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354D54B4-F433-44DD-AA45-A82A0E5FB04A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2" i="1" l="1"/>
  <c r="D147" i="1"/>
  <c r="AO74" i="1"/>
  <c r="E73" i="1"/>
  <c r="CE69" i="1" l="1"/>
  <c r="CE68" i="1"/>
  <c r="CE64" i="1"/>
  <c r="CE61" i="1"/>
  <c r="CE76" i="1"/>
  <c r="CE60" i="1"/>
  <c r="CE80" i="1"/>
  <c r="D145" i="1" l="1"/>
  <c r="E145" i="1" s="1"/>
  <c r="D181" i="1"/>
  <c r="D177" i="1"/>
  <c r="CE66" i="1"/>
  <c r="CE65" i="1"/>
  <c r="CE63" i="1"/>
  <c r="B49" i="1"/>
  <c r="D173" i="1"/>
  <c r="D229" i="1"/>
  <c r="D367" i="1"/>
  <c r="D361" i="1"/>
  <c r="CE74" i="1"/>
  <c r="CE73" i="1"/>
  <c r="C463" i="1" s="1"/>
  <c r="CE79" i="1"/>
  <c r="CE77" i="1"/>
  <c r="CE78" i="1"/>
  <c r="D368" i="1" l="1"/>
  <c r="D283" i="1"/>
  <c r="D204" i="1"/>
  <c r="B217" i="1"/>
  <c r="C217" i="1"/>
  <c r="D217" i="1"/>
  <c r="E213" i="1"/>
  <c r="E212" i="1"/>
  <c r="E210" i="1"/>
  <c r="E209" i="1"/>
  <c r="E200" i="1"/>
  <c r="E199" i="1"/>
  <c r="E197" i="1"/>
  <c r="C379" i="10" l="1"/>
  <c r="D390" i="10" s="1"/>
  <c r="D372" i="10"/>
  <c r="C366" i="10"/>
  <c r="D367" i="10" s="1"/>
  <c r="D361" i="10"/>
  <c r="D329" i="10"/>
  <c r="D328" i="10"/>
  <c r="D330" i="10" s="1"/>
  <c r="D319" i="10"/>
  <c r="D314" i="10"/>
  <c r="D290" i="10"/>
  <c r="D283" i="10"/>
  <c r="C274" i="10"/>
  <c r="D265" i="10"/>
  <c r="D260" i="10"/>
  <c r="D240" i="10"/>
  <c r="D236" i="10"/>
  <c r="D229" i="10"/>
  <c r="D221" i="10"/>
  <c r="D217" i="10"/>
  <c r="C217" i="10"/>
  <c r="B217" i="10"/>
  <c r="E216" i="10"/>
  <c r="E215" i="10"/>
  <c r="E214" i="10"/>
  <c r="E213" i="10"/>
  <c r="E212" i="10"/>
  <c r="E211" i="10"/>
  <c r="E210" i="10"/>
  <c r="E209" i="10"/>
  <c r="D204" i="10"/>
  <c r="B204" i="10"/>
  <c r="E203" i="10"/>
  <c r="E202" i="10"/>
  <c r="C273" i="10" s="1"/>
  <c r="E201" i="10"/>
  <c r="C200" i="10"/>
  <c r="E200" i="10" s="1"/>
  <c r="C272" i="10" s="1"/>
  <c r="E199" i="10"/>
  <c r="C271" i="10" s="1"/>
  <c r="E198" i="10"/>
  <c r="C270" i="10" s="1"/>
  <c r="E197" i="10"/>
  <c r="C269" i="10" s="1"/>
  <c r="E196" i="10"/>
  <c r="E195" i="10"/>
  <c r="C267" i="10" s="1"/>
  <c r="D190" i="10"/>
  <c r="D186" i="10"/>
  <c r="D181" i="10"/>
  <c r="D177" i="10"/>
  <c r="D173" i="10"/>
  <c r="E154" i="10"/>
  <c r="E153" i="10"/>
  <c r="E152" i="10"/>
  <c r="E151" i="10"/>
  <c r="E150" i="10"/>
  <c r="K148" i="10"/>
  <c r="E148" i="10"/>
  <c r="E147" i="10"/>
  <c r="E146" i="10"/>
  <c r="D145" i="10"/>
  <c r="E145" i="10" s="1"/>
  <c r="E144" i="10"/>
  <c r="E142" i="10"/>
  <c r="E141" i="10"/>
  <c r="E140" i="10"/>
  <c r="D139" i="10"/>
  <c r="E139" i="10" s="1"/>
  <c r="E138" i="10"/>
  <c r="E127" i="10"/>
  <c r="CE80" i="10"/>
  <c r="CF79" i="10"/>
  <c r="CE79" i="10"/>
  <c r="CE78" i="10"/>
  <c r="CE77" i="10"/>
  <c r="CF77" i="10" s="1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L73" i="10"/>
  <c r="CE73" i="10" s="1"/>
  <c r="CD71" i="10"/>
  <c r="CE70" i="10"/>
  <c r="CE69" i="10"/>
  <c r="CE68" i="10"/>
  <c r="CE66" i="10"/>
  <c r="CE65" i="10"/>
  <c r="CE64" i="10"/>
  <c r="CE63" i="10"/>
  <c r="CE61" i="10"/>
  <c r="BO48" i="10" s="1"/>
  <c r="BO62" i="10" s="1"/>
  <c r="CE60" i="10"/>
  <c r="AO59" i="10"/>
  <c r="B53" i="10"/>
  <c r="CE51" i="10"/>
  <c r="B49" i="10"/>
  <c r="CE47" i="10"/>
  <c r="D242" i="10" l="1"/>
  <c r="D368" i="10"/>
  <c r="D373" i="10" s="1"/>
  <c r="D391" i="10" s="1"/>
  <c r="D393" i="10" s="1"/>
  <c r="D396" i="10" s="1"/>
  <c r="V48" i="10"/>
  <c r="V62" i="10" s="1"/>
  <c r="BA48" i="10"/>
  <c r="BA62" i="10" s="1"/>
  <c r="D48" i="10"/>
  <c r="D62" i="10" s="1"/>
  <c r="BD48" i="10"/>
  <c r="BD62" i="10" s="1"/>
  <c r="G48" i="10"/>
  <c r="G62" i="10" s="1"/>
  <c r="BR48" i="10"/>
  <c r="BR62" i="10" s="1"/>
  <c r="BB48" i="10"/>
  <c r="BB62" i="10" s="1"/>
  <c r="H48" i="10"/>
  <c r="H62" i="10" s="1"/>
  <c r="U48" i="10"/>
  <c r="U62" i="10" s="1"/>
  <c r="BS48" i="10"/>
  <c r="BS62" i="10" s="1"/>
  <c r="BT48" i="10"/>
  <c r="BT62" i="10" s="1"/>
  <c r="F48" i="10"/>
  <c r="F62" i="10" s="1"/>
  <c r="BP48" i="10"/>
  <c r="BP62" i="10" s="1"/>
  <c r="BQ48" i="10"/>
  <c r="BQ62" i="10" s="1"/>
  <c r="T48" i="10"/>
  <c r="T62" i="10" s="1"/>
  <c r="AZ48" i="10"/>
  <c r="AZ62" i="10" s="1"/>
  <c r="BC48" i="10"/>
  <c r="BC62" i="10" s="1"/>
  <c r="W48" i="10"/>
  <c r="W62" i="10" s="1"/>
  <c r="AJ48" i="10"/>
  <c r="AJ62" i="10" s="1"/>
  <c r="AN48" i="10"/>
  <c r="AN62" i="10" s="1"/>
  <c r="E48" i="10"/>
  <c r="E62" i="10" s="1"/>
  <c r="AK48" i="10"/>
  <c r="AK62" i="10" s="1"/>
  <c r="AL48" i="10"/>
  <c r="AL62" i="10" s="1"/>
  <c r="AM48" i="10"/>
  <c r="AM62" i="10" s="1"/>
  <c r="CF76" i="10"/>
  <c r="AJ52" i="10" s="1"/>
  <c r="AJ67" i="10" s="1"/>
  <c r="AJ71" i="10" s="1"/>
  <c r="CE75" i="10"/>
  <c r="D339" i="10"/>
  <c r="E217" i="10"/>
  <c r="C276" i="10" s="1"/>
  <c r="E204" i="10"/>
  <c r="C268" i="10"/>
  <c r="D275" i="10" s="1"/>
  <c r="Y48" i="10"/>
  <c r="Y62" i="10" s="1"/>
  <c r="AP48" i="10"/>
  <c r="AP62" i="10" s="1"/>
  <c r="BW48" i="10"/>
  <c r="BW62" i="10" s="1"/>
  <c r="BH48" i="10"/>
  <c r="BH62" i="10" s="1"/>
  <c r="AS48" i="10"/>
  <c r="AS62" i="10" s="1"/>
  <c r="BJ48" i="10"/>
  <c r="BJ62" i="10" s="1"/>
  <c r="BE48" i="10"/>
  <c r="BE62" i="10" s="1"/>
  <c r="BF48" i="10"/>
  <c r="BF62" i="10" s="1"/>
  <c r="AQ48" i="10"/>
  <c r="AQ62" i="10" s="1"/>
  <c r="AB48" i="10"/>
  <c r="AB62" i="10" s="1"/>
  <c r="AC48" i="10"/>
  <c r="AC62" i="10" s="1"/>
  <c r="AT48" i="10"/>
  <c r="AT62" i="10" s="1"/>
  <c r="O48" i="10"/>
  <c r="O62" i="10" s="1"/>
  <c r="BK48" i="10"/>
  <c r="BK62" i="10" s="1"/>
  <c r="X48" i="10"/>
  <c r="X62" i="10" s="1"/>
  <c r="I48" i="10"/>
  <c r="I62" i="10" s="1"/>
  <c r="J48" i="10"/>
  <c r="J62" i="10" s="1"/>
  <c r="BV48" i="10"/>
  <c r="BV62" i="10" s="1"/>
  <c r="AA48" i="10"/>
  <c r="AA62" i="10" s="1"/>
  <c r="BY48" i="10"/>
  <c r="BY62" i="10" s="1"/>
  <c r="N48" i="10"/>
  <c r="N62" i="10" s="1"/>
  <c r="C204" i="10"/>
  <c r="CA48" i="10"/>
  <c r="CA62" i="10" s="1"/>
  <c r="BL48" i="10"/>
  <c r="BL62" i="10" s="1"/>
  <c r="Q48" i="10"/>
  <c r="Q62" i="10" s="1"/>
  <c r="AG48" i="10"/>
  <c r="AG62" i="10" s="1"/>
  <c r="AW48" i="10"/>
  <c r="AW62" i="10" s="1"/>
  <c r="BM48" i="10"/>
  <c r="BM62" i="10" s="1"/>
  <c r="CC48" i="10"/>
  <c r="CC62" i="10" s="1"/>
  <c r="BU48" i="10"/>
  <c r="BU62" i="10" s="1"/>
  <c r="BG48" i="10"/>
  <c r="BG62" i="10" s="1"/>
  <c r="L48" i="10"/>
  <c r="L62" i="10" s="1"/>
  <c r="BX48" i="10"/>
  <c r="BX62" i="10" s="1"/>
  <c r="BI48" i="10"/>
  <c r="BI62" i="10" s="1"/>
  <c r="AD48" i="10"/>
  <c r="AD62" i="10" s="1"/>
  <c r="AE48" i="10"/>
  <c r="AE62" i="10" s="1"/>
  <c r="P48" i="10"/>
  <c r="P62" i="10" s="1"/>
  <c r="CB48" i="10"/>
  <c r="CB62" i="10" s="1"/>
  <c r="R48" i="10"/>
  <c r="R62" i="10" s="1"/>
  <c r="AH48" i="10"/>
  <c r="AH62" i="10" s="1"/>
  <c r="AX48" i="10"/>
  <c r="AX62" i="10" s="1"/>
  <c r="BN48" i="10"/>
  <c r="BN62" i="10" s="1"/>
  <c r="AO48" i="10"/>
  <c r="AO62" i="10" s="1"/>
  <c r="Z48" i="10"/>
  <c r="Z62" i="10" s="1"/>
  <c r="K48" i="10"/>
  <c r="K62" i="10" s="1"/>
  <c r="AR48" i="10"/>
  <c r="AR62" i="10" s="1"/>
  <c r="M48" i="10"/>
  <c r="M62" i="10" s="1"/>
  <c r="BZ48" i="10"/>
  <c r="BZ62" i="10" s="1"/>
  <c r="AU48" i="10"/>
  <c r="AU62" i="10" s="1"/>
  <c r="AF48" i="10"/>
  <c r="AF62" i="10" s="1"/>
  <c r="AV48" i="10"/>
  <c r="AV62" i="10" s="1"/>
  <c r="C48" i="10"/>
  <c r="S48" i="10"/>
  <c r="S62" i="10" s="1"/>
  <c r="AI48" i="10"/>
  <c r="AI62" i="10" s="1"/>
  <c r="AY48" i="10"/>
  <c r="AY62" i="10" s="1"/>
  <c r="O52" i="10" l="1"/>
  <c r="O67" i="10" s="1"/>
  <c r="BL52" i="10"/>
  <c r="BL67" i="10" s="1"/>
  <c r="CB52" i="10"/>
  <c r="CB67" i="10" s="1"/>
  <c r="BZ52" i="10"/>
  <c r="BZ67" i="10" s="1"/>
  <c r="BZ71" i="10" s="1"/>
  <c r="B571" i="1" s="1"/>
  <c r="N52" i="10"/>
  <c r="N67" i="10" s="1"/>
  <c r="AC52" i="10"/>
  <c r="AC67" i="10" s="1"/>
  <c r="AA52" i="10"/>
  <c r="AA67" i="10" s="1"/>
  <c r="BD52" i="10"/>
  <c r="BD67" i="10" s="1"/>
  <c r="BD71" i="10" s="1"/>
  <c r="B549" i="1" s="1"/>
  <c r="BA52" i="10"/>
  <c r="BA67" i="10" s="1"/>
  <c r="BA71" i="10" s="1"/>
  <c r="B546" i="1" s="1"/>
  <c r="BR52" i="10"/>
  <c r="BR67" i="10" s="1"/>
  <c r="BR71" i="10" s="1"/>
  <c r="B563" i="1" s="1"/>
  <c r="BS52" i="10"/>
  <c r="BS67" i="10" s="1"/>
  <c r="BS71" i="10" s="1"/>
  <c r="AY52" i="10"/>
  <c r="AY67" i="10" s="1"/>
  <c r="AY71" i="10" s="1"/>
  <c r="B544" i="1" s="1"/>
  <c r="W52" i="10"/>
  <c r="W67" i="10" s="1"/>
  <c r="W71" i="10" s="1"/>
  <c r="B516" i="1" s="1"/>
  <c r="BX52" i="10"/>
  <c r="BX67" i="10" s="1"/>
  <c r="BX71" i="10" s="1"/>
  <c r="B569" i="1" s="1"/>
  <c r="U52" i="10"/>
  <c r="U67" i="10" s="1"/>
  <c r="U71" i="10" s="1"/>
  <c r="B514" i="1" s="1"/>
  <c r="AM52" i="10"/>
  <c r="AM67" i="10" s="1"/>
  <c r="AM71" i="10" s="1"/>
  <c r="B532" i="1" s="1"/>
  <c r="BI52" i="10"/>
  <c r="BI67" i="10" s="1"/>
  <c r="BI71" i="10" s="1"/>
  <c r="B554" i="1" s="1"/>
  <c r="AL52" i="10"/>
  <c r="AL67" i="10" s="1"/>
  <c r="AL71" i="10" s="1"/>
  <c r="B531" i="1" s="1"/>
  <c r="V52" i="10"/>
  <c r="V67" i="10" s="1"/>
  <c r="V71" i="10" s="1"/>
  <c r="B515" i="1" s="1"/>
  <c r="M52" i="10"/>
  <c r="M67" i="10" s="1"/>
  <c r="BY52" i="10"/>
  <c r="BY67" i="10" s="1"/>
  <c r="BY71" i="10" s="1"/>
  <c r="B570" i="1" s="1"/>
  <c r="H52" i="10"/>
  <c r="H67" i="10" s="1"/>
  <c r="H71" i="10" s="1"/>
  <c r="L52" i="10"/>
  <c r="L67" i="10" s="1"/>
  <c r="L71" i="10" s="1"/>
  <c r="B505" i="1" s="1"/>
  <c r="AI52" i="10"/>
  <c r="AI67" i="10" s="1"/>
  <c r="AI71" i="10" s="1"/>
  <c r="B528" i="1" s="1"/>
  <c r="BC52" i="10"/>
  <c r="BC67" i="10" s="1"/>
  <c r="BC71" i="10" s="1"/>
  <c r="B548" i="1" s="1"/>
  <c r="BE52" i="10"/>
  <c r="BE67" i="10" s="1"/>
  <c r="BE71" i="10" s="1"/>
  <c r="B550" i="1" s="1"/>
  <c r="BO52" i="10"/>
  <c r="BO67" i="10" s="1"/>
  <c r="BO71" i="10" s="1"/>
  <c r="B560" i="1" s="1"/>
  <c r="AV52" i="10"/>
  <c r="AV67" i="10" s="1"/>
  <c r="AV71" i="10" s="1"/>
  <c r="B541" i="1" s="1"/>
  <c r="BQ52" i="10"/>
  <c r="BQ67" i="10" s="1"/>
  <c r="BQ71" i="10" s="1"/>
  <c r="B562" i="1" s="1"/>
  <c r="AK52" i="10"/>
  <c r="AK67" i="10" s="1"/>
  <c r="AK71" i="10" s="1"/>
  <c r="B530" i="1" s="1"/>
  <c r="AD52" i="10"/>
  <c r="AD67" i="10" s="1"/>
  <c r="AD71" i="10" s="1"/>
  <c r="B523" i="1" s="1"/>
  <c r="E52" i="10"/>
  <c r="E67" i="10" s="1"/>
  <c r="E71" i="10" s="1"/>
  <c r="B498" i="1" s="1"/>
  <c r="AB52" i="10"/>
  <c r="AB67" i="10" s="1"/>
  <c r="AB71" i="10" s="1"/>
  <c r="B521" i="1" s="1"/>
  <c r="BP52" i="10"/>
  <c r="BP67" i="10" s="1"/>
  <c r="BP71" i="10" s="1"/>
  <c r="B561" i="1" s="1"/>
  <c r="Q52" i="10"/>
  <c r="Q67" i="10" s="1"/>
  <c r="Q71" i="10" s="1"/>
  <c r="B510" i="1" s="1"/>
  <c r="CA52" i="10"/>
  <c r="CA67" i="10" s="1"/>
  <c r="CA71" i="10" s="1"/>
  <c r="B572" i="1" s="1"/>
  <c r="AZ52" i="10"/>
  <c r="AZ67" i="10" s="1"/>
  <c r="AZ71" i="10" s="1"/>
  <c r="B545" i="1" s="1"/>
  <c r="C52" i="10"/>
  <c r="C67" i="10" s="1"/>
  <c r="S52" i="10"/>
  <c r="S67" i="10" s="1"/>
  <c r="S71" i="10" s="1"/>
  <c r="B512" i="1" s="1"/>
  <c r="T52" i="10"/>
  <c r="T67" i="10" s="1"/>
  <c r="T71" i="10" s="1"/>
  <c r="B513" i="1" s="1"/>
  <c r="AN52" i="10"/>
  <c r="AN67" i="10" s="1"/>
  <c r="AN71" i="10" s="1"/>
  <c r="B533" i="1" s="1"/>
  <c r="BW52" i="10"/>
  <c r="BW67" i="10" s="1"/>
  <c r="BF52" i="10"/>
  <c r="BF67" i="10" s="1"/>
  <c r="BF71" i="10" s="1"/>
  <c r="B551" i="1" s="1"/>
  <c r="BG52" i="10"/>
  <c r="BG67" i="10" s="1"/>
  <c r="BG71" i="10" s="1"/>
  <c r="B552" i="1" s="1"/>
  <c r="AP52" i="10"/>
  <c r="AP67" i="10" s="1"/>
  <c r="AP71" i="10" s="1"/>
  <c r="B535" i="1" s="1"/>
  <c r="Y52" i="10"/>
  <c r="Y67" i="10" s="1"/>
  <c r="Y71" i="10" s="1"/>
  <c r="B518" i="1" s="1"/>
  <c r="BJ52" i="10"/>
  <c r="BJ67" i="10" s="1"/>
  <c r="BJ71" i="10" s="1"/>
  <c r="B555" i="1" s="1"/>
  <c r="BK52" i="10"/>
  <c r="BK67" i="10" s="1"/>
  <c r="BK71" i="10" s="1"/>
  <c r="B556" i="1" s="1"/>
  <c r="AR52" i="10"/>
  <c r="AR67" i="10" s="1"/>
  <c r="AR71" i="10" s="1"/>
  <c r="B537" i="1" s="1"/>
  <c r="AU52" i="10"/>
  <c r="AU67" i="10" s="1"/>
  <c r="AU71" i="10" s="1"/>
  <c r="B540" i="1" s="1"/>
  <c r="J52" i="10"/>
  <c r="J67" i="10" s="1"/>
  <c r="J71" i="10" s="1"/>
  <c r="B503" i="1" s="1"/>
  <c r="AO52" i="10"/>
  <c r="AO67" i="10" s="1"/>
  <c r="AO71" i="10" s="1"/>
  <c r="B534" i="1" s="1"/>
  <c r="BH52" i="10"/>
  <c r="BH67" i="10" s="1"/>
  <c r="BH71" i="10" s="1"/>
  <c r="B553" i="1" s="1"/>
  <c r="AS52" i="10"/>
  <c r="AS67" i="10" s="1"/>
  <c r="AS71" i="10" s="1"/>
  <c r="B538" i="1" s="1"/>
  <c r="BM52" i="10"/>
  <c r="BM67" i="10" s="1"/>
  <c r="BM71" i="10" s="1"/>
  <c r="B558" i="1" s="1"/>
  <c r="O71" i="10"/>
  <c r="B508" i="1" s="1"/>
  <c r="BT52" i="10"/>
  <c r="BT67" i="10" s="1"/>
  <c r="BT71" i="10" s="1"/>
  <c r="B565" i="1" s="1"/>
  <c r="AE52" i="10"/>
  <c r="AE67" i="10" s="1"/>
  <c r="AE71" i="10" s="1"/>
  <c r="B524" i="1" s="1"/>
  <c r="BU52" i="10"/>
  <c r="BU67" i="10" s="1"/>
  <c r="BU71" i="10" s="1"/>
  <c r="B566" i="1" s="1"/>
  <c r="K52" i="10"/>
  <c r="K67" i="10" s="1"/>
  <c r="K71" i="10" s="1"/>
  <c r="B504" i="1" s="1"/>
  <c r="F52" i="10"/>
  <c r="F67" i="10" s="1"/>
  <c r="F71" i="10" s="1"/>
  <c r="B499" i="1" s="1"/>
  <c r="N71" i="10"/>
  <c r="B507" i="1" s="1"/>
  <c r="Z52" i="10"/>
  <c r="Z67" i="10" s="1"/>
  <c r="Z71" i="10" s="1"/>
  <c r="B519" i="1" s="1"/>
  <c r="G52" i="10"/>
  <c r="G67" i="10" s="1"/>
  <c r="G71" i="10" s="1"/>
  <c r="B500" i="1" s="1"/>
  <c r="CC52" i="10"/>
  <c r="CC67" i="10" s="1"/>
  <c r="CC71" i="10" s="1"/>
  <c r="B574" i="1" s="1"/>
  <c r="R52" i="10"/>
  <c r="R67" i="10" s="1"/>
  <c r="R71" i="10" s="1"/>
  <c r="B511" i="1" s="1"/>
  <c r="AH52" i="10"/>
  <c r="AH67" i="10" s="1"/>
  <c r="AH71" i="10" s="1"/>
  <c r="B527" i="1" s="1"/>
  <c r="AT52" i="10"/>
  <c r="AT67" i="10" s="1"/>
  <c r="AT71" i="10" s="1"/>
  <c r="B539" i="1" s="1"/>
  <c r="D277" i="10"/>
  <c r="D292" i="10" s="1"/>
  <c r="D341" i="10" s="1"/>
  <c r="AX52" i="10"/>
  <c r="AX67" i="10" s="1"/>
  <c r="AX71" i="10" s="1"/>
  <c r="B543" i="1" s="1"/>
  <c r="D52" i="10"/>
  <c r="D67" i="10" s="1"/>
  <c r="D71" i="10" s="1"/>
  <c r="B497" i="1" s="1"/>
  <c r="AW52" i="10"/>
  <c r="AW67" i="10" s="1"/>
  <c r="AW71" i="10" s="1"/>
  <c r="B542" i="1" s="1"/>
  <c r="AQ52" i="10"/>
  <c r="AQ67" i="10" s="1"/>
  <c r="AQ71" i="10" s="1"/>
  <c r="B536" i="1" s="1"/>
  <c r="AF52" i="10"/>
  <c r="AF67" i="10" s="1"/>
  <c r="AF71" i="10" s="1"/>
  <c r="B525" i="1" s="1"/>
  <c r="BV52" i="10"/>
  <c r="BV67" i="10" s="1"/>
  <c r="BV71" i="10" s="1"/>
  <c r="B567" i="1" s="1"/>
  <c r="I52" i="10"/>
  <c r="I67" i="10" s="1"/>
  <c r="I71" i="10" s="1"/>
  <c r="B502" i="1" s="1"/>
  <c r="BW71" i="10"/>
  <c r="B568" i="1" s="1"/>
  <c r="AG52" i="10"/>
  <c r="AG67" i="10" s="1"/>
  <c r="AG71" i="10" s="1"/>
  <c r="B526" i="1" s="1"/>
  <c r="M71" i="10"/>
  <c r="B506" i="1" s="1"/>
  <c r="P52" i="10"/>
  <c r="P67" i="10" s="1"/>
  <c r="P71" i="10" s="1"/>
  <c r="B509" i="1" s="1"/>
  <c r="BB52" i="10"/>
  <c r="BB67" i="10" s="1"/>
  <c r="BB71" i="10" s="1"/>
  <c r="B547" i="1" s="1"/>
  <c r="X52" i="10"/>
  <c r="X67" i="10" s="1"/>
  <c r="X71" i="10" s="1"/>
  <c r="B517" i="1" s="1"/>
  <c r="BN52" i="10"/>
  <c r="BN67" i="10" s="1"/>
  <c r="BN71" i="10" s="1"/>
  <c r="B559" i="1" s="1"/>
  <c r="BL71" i="10"/>
  <c r="B557" i="1" s="1"/>
  <c r="CB71" i="10"/>
  <c r="B573" i="1" s="1"/>
  <c r="CE48" i="10"/>
  <c r="C62" i="10"/>
  <c r="AA71" i="10"/>
  <c r="B520" i="1" s="1"/>
  <c r="AC71" i="10"/>
  <c r="B522" i="1" s="1"/>
  <c r="F493" i="1"/>
  <c r="D493" i="1"/>
  <c r="B575" i="1"/>
  <c r="B564" i="1"/>
  <c r="B529" i="1"/>
  <c r="B501" i="1"/>
  <c r="B493" i="1"/>
  <c r="CE67" i="10" l="1"/>
  <c r="CE52" i="10"/>
  <c r="C71" i="10"/>
  <c r="B496" i="1" s="1"/>
  <c r="CE62" i="10"/>
  <c r="CE71" i="10" l="1"/>
  <c r="CF79" i="1" l="1"/>
  <c r="CF77" i="1"/>
  <c r="CF76" i="1"/>
  <c r="D390" i="1"/>
  <c r="CE51" i="1"/>
  <c r="CE47" i="1"/>
  <c r="E48" i="1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H550" i="10" s="1"/>
  <c r="B549" i="10"/>
  <c r="B548" i="10"/>
  <c r="B547" i="10"/>
  <c r="E546" i="10"/>
  <c r="D546" i="10"/>
  <c r="B546" i="10"/>
  <c r="H546" i="10" s="1"/>
  <c r="E545" i="10"/>
  <c r="D545" i="10"/>
  <c r="B545" i="10"/>
  <c r="E544" i="10"/>
  <c r="D544" i="10"/>
  <c r="B544" i="10"/>
  <c r="H544" i="10" s="1"/>
  <c r="B543" i="10"/>
  <c r="B542" i="10"/>
  <c r="B541" i="10"/>
  <c r="E540" i="10"/>
  <c r="D540" i="10"/>
  <c r="B540" i="10"/>
  <c r="H540" i="10" s="1"/>
  <c r="E539" i="10"/>
  <c r="D539" i="10"/>
  <c r="B539" i="10"/>
  <c r="H539" i="10" s="1"/>
  <c r="E538" i="10"/>
  <c r="D538" i="10"/>
  <c r="B538" i="10"/>
  <c r="E537" i="10"/>
  <c r="D537" i="10"/>
  <c r="B537" i="10"/>
  <c r="H537" i="10" s="1"/>
  <c r="E536" i="10"/>
  <c r="D536" i="10"/>
  <c r="B536" i="10"/>
  <c r="E535" i="10"/>
  <c r="D535" i="10"/>
  <c r="B535" i="10"/>
  <c r="F535" i="10" s="1"/>
  <c r="E534" i="10"/>
  <c r="D534" i="10"/>
  <c r="B534" i="10"/>
  <c r="H534" i="10" s="1"/>
  <c r="E533" i="10"/>
  <c r="D533" i="10"/>
  <c r="B533" i="10"/>
  <c r="F533" i="10" s="1"/>
  <c r="E532" i="10"/>
  <c r="D532" i="10"/>
  <c r="B532" i="10"/>
  <c r="H532" i="10" s="1"/>
  <c r="E531" i="10"/>
  <c r="D531" i="10"/>
  <c r="B531" i="10"/>
  <c r="H531" i="10" s="1"/>
  <c r="E530" i="10"/>
  <c r="D530" i="10"/>
  <c r="B530" i="10"/>
  <c r="F530" i="10" s="1"/>
  <c r="E529" i="10"/>
  <c r="D529" i="10"/>
  <c r="B529" i="10"/>
  <c r="E528" i="10"/>
  <c r="D528" i="10"/>
  <c r="B528" i="10"/>
  <c r="H528" i="10" s="1"/>
  <c r="E527" i="10"/>
  <c r="D527" i="10"/>
  <c r="B527" i="10"/>
  <c r="E526" i="10"/>
  <c r="D526" i="10"/>
  <c r="B526" i="10"/>
  <c r="H526" i="10" s="1"/>
  <c r="E525" i="10"/>
  <c r="D525" i="10"/>
  <c r="B525" i="10"/>
  <c r="F525" i="10" s="1"/>
  <c r="E524" i="10"/>
  <c r="D524" i="10"/>
  <c r="B524" i="10"/>
  <c r="H524" i="10" s="1"/>
  <c r="E523" i="10"/>
  <c r="D523" i="10"/>
  <c r="B523" i="10"/>
  <c r="H523" i="10" s="1"/>
  <c r="E522" i="10"/>
  <c r="D522" i="10"/>
  <c r="B522" i="10"/>
  <c r="B521" i="10"/>
  <c r="F521" i="10" s="1"/>
  <c r="E520" i="10"/>
  <c r="D520" i="10"/>
  <c r="B520" i="10"/>
  <c r="H520" i="10" s="1"/>
  <c r="E519" i="10"/>
  <c r="D519" i="10"/>
  <c r="B519" i="10"/>
  <c r="H519" i="10" s="1"/>
  <c r="E518" i="10"/>
  <c r="D518" i="10"/>
  <c r="B518" i="10"/>
  <c r="H518" i="10" s="1"/>
  <c r="E517" i="10"/>
  <c r="D517" i="10"/>
  <c r="B517" i="10"/>
  <c r="H517" i="10" s="1"/>
  <c r="E516" i="10"/>
  <c r="D516" i="10"/>
  <c r="B516" i="10"/>
  <c r="F516" i="10" s="1"/>
  <c r="E515" i="10"/>
  <c r="D515" i="10"/>
  <c r="B515" i="10"/>
  <c r="E514" i="10"/>
  <c r="D514" i="10"/>
  <c r="B514" i="10"/>
  <c r="H514" i="10" s="1"/>
  <c r="B513" i="10"/>
  <c r="H513" i="10" s="1"/>
  <c r="B512" i="10"/>
  <c r="H512" i="10" s="1"/>
  <c r="E511" i="10"/>
  <c r="D511" i="10"/>
  <c r="B511" i="10"/>
  <c r="H511" i="10" s="1"/>
  <c r="E510" i="10"/>
  <c r="D510" i="10"/>
  <c r="B510" i="10"/>
  <c r="E509" i="10"/>
  <c r="D509" i="10"/>
  <c r="B509" i="10"/>
  <c r="H509" i="10" s="1"/>
  <c r="E508" i="10"/>
  <c r="D508" i="10"/>
  <c r="B508" i="10"/>
  <c r="H508" i="10" s="1"/>
  <c r="E507" i="10"/>
  <c r="D507" i="10"/>
  <c r="B507" i="10"/>
  <c r="H507" i="10" s="1"/>
  <c r="E506" i="10"/>
  <c r="D506" i="10"/>
  <c r="B506" i="10"/>
  <c r="H506" i="10" s="1"/>
  <c r="E505" i="10"/>
  <c r="D505" i="10"/>
  <c r="B505" i="10"/>
  <c r="H505" i="10" s="1"/>
  <c r="E504" i="10"/>
  <c r="D504" i="10"/>
  <c r="B504" i="10"/>
  <c r="F504" i="10" s="1"/>
  <c r="E503" i="10"/>
  <c r="D503" i="10"/>
  <c r="B503" i="10"/>
  <c r="E502" i="10"/>
  <c r="D502" i="10"/>
  <c r="B502" i="10"/>
  <c r="F502" i="10" s="1"/>
  <c r="E501" i="10"/>
  <c r="D501" i="10"/>
  <c r="B501" i="10"/>
  <c r="E500" i="10"/>
  <c r="D500" i="10"/>
  <c r="B500" i="10"/>
  <c r="H500" i="10" s="1"/>
  <c r="E499" i="10"/>
  <c r="D499" i="10"/>
  <c r="B499" i="10"/>
  <c r="F499" i="10" s="1"/>
  <c r="E498" i="10"/>
  <c r="D498" i="10"/>
  <c r="B498" i="10"/>
  <c r="H498" i="10" s="1"/>
  <c r="E497" i="10"/>
  <c r="D497" i="10"/>
  <c r="B497" i="10"/>
  <c r="H497" i="10" s="1"/>
  <c r="E496" i="10"/>
  <c r="D496" i="10"/>
  <c r="B496" i="10"/>
  <c r="H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B441" i="10"/>
  <c r="C448" i="10"/>
  <c r="B465" i="10"/>
  <c r="B476" i="10"/>
  <c r="B447" i="10"/>
  <c r="B446" i="10"/>
  <c r="B445" i="10"/>
  <c r="B444" i="10"/>
  <c r="D433" i="10"/>
  <c r="C475" i="10"/>
  <c r="C474" i="10"/>
  <c r="C472" i="10"/>
  <c r="C471" i="10"/>
  <c r="C470" i="10"/>
  <c r="C469" i="10"/>
  <c r="D437" i="10"/>
  <c r="D436" i="10"/>
  <c r="D434" i="10"/>
  <c r="D428" i="10"/>
  <c r="C421" i="10"/>
  <c r="C420" i="10"/>
  <c r="C418" i="10"/>
  <c r="C417" i="10"/>
  <c r="C415" i="10"/>
  <c r="C414" i="10"/>
  <c r="L612" i="10"/>
  <c r="J612" i="10"/>
  <c r="I612" i="10"/>
  <c r="G612" i="10"/>
  <c r="C464" i="10"/>
  <c r="C463" i="10"/>
  <c r="C575" i="10"/>
  <c r="C458" i="10"/>
  <c r="C440" i="10"/>
  <c r="C434" i="10"/>
  <c r="C432" i="10"/>
  <c r="C431" i="10"/>
  <c r="F612" i="10"/>
  <c r="C429" i="10"/>
  <c r="H612" i="10"/>
  <c r="C473" i="10" l="1"/>
  <c r="B440" i="10"/>
  <c r="F498" i="10"/>
  <c r="H533" i="10"/>
  <c r="H499" i="10"/>
  <c r="H521" i="10"/>
  <c r="F517" i="10"/>
  <c r="F513" i="10"/>
  <c r="H502" i="10"/>
  <c r="H525" i="10"/>
  <c r="F539" i="10"/>
  <c r="C430" i="10"/>
  <c r="H530" i="10"/>
  <c r="H516" i="10"/>
  <c r="D463" i="10"/>
  <c r="F526" i="10"/>
  <c r="D464" i="10"/>
  <c r="F511" i="10"/>
  <c r="C482" i="10"/>
  <c r="C48" i="1"/>
  <c r="D48" i="1"/>
  <c r="D438" i="10"/>
  <c r="C476" i="10"/>
  <c r="F507" i="10"/>
  <c r="F544" i="10"/>
  <c r="K612" i="10"/>
  <c r="F523" i="10"/>
  <c r="F500" i="10"/>
  <c r="H504" i="10"/>
  <c r="F514" i="10"/>
  <c r="F531" i="10"/>
  <c r="F497" i="10"/>
  <c r="F540" i="10"/>
  <c r="F546" i="10"/>
  <c r="F524" i="10"/>
  <c r="F528" i="10"/>
  <c r="B448" i="10"/>
  <c r="F537" i="10"/>
  <c r="C478" i="10"/>
  <c r="D612" i="10"/>
  <c r="H535" i="10"/>
  <c r="C481" i="10"/>
  <c r="D435" i="10"/>
  <c r="F496" i="10"/>
  <c r="F505" i="10"/>
  <c r="H536" i="10"/>
  <c r="F536" i="10"/>
  <c r="H529" i="10"/>
  <c r="F529" i="10"/>
  <c r="H545" i="10"/>
  <c r="F545" i="10"/>
  <c r="H522" i="10"/>
  <c r="F522" i="10"/>
  <c r="F512" i="10"/>
  <c r="H503" i="10"/>
  <c r="F503" i="10"/>
  <c r="F509" i="10"/>
  <c r="F519" i="10"/>
  <c r="C468" i="10"/>
  <c r="C427" i="10"/>
  <c r="H510" i="10"/>
  <c r="F510" i="10"/>
  <c r="H515" i="10"/>
  <c r="F515" i="10"/>
  <c r="H527" i="10"/>
  <c r="F527" i="10"/>
  <c r="H501" i="10"/>
  <c r="F501" i="10"/>
  <c r="H538" i="10"/>
  <c r="F538" i="10"/>
  <c r="F508" i="10"/>
  <c r="F520" i="10"/>
  <c r="F534" i="10"/>
  <c r="F506" i="10"/>
  <c r="F518" i="10"/>
  <c r="F532" i="10"/>
  <c r="F550" i="10"/>
  <c r="K148" i="1"/>
  <c r="C669" i="10" l="1"/>
  <c r="C539" i="10"/>
  <c r="G539" i="10" s="1"/>
  <c r="C626" i="10"/>
  <c r="C548" i="10"/>
  <c r="C509" i="10"/>
  <c r="G509" i="10" s="1"/>
  <c r="C499" i="10"/>
  <c r="G499" i="10" s="1"/>
  <c r="C713" i="10"/>
  <c r="C676" i="10"/>
  <c r="C465" i="10"/>
  <c r="C524" i="10"/>
  <c r="G524" i="10" s="1"/>
  <c r="C642" i="10"/>
  <c r="C632" i="10"/>
  <c r="C508" i="10"/>
  <c r="G508" i="10" s="1"/>
  <c r="C530" i="10"/>
  <c r="G530" i="10" s="1"/>
  <c r="C682" i="10"/>
  <c r="C699" i="10"/>
  <c r="C709" i="10"/>
  <c r="C542" i="10"/>
  <c r="C691" i="10"/>
  <c r="C555" i="10"/>
  <c r="C511" i="10"/>
  <c r="G511" i="10" s="1"/>
  <c r="C712" i="10"/>
  <c r="C565" i="10"/>
  <c r="C543" i="10"/>
  <c r="C704" i="10"/>
  <c r="D465" i="10"/>
  <c r="C536" i="10"/>
  <c r="G536" i="10" s="1"/>
  <c r="C544" i="10"/>
  <c r="G544" i="10" s="1"/>
  <c r="C670" i="10"/>
  <c r="C559" i="10"/>
  <c r="C529" i="10"/>
  <c r="G529" i="10" s="1"/>
  <c r="C628" i="10"/>
  <c r="C572" i="10"/>
  <c r="C707" i="10"/>
  <c r="C560" i="10"/>
  <c r="C694" i="10"/>
  <c r="C679" i="10"/>
  <c r="C638" i="10"/>
  <c r="C621" i="10"/>
  <c r="C636" i="10"/>
  <c r="C546" i="10"/>
  <c r="G546" i="10" s="1"/>
  <c r="C646" i="10"/>
  <c r="C692" i="10"/>
  <c r="C672" i="10"/>
  <c r="C673" i="10"/>
  <c r="C698" i="10"/>
  <c r="C688" i="10"/>
  <c r="C551" i="10"/>
  <c r="C710" i="10"/>
  <c r="C573" i="10"/>
  <c r="C564" i="10"/>
  <c r="C639" i="10"/>
  <c r="C497" i="10" l="1"/>
  <c r="G497" i="10" s="1"/>
  <c r="C617" i="10"/>
  <c r="C527" i="10"/>
  <c r="G527" i="10" s="1"/>
  <c r="C681" i="10"/>
  <c r="C627" i="10"/>
  <c r="C563" i="10"/>
  <c r="C537" i="10"/>
  <c r="G537" i="10" s="1"/>
  <c r="C640" i="10"/>
  <c r="C541" i="10"/>
  <c r="C671" i="10"/>
  <c r="C532" i="10"/>
  <c r="G532" i="10" s="1"/>
  <c r="C498" i="10"/>
  <c r="G498" i="10" s="1"/>
  <c r="C696" i="10"/>
  <c r="C540" i="10"/>
  <c r="G540" i="10" s="1"/>
  <c r="C702" i="10"/>
  <c r="C571" i="10"/>
  <c r="C552" i="10"/>
  <c r="C618" i="10"/>
  <c r="C534" i="10"/>
  <c r="G534" i="10" s="1"/>
  <c r="C706" i="10"/>
  <c r="C711" i="10"/>
  <c r="C526" i="10"/>
  <c r="G526" i="10" s="1"/>
  <c r="C500" i="10"/>
  <c r="G500" i="10" s="1"/>
  <c r="C510" i="10"/>
  <c r="G510" i="10" s="1"/>
  <c r="C631" i="10"/>
  <c r="C616" i="10"/>
  <c r="C512" i="10"/>
  <c r="G512" i="10" s="1"/>
  <c r="C684" i="10"/>
  <c r="C619" i="10"/>
  <c r="C504" i="10"/>
  <c r="G504" i="10" s="1"/>
  <c r="C645" i="10"/>
  <c r="C570" i="10"/>
  <c r="C519" i="10"/>
  <c r="G519" i="10" s="1"/>
  <c r="C683" i="10"/>
  <c r="C558" i="10"/>
  <c r="C516" i="10"/>
  <c r="G516" i="10" s="1"/>
  <c r="C545" i="10"/>
  <c r="G545" i="10" s="1"/>
  <c r="C625" i="10"/>
  <c r="C622" i="10"/>
  <c r="C708" i="10"/>
  <c r="C697" i="10"/>
  <c r="C525" i="10"/>
  <c r="G525" i="10" s="1"/>
  <c r="C689" i="10"/>
  <c r="C517" i="10"/>
  <c r="G517" i="10" s="1"/>
  <c r="C634" i="10"/>
  <c r="C554" i="10"/>
  <c r="C700" i="10"/>
  <c r="C528" i="10"/>
  <c r="G528" i="10" s="1"/>
  <c r="C567" i="10"/>
  <c r="C701" i="10"/>
  <c r="C501" i="10"/>
  <c r="G501" i="10" s="1"/>
  <c r="C633" i="10"/>
  <c r="C630" i="10"/>
  <c r="C522" i="10"/>
  <c r="G522" i="10" s="1"/>
  <c r="C647" i="10"/>
  <c r="C553" i="10"/>
  <c r="C513" i="10"/>
  <c r="G513" i="10" s="1"/>
  <c r="C685" i="10"/>
  <c r="C561" i="10"/>
  <c r="C507" i="10"/>
  <c r="G507" i="10" s="1"/>
  <c r="C629" i="10"/>
  <c r="C620" i="10"/>
  <c r="C574" i="10"/>
  <c r="C705" i="10"/>
  <c r="C533" i="10"/>
  <c r="G533" i="10" s="1"/>
  <c r="C566" i="10"/>
  <c r="C641" i="10"/>
  <c r="C520" i="10"/>
  <c r="G520" i="10" s="1"/>
  <c r="C686" i="10"/>
  <c r="C514" i="10"/>
  <c r="G514" i="10" s="1"/>
  <c r="C703" i="10"/>
  <c r="C531" i="10"/>
  <c r="G531" i="10" s="1"/>
  <c r="C557" i="10"/>
  <c r="C637" i="10"/>
  <c r="C547" i="10"/>
  <c r="C680" i="10"/>
  <c r="C538" i="10"/>
  <c r="G538" i="10" s="1"/>
  <c r="C535" i="10"/>
  <c r="G535" i="10" s="1"/>
  <c r="C515" i="10"/>
  <c r="G515" i="10" s="1"/>
  <c r="C687" i="10"/>
  <c r="C505" i="10"/>
  <c r="G505" i="10" s="1"/>
  <c r="C677" i="10"/>
  <c r="C695" i="10"/>
  <c r="C523" i="10"/>
  <c r="G523" i="10" s="1"/>
  <c r="C644" i="10"/>
  <c r="C569" i="10"/>
  <c r="C428" i="10"/>
  <c r="C556" i="10"/>
  <c r="C635" i="10"/>
  <c r="C433" i="10"/>
  <c r="C518" i="10"/>
  <c r="G518" i="10" s="1"/>
  <c r="C690" i="10"/>
  <c r="C623" i="10"/>
  <c r="C562" i="10"/>
  <c r="C643" i="10"/>
  <c r="C568" i="10"/>
  <c r="C678" i="10"/>
  <c r="C506" i="10"/>
  <c r="G506" i="10" s="1"/>
  <c r="C675" i="10"/>
  <c r="C503" i="10"/>
  <c r="G503" i="10" s="1"/>
  <c r="C614" i="10"/>
  <c r="C550" i="10"/>
  <c r="G550" i="10" s="1"/>
  <c r="C521" i="10"/>
  <c r="G521" i="10" s="1"/>
  <c r="C693" i="10"/>
  <c r="C502" i="10"/>
  <c r="G502" i="10" s="1"/>
  <c r="C674" i="10"/>
  <c r="C624" i="10"/>
  <c r="C549" i="10"/>
  <c r="C648" i="10" l="1"/>
  <c r="M716" i="10" s="1"/>
  <c r="D615" i="10"/>
  <c r="C716" i="10"/>
  <c r="C668" i="10"/>
  <c r="C715" i="10" s="1"/>
  <c r="C496" i="10"/>
  <c r="G496" i="10" s="1"/>
  <c r="C441" i="10"/>
  <c r="D710" i="10" l="1"/>
  <c r="D694" i="10"/>
  <c r="D678" i="10"/>
  <c r="D646" i="10"/>
  <c r="D617" i="10"/>
  <c r="D707" i="10"/>
  <c r="D691" i="10"/>
  <c r="D675" i="10"/>
  <c r="D644" i="10"/>
  <c r="D642" i="10"/>
  <c r="D640" i="10"/>
  <c r="D638" i="10"/>
  <c r="D636" i="10"/>
  <c r="D634" i="10"/>
  <c r="D632" i="10"/>
  <c r="D630" i="10"/>
  <c r="D624" i="10"/>
  <c r="D704" i="10"/>
  <c r="D688" i="10"/>
  <c r="D672" i="10"/>
  <c r="D616" i="10"/>
  <c r="D701" i="10"/>
  <c r="D685" i="10"/>
  <c r="D669" i="10"/>
  <c r="D627" i="10"/>
  <c r="D698" i="10"/>
  <c r="D682" i="10"/>
  <c r="D623" i="10"/>
  <c r="D711" i="10"/>
  <c r="D695" i="10"/>
  <c r="D679" i="10"/>
  <c r="D708" i="10"/>
  <c r="D692" i="10"/>
  <c r="D676" i="10"/>
  <c r="D622" i="10"/>
  <c r="D705" i="10"/>
  <c r="D689" i="10"/>
  <c r="D673" i="10"/>
  <c r="D702" i="10"/>
  <c r="D686" i="10"/>
  <c r="D670" i="10"/>
  <c r="D647" i="10"/>
  <c r="D645" i="10"/>
  <c r="D629" i="10"/>
  <c r="D626" i="10"/>
  <c r="D621" i="10"/>
  <c r="D716" i="10"/>
  <c r="D699" i="10"/>
  <c r="D683" i="10"/>
  <c r="D643" i="10"/>
  <c r="D641" i="10"/>
  <c r="D639" i="10"/>
  <c r="D637" i="10"/>
  <c r="D635" i="10"/>
  <c r="D633" i="10"/>
  <c r="D631" i="10"/>
  <c r="D712" i="10"/>
  <c r="D696" i="10"/>
  <c r="D680" i="10"/>
  <c r="D620" i="10"/>
  <c r="D713" i="10"/>
  <c r="D697" i="10"/>
  <c r="D681" i="10"/>
  <c r="D709" i="10"/>
  <c r="D674" i="10"/>
  <c r="D619" i="10"/>
  <c r="D703" i="10"/>
  <c r="D668" i="10"/>
  <c r="D618" i="10"/>
  <c r="D690" i="10"/>
  <c r="D693" i="10"/>
  <c r="D684" i="10"/>
  <c r="D625" i="10"/>
  <c r="D677" i="10"/>
  <c r="D706" i="10"/>
  <c r="D628" i="10"/>
  <c r="D671" i="10"/>
  <c r="D700" i="10"/>
  <c r="D687" i="10"/>
  <c r="A493" i="1"/>
  <c r="C115" i="8"/>
  <c r="C444" i="1"/>
  <c r="C448" i="1"/>
  <c r="D221" i="1"/>
  <c r="B444" i="1" s="1"/>
  <c r="D12" i="6"/>
  <c r="I286" i="9"/>
  <c r="G159" i="9"/>
  <c r="D127" i="9"/>
  <c r="I63" i="9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H612" i="1"/>
  <c r="BK48" i="1"/>
  <c r="BK62" i="1" s="1"/>
  <c r="G268" i="9" s="1"/>
  <c r="C431" i="1"/>
  <c r="I365" i="9"/>
  <c r="I370" i="9"/>
  <c r="D75" i="1"/>
  <c r="AR75" i="1"/>
  <c r="I186" i="9" s="1"/>
  <c r="AS75" i="1"/>
  <c r="AT75" i="1"/>
  <c r="D218" i="9" s="1"/>
  <c r="AU75" i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464" i="1"/>
  <c r="C75" i="1"/>
  <c r="C26" i="9" s="1"/>
  <c r="I612" i="1"/>
  <c r="I371" i="9"/>
  <c r="D372" i="1"/>
  <c r="C125" i="8" s="1"/>
  <c r="D260" i="1"/>
  <c r="D265" i="1"/>
  <c r="C22" i="8" s="1"/>
  <c r="D290" i="1"/>
  <c r="C49" i="8" s="1"/>
  <c r="D314" i="1"/>
  <c r="C68" i="8" s="1"/>
  <c r="D319" i="1"/>
  <c r="C74" i="8" s="1"/>
  <c r="D328" i="1"/>
  <c r="C84" i="8" s="1"/>
  <c r="D329" i="1"/>
  <c r="C85" i="8" s="1"/>
  <c r="B445" i="1"/>
  <c r="D236" i="1"/>
  <c r="D240" i="1"/>
  <c r="B447" i="1" s="1"/>
  <c r="F24" i="6"/>
  <c r="F25" i="6"/>
  <c r="E211" i="1"/>
  <c r="F27" i="6"/>
  <c r="F28" i="6"/>
  <c r="E214" i="1"/>
  <c r="F29" i="6" s="1"/>
  <c r="E215" i="1"/>
  <c r="F30" i="6" s="1"/>
  <c r="E216" i="1"/>
  <c r="F31" i="6" s="1"/>
  <c r="E32" i="6"/>
  <c r="E196" i="1"/>
  <c r="E198" i="1"/>
  <c r="C270" i="1" s="1"/>
  <c r="E201" i="1"/>
  <c r="F13" i="6" s="1"/>
  <c r="E202" i="1"/>
  <c r="E203" i="1"/>
  <c r="C274" i="1" s="1"/>
  <c r="B475" i="1" s="1"/>
  <c r="E16" i="6"/>
  <c r="B204" i="1"/>
  <c r="C16" i="6" s="1"/>
  <c r="D190" i="1"/>
  <c r="D437" i="1" s="1"/>
  <c r="D186" i="1"/>
  <c r="D436" i="1" s="1"/>
  <c r="C27" i="5"/>
  <c r="C20" i="5"/>
  <c r="E154" i="1"/>
  <c r="E153" i="1"/>
  <c r="E152" i="1"/>
  <c r="D28" i="4" s="1"/>
  <c r="E151" i="1"/>
  <c r="C28" i="4" s="1"/>
  <c r="E150" i="1"/>
  <c r="E148" i="1"/>
  <c r="F19" i="4" s="1"/>
  <c r="E147" i="1"/>
  <c r="E19" i="4" s="1"/>
  <c r="E146" i="1"/>
  <c r="D19" i="4" s="1"/>
  <c r="C19" i="4"/>
  <c r="E144" i="1"/>
  <c r="B19" i="4" s="1"/>
  <c r="E141" i="1"/>
  <c r="E10" i="4" s="1"/>
  <c r="E140" i="1"/>
  <c r="D10" i="4" s="1"/>
  <c r="E139" i="1"/>
  <c r="C415" i="1" s="1"/>
  <c r="E127" i="1"/>
  <c r="G34" i="3" s="1"/>
  <c r="B53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218" i="9"/>
  <c r="D366" i="9"/>
  <c r="F612" i="1"/>
  <c r="D368" i="9"/>
  <c r="C276" i="9"/>
  <c r="CE70" i="1"/>
  <c r="C458" i="1" s="1"/>
  <c r="I381" i="9"/>
  <c r="I29" i="9"/>
  <c r="C95" i="9"/>
  <c r="J612" i="1"/>
  <c r="E142" i="1"/>
  <c r="G9" i="4"/>
  <c r="F9" i="4"/>
  <c r="E138" i="1"/>
  <c r="C414" i="1" s="1"/>
  <c r="C204" i="1"/>
  <c r="D16" i="6" s="1"/>
  <c r="E195" i="1"/>
  <c r="C28" i="6"/>
  <c r="C32" i="6"/>
  <c r="C140" i="8"/>
  <c r="B441" i="1"/>
  <c r="C42" i="8"/>
  <c r="C40" i="8"/>
  <c r="E515" i="1"/>
  <c r="H73" i="9"/>
  <c r="E105" i="9"/>
  <c r="E519" i="1"/>
  <c r="E528" i="1"/>
  <c r="G137" i="9"/>
  <c r="C9" i="5"/>
  <c r="D428" i="1"/>
  <c r="CD71" i="1"/>
  <c r="C575" i="1" s="1"/>
  <c r="C615" i="1"/>
  <c r="E372" i="9"/>
  <c r="C16" i="8" l="1"/>
  <c r="F26" i="6"/>
  <c r="E217" i="1"/>
  <c r="C267" i="1"/>
  <c r="C25" i="8" s="1"/>
  <c r="E204" i="1"/>
  <c r="C32" i="8"/>
  <c r="F12" i="6"/>
  <c r="C272" i="1"/>
  <c r="C472" i="1"/>
  <c r="C271" i="1"/>
  <c r="C28" i="8"/>
  <c r="B471" i="1"/>
  <c r="C470" i="1"/>
  <c r="C269" i="1"/>
  <c r="F8" i="6"/>
  <c r="C268" i="1"/>
  <c r="C474" i="1"/>
  <c r="C273" i="1"/>
  <c r="D612" i="1"/>
  <c r="D715" i="10"/>
  <c r="E623" i="10"/>
  <c r="E612" i="10"/>
  <c r="C469" i="1"/>
  <c r="D435" i="1"/>
  <c r="C119" i="8"/>
  <c r="C473" i="1"/>
  <c r="D186" i="9"/>
  <c r="E218" i="9"/>
  <c r="I372" i="9"/>
  <c r="E373" i="9"/>
  <c r="G10" i="4"/>
  <c r="L48" i="1"/>
  <c r="L62" i="1" s="1"/>
  <c r="E44" i="9" s="1"/>
  <c r="I382" i="9"/>
  <c r="C434" i="1"/>
  <c r="I380" i="9"/>
  <c r="D13" i="7"/>
  <c r="C421" i="1"/>
  <c r="F10" i="4"/>
  <c r="C14" i="5"/>
  <c r="C52" i="1"/>
  <c r="C120" i="8"/>
  <c r="G122" i="9"/>
  <c r="I377" i="9"/>
  <c r="G90" i="9"/>
  <c r="E58" i="9"/>
  <c r="I362" i="9"/>
  <c r="C429" i="1"/>
  <c r="F9" i="6"/>
  <c r="C34" i="5"/>
  <c r="D330" i="1"/>
  <c r="C86" i="8" s="1"/>
  <c r="D5" i="7"/>
  <c r="C10" i="4"/>
  <c r="G19" i="4"/>
  <c r="F11" i="6"/>
  <c r="B440" i="1"/>
  <c r="C141" i="8"/>
  <c r="AQ48" i="1"/>
  <c r="AQ62" i="1" s="1"/>
  <c r="R48" i="1"/>
  <c r="R62" i="1" s="1"/>
  <c r="D76" i="9" s="1"/>
  <c r="N48" i="1"/>
  <c r="N62" i="1" s="1"/>
  <c r="BY48" i="1"/>
  <c r="BY62" i="1" s="1"/>
  <c r="G332" i="9" s="1"/>
  <c r="H48" i="1"/>
  <c r="H62" i="1" s="1"/>
  <c r="AJ48" i="1"/>
  <c r="AJ62" i="1" s="1"/>
  <c r="H140" i="9" s="1"/>
  <c r="AY48" i="1"/>
  <c r="AY62" i="1" s="1"/>
  <c r="AL48" i="1"/>
  <c r="AL62" i="1" s="1"/>
  <c r="C172" i="9" s="1"/>
  <c r="Q48" i="1"/>
  <c r="Q62" i="1" s="1"/>
  <c r="AM48" i="1"/>
  <c r="AM62" i="1" s="1"/>
  <c r="D172" i="9" s="1"/>
  <c r="AZ48" i="1"/>
  <c r="AZ62" i="1" s="1"/>
  <c r="Y48" i="1"/>
  <c r="Y62" i="1" s="1"/>
  <c r="D108" i="9" s="1"/>
  <c r="O48" i="1"/>
  <c r="O62" i="1" s="1"/>
  <c r="BB48" i="1"/>
  <c r="BB62" i="1" s="1"/>
  <c r="BU48" i="1"/>
  <c r="BU62" i="1" s="1"/>
  <c r="C332" i="9" s="1"/>
  <c r="AU48" i="1"/>
  <c r="AU62" i="1" s="1"/>
  <c r="BL48" i="1"/>
  <c r="BL62" i="1" s="1"/>
  <c r="H268" i="9" s="1"/>
  <c r="E62" i="1"/>
  <c r="AC48" i="1"/>
  <c r="AC62" i="1" s="1"/>
  <c r="H108" i="9" s="1"/>
  <c r="BN48" i="1"/>
  <c r="BN62" i="1" s="1"/>
  <c r="C300" i="9" s="1"/>
  <c r="V48" i="1"/>
  <c r="V62" i="1" s="1"/>
  <c r="AN48" i="1"/>
  <c r="AN62" i="1" s="1"/>
  <c r="BD48" i="1"/>
  <c r="BD62" i="1" s="1"/>
  <c r="G236" i="9" s="1"/>
  <c r="BP48" i="1"/>
  <c r="BP62" i="1" s="1"/>
  <c r="E300" i="9" s="1"/>
  <c r="CA48" i="1"/>
  <c r="CA62" i="1" s="1"/>
  <c r="BG48" i="1"/>
  <c r="BG62" i="1" s="1"/>
  <c r="AG48" i="1"/>
  <c r="AG62" i="1" s="1"/>
  <c r="E140" i="9" s="1"/>
  <c r="G48" i="1"/>
  <c r="G62" i="1" s="1"/>
  <c r="G12" i="9" s="1"/>
  <c r="P48" i="1"/>
  <c r="P62" i="1" s="1"/>
  <c r="Z48" i="1"/>
  <c r="Z62" i="1" s="1"/>
  <c r="AP48" i="1"/>
  <c r="AP62" i="1" s="1"/>
  <c r="BF48" i="1"/>
  <c r="BF62" i="1" s="1"/>
  <c r="BR48" i="1"/>
  <c r="BR62" i="1" s="1"/>
  <c r="G300" i="9" s="1"/>
  <c r="CB48" i="1"/>
  <c r="CB62" i="1" s="1"/>
  <c r="C364" i="9" s="1"/>
  <c r="K48" i="1"/>
  <c r="K62" i="1" s="1"/>
  <c r="BO48" i="1"/>
  <c r="BO62" i="1" s="1"/>
  <c r="D300" i="9" s="1"/>
  <c r="U48" i="1"/>
  <c r="U62" i="1" s="1"/>
  <c r="BC48" i="1"/>
  <c r="BC62" i="1" s="1"/>
  <c r="BZ48" i="1"/>
  <c r="BZ62" i="1" s="1"/>
  <c r="T48" i="1"/>
  <c r="T62" i="1" s="1"/>
  <c r="AD48" i="1"/>
  <c r="AD62" i="1" s="1"/>
  <c r="I108" i="9" s="1"/>
  <c r="AR48" i="1"/>
  <c r="AR62" i="1" s="1"/>
  <c r="BT48" i="1"/>
  <c r="BT62" i="1" s="1"/>
  <c r="I300" i="9" s="1"/>
  <c r="C62" i="1"/>
  <c r="BW48" i="1"/>
  <c r="BW62" i="1" s="1"/>
  <c r="AO48" i="1"/>
  <c r="AO62" i="1" s="1"/>
  <c r="AK48" i="1"/>
  <c r="AK62" i="1" s="1"/>
  <c r="C427" i="1"/>
  <c r="X48" i="1"/>
  <c r="X62" i="1" s="1"/>
  <c r="C108" i="9" s="1"/>
  <c r="AS48" i="1"/>
  <c r="AS62" i="1" s="1"/>
  <c r="AT48" i="1"/>
  <c r="AT62" i="1" s="1"/>
  <c r="BH48" i="1"/>
  <c r="BH62" i="1" s="1"/>
  <c r="BV48" i="1"/>
  <c r="BV62" i="1" s="1"/>
  <c r="S48" i="1"/>
  <c r="S62" i="1" s="1"/>
  <c r="CC48" i="1"/>
  <c r="CC62" i="1" s="1"/>
  <c r="AW48" i="1"/>
  <c r="AW62" i="1" s="1"/>
  <c r="G204" i="9" s="1"/>
  <c r="AE48" i="1"/>
  <c r="AE62" i="1" s="1"/>
  <c r="AB48" i="1"/>
  <c r="AB62" i="1" s="1"/>
  <c r="G108" i="9" s="1"/>
  <c r="W48" i="1"/>
  <c r="W62" i="1" s="1"/>
  <c r="F48" i="1"/>
  <c r="AF48" i="1"/>
  <c r="AF62" i="1" s="1"/>
  <c r="D140" i="9" s="1"/>
  <c r="AV48" i="1"/>
  <c r="AV62" i="1" s="1"/>
  <c r="BJ48" i="1"/>
  <c r="BJ62" i="1" s="1"/>
  <c r="F268" i="9" s="1"/>
  <c r="AA48" i="1"/>
  <c r="AA62" i="1" s="1"/>
  <c r="F108" i="9" s="1"/>
  <c r="BE48" i="1"/>
  <c r="BE62" i="1" s="1"/>
  <c r="BA48" i="1"/>
  <c r="BA62" i="1" s="1"/>
  <c r="D236" i="9" s="1"/>
  <c r="BI48" i="1"/>
  <c r="BI62" i="1" s="1"/>
  <c r="M48" i="1"/>
  <c r="M62" i="1" s="1"/>
  <c r="F44" i="9" s="1"/>
  <c r="I363" i="9"/>
  <c r="J48" i="1"/>
  <c r="J62" i="1" s="1"/>
  <c r="C44" i="9" s="1"/>
  <c r="AH48" i="1"/>
  <c r="AH62" i="1" s="1"/>
  <c r="AX48" i="1"/>
  <c r="AX62" i="1" s="1"/>
  <c r="BX48" i="1"/>
  <c r="BX62" i="1" s="1"/>
  <c r="AI48" i="1"/>
  <c r="AI62" i="1" s="1"/>
  <c r="I48" i="1"/>
  <c r="I62" i="1" s="1"/>
  <c r="BM48" i="1"/>
  <c r="BM62" i="1" s="1"/>
  <c r="I268" i="9" s="1"/>
  <c r="BQ48" i="1"/>
  <c r="BQ62" i="1" s="1"/>
  <c r="BS48" i="1"/>
  <c r="BS62" i="1" s="1"/>
  <c r="D62" i="1"/>
  <c r="D12" i="9" s="1"/>
  <c r="C440" i="1"/>
  <c r="C430" i="1"/>
  <c r="I366" i="9"/>
  <c r="D463" i="1"/>
  <c r="E28" i="4"/>
  <c r="F15" i="6"/>
  <c r="C475" i="1"/>
  <c r="D433" i="1"/>
  <c r="D32" i="6"/>
  <c r="I368" i="9"/>
  <c r="C432" i="1"/>
  <c r="C417" i="1"/>
  <c r="G612" i="1"/>
  <c r="G28" i="4"/>
  <c r="C112" i="8"/>
  <c r="F28" i="4"/>
  <c r="B10" i="4"/>
  <c r="B465" i="1"/>
  <c r="B446" i="1"/>
  <c r="D242" i="1"/>
  <c r="C418" i="1"/>
  <c r="D438" i="1"/>
  <c r="F14" i="6"/>
  <c r="C471" i="1"/>
  <c r="F10" i="6"/>
  <c r="D26" i="9"/>
  <c r="CE75" i="1"/>
  <c r="F7" i="6"/>
  <c r="C468" i="1"/>
  <c r="I383" i="9"/>
  <c r="D22" i="7"/>
  <c r="C40" i="5"/>
  <c r="C420" i="1"/>
  <c r="B28" i="4"/>
  <c r="F186" i="9"/>
  <c r="I376" i="9"/>
  <c r="D58" i="9"/>
  <c r="G26" i="9"/>
  <c r="I384" i="9"/>
  <c r="L612" i="1"/>
  <c r="F218" i="9"/>
  <c r="D90" i="9"/>
  <c r="D464" i="1"/>
  <c r="H154" i="9"/>
  <c r="I367" i="9"/>
  <c r="D434" i="1"/>
  <c r="C58" i="9"/>
  <c r="B468" i="1" l="1"/>
  <c r="D275" i="1"/>
  <c r="D277" i="1" s="1"/>
  <c r="D292" i="1" s="1"/>
  <c r="B476" i="1"/>
  <c r="B474" i="1"/>
  <c r="C31" i="8"/>
  <c r="C26" i="8"/>
  <c r="B469" i="1"/>
  <c r="B478" i="1"/>
  <c r="C34" i="8"/>
  <c r="C27" i="8"/>
  <c r="B470" i="1"/>
  <c r="B472" i="1"/>
  <c r="C29" i="8"/>
  <c r="B473" i="1"/>
  <c r="C30" i="8"/>
  <c r="CE48" i="1"/>
  <c r="E707" i="10"/>
  <c r="E691" i="10"/>
  <c r="E675" i="10"/>
  <c r="E644" i="10"/>
  <c r="E642" i="10"/>
  <c r="E640" i="10"/>
  <c r="E638" i="10"/>
  <c r="E636" i="10"/>
  <c r="E634" i="10"/>
  <c r="E632" i="10"/>
  <c r="E630" i="10"/>
  <c r="E624" i="10"/>
  <c r="E704" i="10"/>
  <c r="E688" i="10"/>
  <c r="E672" i="10"/>
  <c r="E701" i="10"/>
  <c r="E685" i="10"/>
  <c r="E669" i="10"/>
  <c r="E627" i="10"/>
  <c r="E698" i="10"/>
  <c r="E682" i="10"/>
  <c r="E711" i="10"/>
  <c r="E695" i="10"/>
  <c r="E679" i="10"/>
  <c r="E708" i="10"/>
  <c r="E692" i="10"/>
  <c r="E676" i="10"/>
  <c r="E705" i="10"/>
  <c r="E689" i="10"/>
  <c r="E673" i="10"/>
  <c r="E702" i="10"/>
  <c r="E686" i="10"/>
  <c r="E670" i="10"/>
  <c r="E647" i="10"/>
  <c r="E645" i="10"/>
  <c r="E629" i="10"/>
  <c r="E626" i="10"/>
  <c r="E716" i="10"/>
  <c r="E699" i="10"/>
  <c r="E683" i="10"/>
  <c r="E643" i="10"/>
  <c r="E641" i="10"/>
  <c r="E639" i="10"/>
  <c r="E637" i="10"/>
  <c r="E635" i="10"/>
  <c r="E633" i="10"/>
  <c r="E631" i="10"/>
  <c r="E712" i="10"/>
  <c r="E696" i="10"/>
  <c r="E680" i="10"/>
  <c r="E709" i="10"/>
  <c r="E693" i="10"/>
  <c r="E677" i="10"/>
  <c r="E710" i="10"/>
  <c r="E694" i="10"/>
  <c r="E678" i="10"/>
  <c r="E646" i="10"/>
  <c r="E674" i="10"/>
  <c r="E703" i="10"/>
  <c r="E668" i="10"/>
  <c r="E697" i="10"/>
  <c r="E690" i="10"/>
  <c r="E625" i="10"/>
  <c r="E684" i="10"/>
  <c r="E713" i="10"/>
  <c r="E706" i="10"/>
  <c r="E671" i="10"/>
  <c r="E687" i="10"/>
  <c r="E700" i="10"/>
  <c r="E628" i="10"/>
  <c r="E681" i="10"/>
  <c r="D465" i="1"/>
  <c r="D339" i="1"/>
  <c r="C482" i="1" s="1"/>
  <c r="AG52" i="1"/>
  <c r="AG67" i="1" s="1"/>
  <c r="E145" i="9" s="1"/>
  <c r="C67" i="1"/>
  <c r="D373" i="1"/>
  <c r="D391" i="1" s="1"/>
  <c r="D393" i="1" s="1"/>
  <c r="D396" i="1" s="1"/>
  <c r="H172" i="9"/>
  <c r="AT52" i="1"/>
  <c r="AT67" i="1" s="1"/>
  <c r="D209" i="9" s="1"/>
  <c r="C76" i="9"/>
  <c r="E12" i="9"/>
  <c r="AX52" i="1"/>
  <c r="AX67" i="1" s="1"/>
  <c r="AX71" i="1" s="1"/>
  <c r="H213" i="9" s="1"/>
  <c r="T52" i="1"/>
  <c r="T67" i="1" s="1"/>
  <c r="AY52" i="1"/>
  <c r="AY67" i="1" s="1"/>
  <c r="BL52" i="1"/>
  <c r="BL67" i="1" s="1"/>
  <c r="Q52" i="1"/>
  <c r="Q67" i="1" s="1"/>
  <c r="C81" i="9" s="1"/>
  <c r="AC52" i="1"/>
  <c r="AC67" i="1" s="1"/>
  <c r="AC71" i="1" s="1"/>
  <c r="C522" i="1" s="1"/>
  <c r="G522" i="1" s="1"/>
  <c r="AI52" i="1"/>
  <c r="AI67" i="1" s="1"/>
  <c r="AI71" i="1" s="1"/>
  <c r="C528" i="1" s="1"/>
  <c r="G528" i="1" s="1"/>
  <c r="G52" i="1"/>
  <c r="G67" i="1" s="1"/>
  <c r="BI52" i="1"/>
  <c r="BI67" i="1" s="1"/>
  <c r="K52" i="1"/>
  <c r="K67" i="1" s="1"/>
  <c r="K71" i="1" s="1"/>
  <c r="BQ52" i="1"/>
  <c r="BQ67" i="1" s="1"/>
  <c r="H52" i="1"/>
  <c r="H67" i="1" s="1"/>
  <c r="BF52" i="1"/>
  <c r="BF67" i="1" s="1"/>
  <c r="BF71" i="1" s="1"/>
  <c r="I245" i="9" s="1"/>
  <c r="BZ52" i="1"/>
  <c r="BZ67" i="1" s="1"/>
  <c r="H337" i="9" s="1"/>
  <c r="BK52" i="1"/>
  <c r="BK67" i="1" s="1"/>
  <c r="BK71" i="1" s="1"/>
  <c r="C635" i="1" s="1"/>
  <c r="BS52" i="1"/>
  <c r="BS67" i="1" s="1"/>
  <c r="BV52" i="1"/>
  <c r="BV67" i="1" s="1"/>
  <c r="D337" i="9" s="1"/>
  <c r="AK52" i="1"/>
  <c r="AK67" i="1" s="1"/>
  <c r="P52" i="1"/>
  <c r="P67" i="1" s="1"/>
  <c r="P71" i="1" s="1"/>
  <c r="BY52" i="1"/>
  <c r="BY67" i="1" s="1"/>
  <c r="BX52" i="1"/>
  <c r="BX67" i="1" s="1"/>
  <c r="F337" i="9" s="1"/>
  <c r="AJ52" i="1"/>
  <c r="AJ67" i="1" s="1"/>
  <c r="AJ71" i="1" s="1"/>
  <c r="H149" i="9" s="1"/>
  <c r="BN52" i="1"/>
  <c r="E52" i="1"/>
  <c r="E67" i="1" s="1"/>
  <c r="BO52" i="1"/>
  <c r="BO67" i="1" s="1"/>
  <c r="D305" i="9" s="1"/>
  <c r="BP52" i="1"/>
  <c r="BP67" i="1" s="1"/>
  <c r="AD52" i="1"/>
  <c r="AD67" i="1" s="1"/>
  <c r="I113" i="9" s="1"/>
  <c r="Y52" i="1"/>
  <c r="Y67" i="1" s="1"/>
  <c r="Y71" i="1" s="1"/>
  <c r="D117" i="9" s="1"/>
  <c r="AU52" i="1"/>
  <c r="AU67" i="1" s="1"/>
  <c r="AU71" i="1" s="1"/>
  <c r="AR52" i="1"/>
  <c r="AR67" i="1" s="1"/>
  <c r="AR71" i="1" s="1"/>
  <c r="I181" i="9" s="1"/>
  <c r="Z52" i="1"/>
  <c r="Z67" i="1" s="1"/>
  <c r="U52" i="1"/>
  <c r="U67" i="1" s="1"/>
  <c r="U71" i="1" s="1"/>
  <c r="AZ52" i="1"/>
  <c r="AZ67" i="1" s="1"/>
  <c r="C241" i="9" s="1"/>
  <c r="AB52" i="1"/>
  <c r="AB67" i="1" s="1"/>
  <c r="R52" i="1"/>
  <c r="R67" i="1" s="1"/>
  <c r="R71" i="1" s="1"/>
  <c r="D85" i="9" s="1"/>
  <c r="V52" i="1"/>
  <c r="V67" i="1" s="1"/>
  <c r="V71" i="1" s="1"/>
  <c r="C515" i="1" s="1"/>
  <c r="G515" i="1" s="1"/>
  <c r="BR52" i="1"/>
  <c r="BR67" i="1" s="1"/>
  <c r="M52" i="1"/>
  <c r="M67" i="1" s="1"/>
  <c r="F49" i="9" s="1"/>
  <c r="F52" i="1"/>
  <c r="F67" i="1" s="1"/>
  <c r="BT52" i="1"/>
  <c r="BT67" i="1" s="1"/>
  <c r="BT71" i="1" s="1"/>
  <c r="I309" i="9" s="1"/>
  <c r="W52" i="1"/>
  <c r="W67" i="1" s="1"/>
  <c r="S52" i="1"/>
  <c r="S67" i="1" s="1"/>
  <c r="X52" i="1"/>
  <c r="X67" i="1" s="1"/>
  <c r="AE52" i="1"/>
  <c r="AE67" i="1" s="1"/>
  <c r="C145" i="9" s="1"/>
  <c r="N52" i="1"/>
  <c r="N67" i="1" s="1"/>
  <c r="N71" i="1" s="1"/>
  <c r="C679" i="1" s="1"/>
  <c r="O52" i="1"/>
  <c r="O67" i="1" s="1"/>
  <c r="CC52" i="1"/>
  <c r="CC67" i="1" s="1"/>
  <c r="AV52" i="1"/>
  <c r="AV67" i="1" s="1"/>
  <c r="AO52" i="1"/>
  <c r="AO67" i="1" s="1"/>
  <c r="F177" i="9" s="1"/>
  <c r="BA52" i="1"/>
  <c r="BA67" i="1" s="1"/>
  <c r="AL52" i="1"/>
  <c r="AL67" i="1" s="1"/>
  <c r="CB52" i="1"/>
  <c r="CB67" i="1" s="1"/>
  <c r="C369" i="9" s="1"/>
  <c r="BD52" i="1"/>
  <c r="BD67" i="1" s="1"/>
  <c r="BD71" i="1" s="1"/>
  <c r="G245" i="9" s="1"/>
  <c r="AN52" i="1"/>
  <c r="AN67" i="1" s="1"/>
  <c r="J52" i="1"/>
  <c r="J67" i="1" s="1"/>
  <c r="BB52" i="1"/>
  <c r="BB67" i="1" s="1"/>
  <c r="AH52" i="1"/>
  <c r="AH67" i="1" s="1"/>
  <c r="F145" i="9" s="1"/>
  <c r="I52" i="1"/>
  <c r="I67" i="1" s="1"/>
  <c r="BH52" i="1"/>
  <c r="BH67" i="1" s="1"/>
  <c r="BH71" i="1" s="1"/>
  <c r="AP52" i="1"/>
  <c r="AP67" i="1" s="1"/>
  <c r="AQ52" i="1"/>
  <c r="AQ67" i="1" s="1"/>
  <c r="H177" i="9" s="1"/>
  <c r="BE52" i="1"/>
  <c r="BE67" i="1" s="1"/>
  <c r="BE71" i="1" s="1"/>
  <c r="AW52" i="1"/>
  <c r="AW67" i="1" s="1"/>
  <c r="AW71" i="1" s="1"/>
  <c r="AM52" i="1"/>
  <c r="AM67" i="1" s="1"/>
  <c r="AM71" i="1" s="1"/>
  <c r="D181" i="9" s="1"/>
  <c r="BG52" i="1"/>
  <c r="BG67" i="1" s="1"/>
  <c r="AA52" i="1"/>
  <c r="AA67" i="1" s="1"/>
  <c r="AA71" i="1" s="1"/>
  <c r="C692" i="1" s="1"/>
  <c r="D52" i="1"/>
  <c r="D67" i="1" s="1"/>
  <c r="BM52" i="1"/>
  <c r="BM67" i="1" s="1"/>
  <c r="BM71" i="1" s="1"/>
  <c r="C638" i="1" s="1"/>
  <c r="BW52" i="1"/>
  <c r="BW67" i="1" s="1"/>
  <c r="AS52" i="1"/>
  <c r="AS67" i="1" s="1"/>
  <c r="C209" i="9" s="1"/>
  <c r="BJ52" i="1"/>
  <c r="BJ67" i="1" s="1"/>
  <c r="CA52" i="1"/>
  <c r="CA67" i="1" s="1"/>
  <c r="BU52" i="1"/>
  <c r="BU67" i="1" s="1"/>
  <c r="L52" i="1"/>
  <c r="L67" i="1" s="1"/>
  <c r="BC52" i="1"/>
  <c r="BC67" i="1" s="1"/>
  <c r="BC71" i="1" s="1"/>
  <c r="I236" i="9"/>
  <c r="F76" i="9"/>
  <c r="AF52" i="1"/>
  <c r="AF67" i="1" s="1"/>
  <c r="AF71" i="1" s="1"/>
  <c r="D149" i="9" s="1"/>
  <c r="D204" i="9"/>
  <c r="G44" i="9"/>
  <c r="G140" i="9"/>
  <c r="I140" i="9"/>
  <c r="G172" i="9"/>
  <c r="C236" i="9"/>
  <c r="H44" i="9"/>
  <c r="I76" i="9"/>
  <c r="E108" i="9"/>
  <c r="H12" i="9"/>
  <c r="I204" i="9"/>
  <c r="E236" i="9"/>
  <c r="E204" i="9"/>
  <c r="F204" i="9"/>
  <c r="H76" i="9"/>
  <c r="H204" i="9"/>
  <c r="E332" i="9"/>
  <c r="D332" i="9"/>
  <c r="I172" i="9"/>
  <c r="H332" i="9"/>
  <c r="F62" i="1"/>
  <c r="F236" i="9"/>
  <c r="E76" i="9"/>
  <c r="G76" i="9"/>
  <c r="H236" i="9"/>
  <c r="H300" i="9"/>
  <c r="D268" i="9"/>
  <c r="C12" i="9"/>
  <c r="I44" i="9"/>
  <c r="E172" i="9"/>
  <c r="I332" i="9"/>
  <c r="D364" i="9"/>
  <c r="F332" i="9"/>
  <c r="F300" i="9"/>
  <c r="D44" i="9"/>
  <c r="F140" i="9"/>
  <c r="F172" i="9"/>
  <c r="C204" i="9"/>
  <c r="I12" i="9"/>
  <c r="E268" i="9"/>
  <c r="C140" i="9"/>
  <c r="C268" i="9"/>
  <c r="D27" i="7"/>
  <c r="B448" i="1"/>
  <c r="I378" i="9"/>
  <c r="K612" i="1"/>
  <c r="C465" i="1"/>
  <c r="F32" i="6"/>
  <c r="C478" i="1"/>
  <c r="C476" i="1"/>
  <c r="F16" i="6"/>
  <c r="C33" i="8" l="1"/>
  <c r="C35" i="8"/>
  <c r="C126" i="8"/>
  <c r="C102" i="8"/>
  <c r="AG71" i="1"/>
  <c r="E149" i="9" s="1"/>
  <c r="CE52" i="1"/>
  <c r="E715" i="10"/>
  <c r="F624" i="10"/>
  <c r="BN67" i="1"/>
  <c r="BN71" i="1" s="1"/>
  <c r="C559" i="1" s="1"/>
  <c r="H209" i="9"/>
  <c r="F502" i="1"/>
  <c r="H510" i="1"/>
  <c r="H71" i="1"/>
  <c r="C501" i="1" s="1"/>
  <c r="G501" i="1" s="1"/>
  <c r="AT71" i="1"/>
  <c r="D213" i="9" s="1"/>
  <c r="C142" i="8"/>
  <c r="BI71" i="1"/>
  <c r="C634" i="1" s="1"/>
  <c r="T71" i="1"/>
  <c r="F85" i="9" s="1"/>
  <c r="F81" i="9"/>
  <c r="BQ71" i="1"/>
  <c r="F309" i="9" s="1"/>
  <c r="AY71" i="1"/>
  <c r="I213" i="9" s="1"/>
  <c r="E273" i="9"/>
  <c r="M71" i="1"/>
  <c r="F53" i="9" s="1"/>
  <c r="F305" i="9"/>
  <c r="H273" i="9"/>
  <c r="I209" i="9"/>
  <c r="BL71" i="1"/>
  <c r="H277" i="9" s="1"/>
  <c r="I49" i="9"/>
  <c r="H17" i="9"/>
  <c r="AZ71" i="1"/>
  <c r="C245" i="9" s="1"/>
  <c r="C71" i="1"/>
  <c r="C21" i="9" s="1"/>
  <c r="Q71" i="1"/>
  <c r="C682" i="1" s="1"/>
  <c r="H113" i="9"/>
  <c r="I241" i="9"/>
  <c r="G71" i="1"/>
  <c r="C672" i="1" s="1"/>
  <c r="E241" i="9"/>
  <c r="BX71" i="1"/>
  <c r="F341" i="9" s="1"/>
  <c r="S71" i="1"/>
  <c r="C512" i="1" s="1"/>
  <c r="G512" i="1" s="1"/>
  <c r="AK71" i="1"/>
  <c r="C530" i="1" s="1"/>
  <c r="G530" i="1" s="1"/>
  <c r="E71" i="1"/>
  <c r="C670" i="1" s="1"/>
  <c r="G17" i="9"/>
  <c r="I145" i="9"/>
  <c r="H145" i="9"/>
  <c r="BB71" i="1"/>
  <c r="C632" i="1" s="1"/>
  <c r="D49" i="9"/>
  <c r="G305" i="9"/>
  <c r="D241" i="9"/>
  <c r="G273" i="9"/>
  <c r="G145" i="9"/>
  <c r="C556" i="1"/>
  <c r="H305" i="9"/>
  <c r="BV71" i="1"/>
  <c r="C567" i="1" s="1"/>
  <c r="I337" i="9"/>
  <c r="D177" i="9"/>
  <c r="G277" i="9"/>
  <c r="BZ71" i="1"/>
  <c r="H341" i="9" s="1"/>
  <c r="BS71" i="1"/>
  <c r="C564" i="1" s="1"/>
  <c r="BP71" i="1"/>
  <c r="C621" i="1" s="1"/>
  <c r="E113" i="9"/>
  <c r="C17" i="9"/>
  <c r="AN71" i="1"/>
  <c r="E181" i="9" s="1"/>
  <c r="BY71" i="1"/>
  <c r="G341" i="9" s="1"/>
  <c r="AL71" i="1"/>
  <c r="C531" i="1" s="1"/>
  <c r="G337" i="9"/>
  <c r="I273" i="9"/>
  <c r="AD71" i="1"/>
  <c r="C695" i="1" s="1"/>
  <c r="D17" i="9"/>
  <c r="D71" i="1"/>
  <c r="C669" i="1" s="1"/>
  <c r="BO71" i="1"/>
  <c r="C560" i="1" s="1"/>
  <c r="X71" i="1"/>
  <c r="C517" i="1" s="1"/>
  <c r="G517" i="1" s="1"/>
  <c r="C273" i="9"/>
  <c r="E17" i="9"/>
  <c r="C177" i="9"/>
  <c r="F241" i="9"/>
  <c r="AP71" i="1"/>
  <c r="C535" i="1" s="1"/>
  <c r="G535" i="1" s="1"/>
  <c r="E177" i="9"/>
  <c r="AE71" i="1"/>
  <c r="C149" i="9" s="1"/>
  <c r="CB71" i="1"/>
  <c r="C373" i="9" s="1"/>
  <c r="H241" i="9"/>
  <c r="Z71" i="1"/>
  <c r="C519" i="1" s="1"/>
  <c r="G519" i="1" s="1"/>
  <c r="G177" i="9"/>
  <c r="G149" i="9"/>
  <c r="AS71" i="1"/>
  <c r="C538" i="1" s="1"/>
  <c r="G538" i="1" s="1"/>
  <c r="E305" i="9"/>
  <c r="E209" i="9"/>
  <c r="C686" i="1"/>
  <c r="G85" i="9"/>
  <c r="G241" i="9"/>
  <c r="I81" i="9"/>
  <c r="G113" i="9"/>
  <c r="BR71" i="1"/>
  <c r="C563" i="1" s="1"/>
  <c r="AH71" i="1"/>
  <c r="F149" i="9" s="1"/>
  <c r="D113" i="9"/>
  <c r="E337" i="9"/>
  <c r="AO71" i="1"/>
  <c r="C706" i="1" s="1"/>
  <c r="AB71" i="1"/>
  <c r="G117" i="9" s="1"/>
  <c r="AQ71" i="1"/>
  <c r="C536" i="1" s="1"/>
  <c r="G536" i="1" s="1"/>
  <c r="D273" i="9"/>
  <c r="C540" i="1"/>
  <c r="G540" i="1" s="1"/>
  <c r="E213" i="9"/>
  <c r="G209" i="9"/>
  <c r="C49" i="9"/>
  <c r="H49" i="9"/>
  <c r="F273" i="9"/>
  <c r="BJ71" i="1"/>
  <c r="C555" i="1" s="1"/>
  <c r="I17" i="9"/>
  <c r="G49" i="9"/>
  <c r="G81" i="9"/>
  <c r="F17" i="9"/>
  <c r="H85" i="9"/>
  <c r="D369" i="9"/>
  <c r="E49" i="9"/>
  <c r="H81" i="9"/>
  <c r="I177" i="9"/>
  <c r="D81" i="9"/>
  <c r="C518" i="1"/>
  <c r="G518" i="1" s="1"/>
  <c r="C113" i="9"/>
  <c r="CC71" i="1"/>
  <c r="C620" i="1" s="1"/>
  <c r="F113" i="9"/>
  <c r="C700" i="1"/>
  <c r="BW71" i="1"/>
  <c r="E341" i="9" s="1"/>
  <c r="O71" i="1"/>
  <c r="C508" i="1" s="1"/>
  <c r="G508" i="1" s="1"/>
  <c r="C337" i="9"/>
  <c r="E81" i="9"/>
  <c r="F209" i="9"/>
  <c r="I305" i="9"/>
  <c r="BA71" i="1"/>
  <c r="C546" i="1" s="1"/>
  <c r="G546" i="1" s="1"/>
  <c r="W71" i="1"/>
  <c r="C516" i="1" s="1"/>
  <c r="G516" i="1" s="1"/>
  <c r="CA71" i="1"/>
  <c r="I341" i="9" s="1"/>
  <c r="C687" i="1"/>
  <c r="C704" i="1"/>
  <c r="BG71" i="1"/>
  <c r="C618" i="1" s="1"/>
  <c r="J71" i="1"/>
  <c r="C53" i="9" s="1"/>
  <c r="C532" i="1"/>
  <c r="G532" i="1" s="1"/>
  <c r="I71" i="1"/>
  <c r="C674" i="1" s="1"/>
  <c r="AV71" i="1"/>
  <c r="F213" i="9" s="1"/>
  <c r="BU71" i="1"/>
  <c r="C341" i="9" s="1"/>
  <c r="L71" i="1"/>
  <c r="D145" i="9"/>
  <c r="C551" i="1"/>
  <c r="C629" i="1"/>
  <c r="C537" i="1"/>
  <c r="G537" i="1" s="1"/>
  <c r="C709" i="1"/>
  <c r="H503" i="1"/>
  <c r="C514" i="1"/>
  <c r="G514" i="1" s="1"/>
  <c r="C511" i="1"/>
  <c r="G511" i="1" s="1"/>
  <c r="C712" i="1"/>
  <c r="C690" i="1"/>
  <c r="C525" i="1"/>
  <c r="G525" i="1" s="1"/>
  <c r="C697" i="1"/>
  <c r="C694" i="1"/>
  <c r="C683" i="1"/>
  <c r="H117" i="9"/>
  <c r="C507" i="1"/>
  <c r="G507" i="1" s="1"/>
  <c r="G53" i="9"/>
  <c r="C565" i="1"/>
  <c r="C520" i="1"/>
  <c r="G520" i="1" s="1"/>
  <c r="C558" i="1"/>
  <c r="C701" i="1"/>
  <c r="I277" i="9"/>
  <c r="C640" i="1"/>
  <c r="C529" i="1"/>
  <c r="G529" i="1" s="1"/>
  <c r="F117" i="9"/>
  <c r="C616" i="1"/>
  <c r="C624" i="1"/>
  <c r="C549" i="1"/>
  <c r="C543" i="1"/>
  <c r="C631" i="1"/>
  <c r="C542" i="1"/>
  <c r="G213" i="9"/>
  <c r="C633" i="1"/>
  <c r="F245" i="9"/>
  <c r="C548" i="1"/>
  <c r="D53" i="9"/>
  <c r="C676" i="1"/>
  <c r="C504" i="1"/>
  <c r="G504" i="1" s="1"/>
  <c r="F71" i="1"/>
  <c r="F12" i="9"/>
  <c r="C614" i="1"/>
  <c r="H245" i="9"/>
  <c r="C550" i="1"/>
  <c r="G550" i="1" s="1"/>
  <c r="C553" i="1"/>
  <c r="D277" i="9"/>
  <c r="C636" i="1"/>
  <c r="I53" i="9"/>
  <c r="C509" i="1"/>
  <c r="G509" i="1" s="1"/>
  <c r="C681" i="1"/>
  <c r="CE62" i="1"/>
  <c r="C526" i="1" l="1"/>
  <c r="G526" i="1" s="1"/>
  <c r="G531" i="1"/>
  <c r="C50" i="8"/>
  <c r="D341" i="1"/>
  <c r="C481" i="1" s="1"/>
  <c r="CE67" i="1"/>
  <c r="C433" i="1" s="1"/>
  <c r="C698" i="1"/>
  <c r="C305" i="9"/>
  <c r="F704" i="10"/>
  <c r="F688" i="10"/>
  <c r="F672" i="10"/>
  <c r="F701" i="10"/>
  <c r="F685" i="10"/>
  <c r="F669" i="10"/>
  <c r="F627" i="10"/>
  <c r="F698" i="10"/>
  <c r="F682" i="10"/>
  <c r="F711" i="10"/>
  <c r="F695" i="10"/>
  <c r="F679" i="10"/>
  <c r="F708" i="10"/>
  <c r="F692" i="10"/>
  <c r="F676" i="10"/>
  <c r="F705" i="10"/>
  <c r="F689" i="10"/>
  <c r="F673" i="10"/>
  <c r="F702" i="10"/>
  <c r="F686" i="10"/>
  <c r="F670" i="10"/>
  <c r="F647" i="10"/>
  <c r="F645" i="10"/>
  <c r="F629" i="10"/>
  <c r="F626" i="10"/>
  <c r="F716" i="10"/>
  <c r="F699" i="10"/>
  <c r="F683" i="10"/>
  <c r="F643" i="10"/>
  <c r="F641" i="10"/>
  <c r="F639" i="10"/>
  <c r="F637" i="10"/>
  <c r="F635" i="10"/>
  <c r="F633" i="10"/>
  <c r="F631" i="10"/>
  <c r="F712" i="10"/>
  <c r="F696" i="10"/>
  <c r="F680" i="10"/>
  <c r="F709" i="10"/>
  <c r="F693" i="10"/>
  <c r="F677" i="10"/>
  <c r="F706" i="10"/>
  <c r="F690" i="10"/>
  <c r="F674" i="10"/>
  <c r="F707" i="10"/>
  <c r="F691" i="10"/>
  <c r="F675" i="10"/>
  <c r="F644" i="10"/>
  <c r="F642" i="10"/>
  <c r="F640" i="10"/>
  <c r="F638" i="10"/>
  <c r="F636" i="10"/>
  <c r="F634" i="10"/>
  <c r="F632" i="10"/>
  <c r="F630" i="10"/>
  <c r="F703" i="10"/>
  <c r="F668" i="10"/>
  <c r="F697" i="10"/>
  <c r="F625" i="10"/>
  <c r="F687" i="10"/>
  <c r="F684" i="10"/>
  <c r="F713" i="10"/>
  <c r="F678" i="10"/>
  <c r="F646" i="10"/>
  <c r="F694" i="10"/>
  <c r="F671" i="10"/>
  <c r="F700" i="10"/>
  <c r="F628" i="10"/>
  <c r="F710" i="10"/>
  <c r="F681" i="10"/>
  <c r="H502" i="1"/>
  <c r="C309" i="9"/>
  <c r="C619" i="1"/>
  <c r="C673" i="1"/>
  <c r="F510" i="1"/>
  <c r="H21" i="9"/>
  <c r="C554" i="1"/>
  <c r="C711" i="1"/>
  <c r="E277" i="9"/>
  <c r="C539" i="1"/>
  <c r="G539" i="1" s="1"/>
  <c r="C146" i="8"/>
  <c r="F503" i="1"/>
  <c r="C513" i="1"/>
  <c r="G513" i="1" s="1"/>
  <c r="C685" i="1"/>
  <c r="C562" i="1"/>
  <c r="C623" i="1"/>
  <c r="C544" i="1"/>
  <c r="G544" i="1" s="1"/>
  <c r="C637" i="1"/>
  <c r="C625" i="1"/>
  <c r="C557" i="1"/>
  <c r="C678" i="1"/>
  <c r="D341" i="9"/>
  <c r="C506" i="1"/>
  <c r="G506" i="1" s="1"/>
  <c r="C628" i="1"/>
  <c r="C644" i="1"/>
  <c r="E85" i="9"/>
  <c r="C510" i="1"/>
  <c r="G510" i="1" s="1"/>
  <c r="E21" i="9"/>
  <c r="C496" i="1"/>
  <c r="G496" i="1" s="1"/>
  <c r="C85" i="9"/>
  <c r="E309" i="9"/>
  <c r="C684" i="1"/>
  <c r="C545" i="1"/>
  <c r="G545" i="1" s="1"/>
  <c r="C569" i="1"/>
  <c r="C668" i="1"/>
  <c r="I117" i="9"/>
  <c r="C521" i="1"/>
  <c r="G521" i="1" s="1"/>
  <c r="C498" i="1"/>
  <c r="C705" i="1"/>
  <c r="I149" i="9"/>
  <c r="D309" i="9"/>
  <c r="C702" i="1"/>
  <c r="C572" i="1"/>
  <c r="C500" i="1"/>
  <c r="G500" i="1" s="1"/>
  <c r="G21" i="9"/>
  <c r="H309" i="9"/>
  <c r="C707" i="1"/>
  <c r="C547" i="1"/>
  <c r="C646" i="1"/>
  <c r="C561" i="1"/>
  <c r="C571" i="1"/>
  <c r="C534" i="1"/>
  <c r="G534" i="1" s="1"/>
  <c r="E245" i="9"/>
  <c r="D245" i="9"/>
  <c r="C639" i="1"/>
  <c r="C642" i="1"/>
  <c r="C533" i="1"/>
  <c r="G533" i="1" s="1"/>
  <c r="C523" i="1"/>
  <c r="G523" i="1" s="1"/>
  <c r="C689" i="1"/>
  <c r="C570" i="1"/>
  <c r="C497" i="1"/>
  <c r="G497" i="1" s="1"/>
  <c r="C645" i="1"/>
  <c r="C627" i="1"/>
  <c r="G309" i="9"/>
  <c r="G181" i="9"/>
  <c r="I21" i="9"/>
  <c r="C181" i="9"/>
  <c r="C502" i="1"/>
  <c r="G502" i="1" s="1"/>
  <c r="C703" i="1"/>
  <c r="C277" i="9"/>
  <c r="C696" i="1"/>
  <c r="C552" i="1"/>
  <c r="C568" i="1"/>
  <c r="C117" i="9"/>
  <c r="H53" i="9"/>
  <c r="C622" i="1"/>
  <c r="D21" i="9"/>
  <c r="H181" i="9"/>
  <c r="C213" i="9"/>
  <c r="C710" i="1"/>
  <c r="F181" i="9"/>
  <c r="C524" i="1"/>
  <c r="G524" i="1" s="1"/>
  <c r="D373" i="9"/>
  <c r="C688" i="1"/>
  <c r="C680" i="1"/>
  <c r="C573" i="1"/>
  <c r="C691" i="1"/>
  <c r="E117" i="9"/>
  <c r="C643" i="1"/>
  <c r="C617" i="1"/>
  <c r="C503" i="1"/>
  <c r="G503" i="1" s="1"/>
  <c r="C675" i="1"/>
  <c r="F277" i="9"/>
  <c r="C713" i="1"/>
  <c r="C693" i="1"/>
  <c r="I85" i="9"/>
  <c r="C626" i="1"/>
  <c r="C699" i="1"/>
  <c r="C527" i="1"/>
  <c r="G527" i="1" s="1"/>
  <c r="C630" i="1"/>
  <c r="C647" i="1"/>
  <c r="C708" i="1"/>
  <c r="C677" i="1"/>
  <c r="E53" i="9"/>
  <c r="C574" i="1"/>
  <c r="C641" i="1"/>
  <c r="C541" i="1"/>
  <c r="C566" i="1"/>
  <c r="C505" i="1"/>
  <c r="CE71" i="1"/>
  <c r="C428" i="1"/>
  <c r="C441" i="1" s="1"/>
  <c r="I364" i="9"/>
  <c r="D615" i="1"/>
  <c r="F21" i="9"/>
  <c r="C671" i="1"/>
  <c r="C499" i="1"/>
  <c r="G499" i="1" s="1"/>
  <c r="H545" i="1"/>
  <c r="F545" i="1"/>
  <c r="H525" i="1"/>
  <c r="F525" i="1"/>
  <c r="F529" i="1"/>
  <c r="H529" i="1" s="1"/>
  <c r="F521" i="1"/>
  <c r="H535" i="1"/>
  <c r="F535" i="1"/>
  <c r="H533" i="1"/>
  <c r="F533" i="1"/>
  <c r="F527" i="1"/>
  <c r="F539" i="1"/>
  <c r="H539" i="1"/>
  <c r="F519" i="1"/>
  <c r="H519" i="1"/>
  <c r="F523" i="1"/>
  <c r="H523" i="1"/>
  <c r="F537" i="1"/>
  <c r="H537" i="1"/>
  <c r="F531" i="1"/>
  <c r="H531" i="1" s="1"/>
  <c r="G505" i="1" l="1"/>
  <c r="G498" i="1"/>
  <c r="I369" i="9"/>
  <c r="F715" i="10"/>
  <c r="G625" i="10"/>
  <c r="C151" i="8"/>
  <c r="C648" i="1"/>
  <c r="M716" i="1" s="1"/>
  <c r="C715" i="1"/>
  <c r="H521" i="1"/>
  <c r="H527" i="1"/>
  <c r="D671" i="1"/>
  <c r="D639" i="1"/>
  <c r="D619" i="1"/>
  <c r="D631" i="1"/>
  <c r="D702" i="1"/>
  <c r="D624" i="1"/>
  <c r="D637" i="1"/>
  <c r="D628" i="1"/>
  <c r="D709" i="1"/>
  <c r="D695" i="1"/>
  <c r="D643" i="1"/>
  <c r="D645" i="1"/>
  <c r="D699" i="1"/>
  <c r="D693" i="1"/>
  <c r="D672" i="1"/>
  <c r="D634" i="1"/>
  <c r="D711" i="1"/>
  <c r="D682" i="1"/>
  <c r="D710" i="1"/>
  <c r="D680" i="1"/>
  <c r="D685" i="1"/>
  <c r="D617" i="1"/>
  <c r="D684" i="1"/>
  <c r="D686" i="1"/>
  <c r="D679" i="1"/>
  <c r="D678" i="1"/>
  <c r="D701" i="1"/>
  <c r="D703" i="1"/>
  <c r="D647" i="1"/>
  <c r="D640" i="1"/>
  <c r="D673" i="1"/>
  <c r="D632" i="1"/>
  <c r="D669" i="1"/>
  <c r="D629" i="1"/>
  <c r="D623" i="1"/>
  <c r="D688" i="1"/>
  <c r="D712" i="1"/>
  <c r="D620" i="1"/>
  <c r="D697" i="1"/>
  <c r="D674" i="1"/>
  <c r="D642" i="1"/>
  <c r="D707" i="1"/>
  <c r="D644" i="1"/>
  <c r="D616" i="1"/>
  <c r="D700" i="1"/>
  <c r="D708" i="1"/>
  <c r="D621" i="1"/>
  <c r="D641" i="1"/>
  <c r="D668" i="1"/>
  <c r="D706" i="1"/>
  <c r="D635" i="1"/>
  <c r="D704" i="1"/>
  <c r="D696" i="1"/>
  <c r="D694" i="1"/>
  <c r="D622" i="1"/>
  <c r="D646" i="1"/>
  <c r="D627" i="1"/>
  <c r="D690" i="1"/>
  <c r="D689" i="1"/>
  <c r="D677" i="1"/>
  <c r="D625" i="1"/>
  <c r="D676" i="1"/>
  <c r="D630" i="1"/>
  <c r="D683" i="1"/>
  <c r="D692" i="1"/>
  <c r="D633" i="1"/>
  <c r="D670" i="1"/>
  <c r="D716" i="1"/>
  <c r="D713" i="1"/>
  <c r="D687" i="1"/>
  <c r="D681" i="1"/>
  <c r="D698" i="1"/>
  <c r="D705" i="1"/>
  <c r="D675" i="1"/>
  <c r="D636" i="1"/>
  <c r="D691" i="1"/>
  <c r="D618" i="1"/>
  <c r="D626" i="1"/>
  <c r="D638" i="1"/>
  <c r="C716" i="1"/>
  <c r="I373" i="9"/>
  <c r="F544" i="1"/>
  <c r="H544" i="1" s="1"/>
  <c r="F498" i="1"/>
  <c r="H498" i="1" s="1"/>
  <c r="F505" i="1"/>
  <c r="H505" i="1" s="1"/>
  <c r="F506" i="1"/>
  <c r="H506" i="1"/>
  <c r="F534" i="1"/>
  <c r="H534" i="1" s="1"/>
  <c r="F524" i="1"/>
  <c r="H524" i="1" s="1"/>
  <c r="F504" i="1"/>
  <c r="H504" i="1"/>
  <c r="F511" i="1"/>
  <c r="H511" i="1"/>
  <c r="F501" i="1"/>
  <c r="H501" i="1"/>
  <c r="F522" i="1"/>
  <c r="H522" i="1"/>
  <c r="F516" i="1"/>
  <c r="H516" i="1"/>
  <c r="F530" i="1"/>
  <c r="H530" i="1" s="1"/>
  <c r="F513" i="1"/>
  <c r="H513" i="1"/>
  <c r="H520" i="1"/>
  <c r="F520" i="1"/>
  <c r="F518" i="1"/>
  <c r="H518" i="1" s="1"/>
  <c r="H546" i="1"/>
  <c r="F546" i="1"/>
  <c r="H540" i="1"/>
  <c r="F540" i="1"/>
  <c r="H536" i="1"/>
  <c r="F536" i="1"/>
  <c r="H499" i="1"/>
  <c r="F499" i="1"/>
  <c r="F538" i="1"/>
  <c r="H538" i="1"/>
  <c r="F496" i="1"/>
  <c r="H496" i="1"/>
  <c r="H500" i="1"/>
  <c r="F500" i="1"/>
  <c r="F508" i="1"/>
  <c r="H508" i="1"/>
  <c r="F514" i="1"/>
  <c r="H514" i="1" s="1"/>
  <c r="F550" i="1"/>
  <c r="H550" i="1" s="1"/>
  <c r="H512" i="1"/>
  <c r="F512" i="1"/>
  <c r="F526" i="1"/>
  <c r="H526" i="1" s="1"/>
  <c r="H497" i="1"/>
  <c r="F497" i="1"/>
  <c r="F509" i="1"/>
  <c r="H509" i="1"/>
  <c r="F517" i="1"/>
  <c r="H517" i="1" s="1"/>
  <c r="F528" i="1"/>
  <c r="H528" i="1" s="1"/>
  <c r="F532" i="1"/>
  <c r="H532" i="1"/>
  <c r="F507" i="1"/>
  <c r="H507" i="1"/>
  <c r="F515" i="1"/>
  <c r="H515" i="1" s="1"/>
  <c r="G701" i="10" l="1"/>
  <c r="G685" i="10"/>
  <c r="G669" i="10"/>
  <c r="G627" i="10"/>
  <c r="G698" i="10"/>
  <c r="G682" i="10"/>
  <c r="G711" i="10"/>
  <c r="G695" i="10"/>
  <c r="G679" i="10"/>
  <c r="G708" i="10"/>
  <c r="G692" i="10"/>
  <c r="G676" i="10"/>
  <c r="G705" i="10"/>
  <c r="G689" i="10"/>
  <c r="G673" i="10"/>
  <c r="G702" i="10"/>
  <c r="G686" i="10"/>
  <c r="G670" i="10"/>
  <c r="G647" i="10"/>
  <c r="G645" i="10"/>
  <c r="G629" i="10"/>
  <c r="G626" i="10"/>
  <c r="G716" i="10"/>
  <c r="G699" i="10"/>
  <c r="G683" i="10"/>
  <c r="G643" i="10"/>
  <c r="G641" i="10"/>
  <c r="G639" i="10"/>
  <c r="G637" i="10"/>
  <c r="G635" i="10"/>
  <c r="G633" i="10"/>
  <c r="G631" i="10"/>
  <c r="G712" i="10"/>
  <c r="G696" i="10"/>
  <c r="G680" i="10"/>
  <c r="G709" i="10"/>
  <c r="G693" i="10"/>
  <c r="G677" i="10"/>
  <c r="G706" i="10"/>
  <c r="G690" i="10"/>
  <c r="G674" i="10"/>
  <c r="G703" i="10"/>
  <c r="G687" i="10"/>
  <c r="G671" i="10"/>
  <c r="G704" i="10"/>
  <c r="G688" i="10"/>
  <c r="G672" i="10"/>
  <c r="G668" i="10"/>
  <c r="G636" i="10"/>
  <c r="G697" i="10"/>
  <c r="G681" i="10"/>
  <c r="G691" i="10"/>
  <c r="G640" i="10"/>
  <c r="G632" i="10"/>
  <c r="G684" i="10"/>
  <c r="G644" i="10"/>
  <c r="G713" i="10"/>
  <c r="G678" i="10"/>
  <c r="G646" i="10"/>
  <c r="G707" i="10"/>
  <c r="G638" i="10"/>
  <c r="G630" i="10"/>
  <c r="G700" i="10"/>
  <c r="G628" i="10"/>
  <c r="H628" i="10" s="1"/>
  <c r="G710" i="10"/>
  <c r="G694" i="10"/>
  <c r="G675" i="10"/>
  <c r="G642" i="10"/>
  <c r="G634" i="10"/>
  <c r="E623" i="1"/>
  <c r="E612" i="1"/>
  <c r="D715" i="1"/>
  <c r="H698" i="10" l="1"/>
  <c r="H682" i="10"/>
  <c r="H711" i="10"/>
  <c r="H695" i="10"/>
  <c r="H679" i="10"/>
  <c r="H708" i="10"/>
  <c r="H692" i="10"/>
  <c r="H676" i="10"/>
  <c r="H705" i="10"/>
  <c r="H689" i="10"/>
  <c r="H673" i="10"/>
  <c r="H702" i="10"/>
  <c r="H686" i="10"/>
  <c r="H670" i="10"/>
  <c r="H647" i="10"/>
  <c r="H645" i="10"/>
  <c r="H629" i="10"/>
  <c r="H716" i="10"/>
  <c r="H699" i="10"/>
  <c r="H683" i="10"/>
  <c r="H643" i="10"/>
  <c r="H641" i="10"/>
  <c r="H639" i="10"/>
  <c r="H637" i="10"/>
  <c r="H635" i="10"/>
  <c r="H633" i="10"/>
  <c r="H631" i="10"/>
  <c r="H712" i="10"/>
  <c r="H696" i="10"/>
  <c r="H680" i="10"/>
  <c r="H709" i="10"/>
  <c r="H693" i="10"/>
  <c r="H677" i="10"/>
  <c r="H706" i="10"/>
  <c r="H690" i="10"/>
  <c r="H674" i="10"/>
  <c r="H703" i="10"/>
  <c r="H687" i="10"/>
  <c r="H671" i="10"/>
  <c r="H700" i="10"/>
  <c r="H684" i="10"/>
  <c r="H668" i="10"/>
  <c r="H701" i="10"/>
  <c r="H685" i="10"/>
  <c r="H669" i="10"/>
  <c r="H697" i="10"/>
  <c r="H681" i="10"/>
  <c r="H691" i="10"/>
  <c r="H640" i="10"/>
  <c r="H632" i="10"/>
  <c r="H634" i="10"/>
  <c r="H713" i="10"/>
  <c r="H678" i="10"/>
  <c r="H646" i="10"/>
  <c r="H642" i="10"/>
  <c r="H707" i="10"/>
  <c r="H638" i="10"/>
  <c r="H630" i="10"/>
  <c r="H688" i="10"/>
  <c r="H672" i="10"/>
  <c r="H694" i="10"/>
  <c r="H675" i="10"/>
  <c r="H644" i="10"/>
  <c r="H636" i="10"/>
  <c r="H710" i="10"/>
  <c r="H704" i="10"/>
  <c r="G715" i="10"/>
  <c r="E640" i="1"/>
  <c r="E691" i="1"/>
  <c r="E688" i="1"/>
  <c r="E704" i="1"/>
  <c r="E633" i="1"/>
  <c r="E686" i="1"/>
  <c r="E635" i="1"/>
  <c r="E690" i="1"/>
  <c r="E637" i="1"/>
  <c r="E672" i="1"/>
  <c r="E687" i="1"/>
  <c r="E646" i="1"/>
  <c r="E676" i="1"/>
  <c r="E682" i="1"/>
  <c r="E670" i="1"/>
  <c r="E678" i="1"/>
  <c r="E689" i="1"/>
  <c r="E641" i="1"/>
  <c r="E671" i="1"/>
  <c r="E716" i="1"/>
  <c r="E644" i="1"/>
  <c r="E681" i="1"/>
  <c r="E669" i="1"/>
  <c r="E647" i="1"/>
  <c r="E712" i="1"/>
  <c r="E628" i="1"/>
  <c r="E675" i="1"/>
  <c r="E645" i="1"/>
  <c r="E642" i="1"/>
  <c r="E634" i="1"/>
  <c r="E702" i="1"/>
  <c r="E624" i="1"/>
  <c r="E668" i="1"/>
  <c r="E639" i="1"/>
  <c r="E708" i="1"/>
  <c r="E673" i="1"/>
  <c r="E709" i="1"/>
  <c r="E684" i="1"/>
  <c r="E701" i="1"/>
  <c r="E629" i="1"/>
  <c r="E696" i="1"/>
  <c r="E707" i="1"/>
  <c r="E710" i="1"/>
  <c r="E685" i="1"/>
  <c r="E706" i="1"/>
  <c r="E679" i="1"/>
  <c r="E626" i="1"/>
  <c r="E711" i="1"/>
  <c r="E632" i="1"/>
  <c r="E630" i="1"/>
  <c r="E699" i="1"/>
  <c r="E627" i="1"/>
  <c r="E703" i="1"/>
  <c r="E705" i="1"/>
  <c r="E643" i="1"/>
  <c r="E694" i="1"/>
  <c r="E680" i="1"/>
  <c r="E636" i="1"/>
  <c r="E692" i="1"/>
  <c r="E674" i="1"/>
  <c r="E693" i="1"/>
  <c r="E677" i="1"/>
  <c r="E698" i="1"/>
  <c r="E638" i="1"/>
  <c r="E695" i="1"/>
  <c r="E713" i="1"/>
  <c r="E700" i="1"/>
  <c r="E683" i="1"/>
  <c r="E625" i="1"/>
  <c r="E631" i="1"/>
  <c r="E697" i="1"/>
  <c r="H715" i="10" l="1"/>
  <c r="I629" i="10"/>
  <c r="E715" i="1"/>
  <c r="F624" i="1"/>
  <c r="I711" i="10" l="1"/>
  <c r="I695" i="10"/>
  <c r="I679" i="10"/>
  <c r="I708" i="10"/>
  <c r="I692" i="10"/>
  <c r="I676" i="10"/>
  <c r="I705" i="10"/>
  <c r="I689" i="10"/>
  <c r="I673" i="10"/>
  <c r="I702" i="10"/>
  <c r="I686" i="10"/>
  <c r="I670" i="10"/>
  <c r="I647" i="10"/>
  <c r="I645" i="10"/>
  <c r="I716" i="10"/>
  <c r="I699" i="10"/>
  <c r="I683" i="10"/>
  <c r="I643" i="10"/>
  <c r="I641" i="10"/>
  <c r="I639" i="10"/>
  <c r="I637" i="10"/>
  <c r="I635" i="10"/>
  <c r="I633" i="10"/>
  <c r="I631" i="10"/>
  <c r="I712" i="10"/>
  <c r="I696" i="10"/>
  <c r="I680" i="10"/>
  <c r="I709" i="10"/>
  <c r="I693" i="10"/>
  <c r="I677" i="10"/>
  <c r="I706" i="10"/>
  <c r="I690" i="10"/>
  <c r="I674" i="10"/>
  <c r="I703" i="10"/>
  <c r="I687" i="10"/>
  <c r="I671" i="10"/>
  <c r="I700" i="10"/>
  <c r="I684" i="10"/>
  <c r="I668" i="10"/>
  <c r="I713" i="10"/>
  <c r="I697" i="10"/>
  <c r="I681" i="10"/>
  <c r="I698" i="10"/>
  <c r="I682" i="10"/>
  <c r="I710" i="10"/>
  <c r="I691" i="10"/>
  <c r="I640" i="10"/>
  <c r="I632" i="10"/>
  <c r="I685" i="10"/>
  <c r="I678" i="10"/>
  <c r="I646" i="10"/>
  <c r="I704" i="10"/>
  <c r="I707" i="10"/>
  <c r="I638" i="10"/>
  <c r="I630" i="10"/>
  <c r="I672" i="10"/>
  <c r="I634" i="10"/>
  <c r="I701" i="10"/>
  <c r="I642" i="10"/>
  <c r="I694" i="10"/>
  <c r="I644" i="10"/>
  <c r="I636" i="10"/>
  <c r="I688" i="10"/>
  <c r="I669" i="10"/>
  <c r="I675" i="10"/>
  <c r="F642" i="1"/>
  <c r="F705" i="1"/>
  <c r="F703" i="1"/>
  <c r="F712" i="1"/>
  <c r="F696" i="1"/>
  <c r="F675" i="1"/>
  <c r="F677" i="1"/>
  <c r="F697" i="1"/>
  <c r="F684" i="1"/>
  <c r="F682" i="1"/>
  <c r="F672" i="1"/>
  <c r="F625" i="1"/>
  <c r="F670" i="1"/>
  <c r="F708" i="1"/>
  <c r="F635" i="1"/>
  <c r="F710" i="1"/>
  <c r="F638" i="1"/>
  <c r="F686" i="1"/>
  <c r="F688" i="1"/>
  <c r="F707" i="1"/>
  <c r="F671" i="1"/>
  <c r="F626" i="1"/>
  <c r="F690" i="1"/>
  <c r="F716" i="1"/>
  <c r="F700" i="1"/>
  <c r="F704" i="1"/>
  <c r="F691" i="1"/>
  <c r="F694" i="1"/>
  <c r="F647" i="1"/>
  <c r="F702" i="1"/>
  <c r="F685" i="1"/>
  <c r="F678" i="1"/>
  <c r="F633" i="1"/>
  <c r="F689" i="1"/>
  <c r="F631" i="1"/>
  <c r="F693" i="1"/>
  <c r="F676" i="1"/>
  <c r="F674" i="1"/>
  <c r="F641" i="1"/>
  <c r="F687" i="1"/>
  <c r="F634" i="1"/>
  <c r="F699" i="1"/>
  <c r="F629" i="1"/>
  <c r="F706" i="1"/>
  <c r="F701" i="1"/>
  <c r="F627" i="1"/>
  <c r="F632" i="1"/>
  <c r="F679" i="1"/>
  <c r="F628" i="1"/>
  <c r="F630" i="1"/>
  <c r="F644" i="1"/>
  <c r="F668" i="1"/>
  <c r="F709" i="1"/>
  <c r="F639" i="1"/>
  <c r="F636" i="1"/>
  <c r="F713" i="1"/>
  <c r="F645" i="1"/>
  <c r="F695" i="1"/>
  <c r="F637" i="1"/>
  <c r="F643" i="1"/>
  <c r="F640" i="1"/>
  <c r="F698" i="1"/>
  <c r="F683" i="1"/>
  <c r="F711" i="1"/>
  <c r="F681" i="1"/>
  <c r="F673" i="1"/>
  <c r="F669" i="1"/>
  <c r="F646" i="1"/>
  <c r="F692" i="1"/>
  <c r="F680" i="1"/>
  <c r="I715" i="10" l="1"/>
  <c r="J630" i="10"/>
  <c r="F715" i="1"/>
  <c r="G625" i="1"/>
  <c r="J708" i="10" l="1"/>
  <c r="J692" i="10"/>
  <c r="J676" i="10"/>
  <c r="J705" i="10"/>
  <c r="J689" i="10"/>
  <c r="J673" i="10"/>
  <c r="J702" i="10"/>
  <c r="J686" i="10"/>
  <c r="J670" i="10"/>
  <c r="J647" i="10"/>
  <c r="J645" i="10"/>
  <c r="J716" i="10"/>
  <c r="J699" i="10"/>
  <c r="J683" i="10"/>
  <c r="J643" i="10"/>
  <c r="J641" i="10"/>
  <c r="J639" i="10"/>
  <c r="J637" i="10"/>
  <c r="J635" i="10"/>
  <c r="J633" i="10"/>
  <c r="J631" i="10"/>
  <c r="J712" i="10"/>
  <c r="J696" i="10"/>
  <c r="J680" i="10"/>
  <c r="J709" i="10"/>
  <c r="J693" i="10"/>
  <c r="J677" i="10"/>
  <c r="J706" i="10"/>
  <c r="J690" i="10"/>
  <c r="J674" i="10"/>
  <c r="J703" i="10"/>
  <c r="J687" i="10"/>
  <c r="J671" i="10"/>
  <c r="J700" i="10"/>
  <c r="J684" i="10"/>
  <c r="J668" i="10"/>
  <c r="J713" i="10"/>
  <c r="J697" i="10"/>
  <c r="J681" i="10"/>
  <c r="J710" i="10"/>
  <c r="J694" i="10"/>
  <c r="J678" i="10"/>
  <c r="J646" i="10"/>
  <c r="J711" i="10"/>
  <c r="J695" i="10"/>
  <c r="J679" i="10"/>
  <c r="J691" i="10"/>
  <c r="J640" i="10"/>
  <c r="J632" i="10"/>
  <c r="J669" i="10"/>
  <c r="J685" i="10"/>
  <c r="J642" i="10"/>
  <c r="J682" i="10"/>
  <c r="J707" i="10"/>
  <c r="J638" i="10"/>
  <c r="J672" i="10"/>
  <c r="J634" i="10"/>
  <c r="J701" i="10"/>
  <c r="J644" i="10"/>
  <c r="J636" i="10"/>
  <c r="J704" i="10"/>
  <c r="J688" i="10"/>
  <c r="J675" i="10"/>
  <c r="J698" i="10"/>
  <c r="G628" i="1"/>
  <c r="G675" i="1"/>
  <c r="G689" i="1"/>
  <c r="G700" i="1"/>
  <c r="G690" i="1"/>
  <c r="G633" i="1"/>
  <c r="G706" i="1"/>
  <c r="G693" i="1"/>
  <c r="G681" i="1"/>
  <c r="G643" i="1"/>
  <c r="G635" i="1"/>
  <c r="G640" i="1"/>
  <c r="G687" i="1"/>
  <c r="G701" i="1"/>
  <c r="G716" i="1"/>
  <c r="G642" i="1"/>
  <c r="G629" i="1"/>
  <c r="G668" i="1"/>
  <c r="G630" i="1"/>
  <c r="G710" i="1"/>
  <c r="G645" i="1"/>
  <c r="G638" i="1"/>
  <c r="G639" i="1"/>
  <c r="G698" i="1"/>
  <c r="G685" i="1"/>
  <c r="G683" i="1"/>
  <c r="G712" i="1"/>
  <c r="G671" i="1"/>
  <c r="G695" i="1"/>
  <c r="G688" i="1"/>
  <c r="G644" i="1"/>
  <c r="G708" i="1"/>
  <c r="G709" i="1"/>
  <c r="G680" i="1"/>
  <c r="G678" i="1"/>
  <c r="G677" i="1"/>
  <c r="G627" i="1"/>
  <c r="G686" i="1"/>
  <c r="G697" i="1"/>
  <c r="G641" i="1"/>
  <c r="G702" i="1"/>
  <c r="G703" i="1"/>
  <c r="G676" i="1"/>
  <c r="G634" i="1"/>
  <c r="G637" i="1"/>
  <c r="G692" i="1"/>
  <c r="G670" i="1"/>
  <c r="G705" i="1"/>
  <c r="G682" i="1"/>
  <c r="G674" i="1"/>
  <c r="G713" i="1"/>
  <c r="G626" i="1"/>
  <c r="G672" i="1"/>
  <c r="G707" i="1"/>
  <c r="G711" i="1"/>
  <c r="G684" i="1"/>
  <c r="G673" i="1"/>
  <c r="G679" i="1"/>
  <c r="G632" i="1"/>
  <c r="G631" i="1"/>
  <c r="G669" i="1"/>
  <c r="G704" i="1"/>
  <c r="G694" i="1"/>
  <c r="G646" i="1"/>
  <c r="G699" i="1"/>
  <c r="G647" i="1"/>
  <c r="G691" i="1"/>
  <c r="G636" i="1"/>
  <c r="G696" i="1"/>
  <c r="L647" i="10" l="1"/>
  <c r="K644" i="10"/>
  <c r="J715" i="10"/>
  <c r="G715" i="1"/>
  <c r="H628" i="1"/>
  <c r="K705" i="10" l="1"/>
  <c r="K689" i="10"/>
  <c r="K673" i="10"/>
  <c r="K702" i="10"/>
  <c r="K686" i="10"/>
  <c r="K670" i="10"/>
  <c r="K716" i="10"/>
  <c r="K699" i="10"/>
  <c r="K683" i="10"/>
  <c r="K712" i="10"/>
  <c r="K696" i="10"/>
  <c r="K680" i="10"/>
  <c r="K709" i="10"/>
  <c r="K693" i="10"/>
  <c r="K677" i="10"/>
  <c r="K706" i="10"/>
  <c r="K690" i="10"/>
  <c r="K674" i="10"/>
  <c r="K703" i="10"/>
  <c r="K687" i="10"/>
  <c r="K671" i="10"/>
  <c r="K700" i="10"/>
  <c r="K684" i="10"/>
  <c r="K668" i="10"/>
  <c r="K713" i="10"/>
  <c r="K697" i="10"/>
  <c r="K681" i="10"/>
  <c r="K710" i="10"/>
  <c r="K694" i="10"/>
  <c r="K678" i="10"/>
  <c r="K707" i="10"/>
  <c r="K691" i="10"/>
  <c r="K675" i="10"/>
  <c r="K708" i="10"/>
  <c r="K692" i="10"/>
  <c r="K676" i="10"/>
  <c r="K685" i="10"/>
  <c r="K698" i="10"/>
  <c r="K711" i="10"/>
  <c r="K669" i="10"/>
  <c r="K679" i="10"/>
  <c r="K672" i="10"/>
  <c r="K701" i="10"/>
  <c r="K695" i="10"/>
  <c r="K688" i="10"/>
  <c r="K704" i="10"/>
  <c r="K682" i="10"/>
  <c r="L702" i="10"/>
  <c r="M702" i="10" s="1"/>
  <c r="L686" i="10"/>
  <c r="L670" i="10"/>
  <c r="L716" i="10"/>
  <c r="L699" i="10"/>
  <c r="L683" i="10"/>
  <c r="L712" i="10"/>
  <c r="L696" i="10"/>
  <c r="L680" i="10"/>
  <c r="L709" i="10"/>
  <c r="L693" i="10"/>
  <c r="L677" i="10"/>
  <c r="L706" i="10"/>
  <c r="L690" i="10"/>
  <c r="M690" i="10" s="1"/>
  <c r="L674" i="10"/>
  <c r="M674" i="10" s="1"/>
  <c r="L703" i="10"/>
  <c r="M703" i="10" s="1"/>
  <c r="L687" i="10"/>
  <c r="M687" i="10" s="1"/>
  <c r="L671" i="10"/>
  <c r="L700" i="10"/>
  <c r="L684" i="10"/>
  <c r="L668" i="10"/>
  <c r="L713" i="10"/>
  <c r="L697" i="10"/>
  <c r="L681" i="10"/>
  <c r="L710" i="10"/>
  <c r="L694" i="10"/>
  <c r="L678" i="10"/>
  <c r="L707" i="10"/>
  <c r="L691" i="10"/>
  <c r="L675" i="10"/>
  <c r="M675" i="10" s="1"/>
  <c r="L704" i="10"/>
  <c r="L688" i="10"/>
  <c r="M688" i="10" s="1"/>
  <c r="L672" i="10"/>
  <c r="M672" i="10" s="1"/>
  <c r="L705" i="10"/>
  <c r="M705" i="10" s="1"/>
  <c r="L689" i="10"/>
  <c r="M689" i="10" s="1"/>
  <c r="L673" i="10"/>
  <c r="M673" i="10" s="1"/>
  <c r="L685" i="10"/>
  <c r="L698" i="10"/>
  <c r="L679" i="10"/>
  <c r="L708" i="10"/>
  <c r="M708" i="10" s="1"/>
  <c r="L701" i="10"/>
  <c r="L695" i="10"/>
  <c r="L669" i="10"/>
  <c r="L676" i="10"/>
  <c r="L682" i="10"/>
  <c r="L711" i="10"/>
  <c r="M711" i="10" s="1"/>
  <c r="L692" i="10"/>
  <c r="M692" i="10" s="1"/>
  <c r="H712" i="1"/>
  <c r="H680" i="1"/>
  <c r="H644" i="1"/>
  <c r="H711" i="1"/>
  <c r="H630" i="1"/>
  <c r="H696" i="1"/>
  <c r="H641" i="1"/>
  <c r="H640" i="1"/>
  <c r="H639" i="1"/>
  <c r="H701" i="1"/>
  <c r="H692" i="1"/>
  <c r="H716" i="1"/>
  <c r="H688" i="1"/>
  <c r="H646" i="1"/>
  <c r="H679" i="1"/>
  <c r="H702" i="1"/>
  <c r="H686" i="1"/>
  <c r="H694" i="1"/>
  <c r="H709" i="1"/>
  <c r="H642" i="1"/>
  <c r="H668" i="1"/>
  <c r="H647" i="1"/>
  <c r="H699" i="1"/>
  <c r="H631" i="1"/>
  <c r="H635" i="1"/>
  <c r="H634" i="1"/>
  <c r="H685" i="1"/>
  <c r="H669" i="1"/>
  <c r="H706" i="1"/>
  <c r="H693" i="1"/>
  <c r="H629" i="1"/>
  <c r="H677" i="1"/>
  <c r="H632" i="1"/>
  <c r="H633" i="1"/>
  <c r="H672" i="1"/>
  <c r="H675" i="1"/>
  <c r="H682" i="1"/>
  <c r="H703" i="1"/>
  <c r="H643" i="1"/>
  <c r="H636" i="1"/>
  <c r="H698" i="1"/>
  <c r="H671" i="1"/>
  <c r="H707" i="1"/>
  <c r="H670" i="1"/>
  <c r="H691" i="1"/>
  <c r="H678" i="1"/>
  <c r="H708" i="1"/>
  <c r="H645" i="1"/>
  <c r="H697" i="1"/>
  <c r="H674" i="1"/>
  <c r="H710" i="1"/>
  <c r="H687" i="1"/>
  <c r="H676" i="1"/>
  <c r="H638" i="1"/>
  <c r="H683" i="1"/>
  <c r="H681" i="1"/>
  <c r="H689" i="1"/>
  <c r="H695" i="1"/>
  <c r="H673" i="1"/>
  <c r="H700" i="1"/>
  <c r="H705" i="1"/>
  <c r="H690" i="1"/>
  <c r="H637" i="1"/>
  <c r="H684" i="1"/>
  <c r="H713" i="1"/>
  <c r="H704" i="1"/>
  <c r="M676" i="10" l="1"/>
  <c r="M669" i="10"/>
  <c r="M704" i="10"/>
  <c r="M698" i="10"/>
  <c r="M707" i="10"/>
  <c r="M682" i="10"/>
  <c r="M677" i="10"/>
  <c r="M680" i="10"/>
  <c r="M697" i="10"/>
  <c r="M706" i="10"/>
  <c r="M683" i="10"/>
  <c r="M691" i="10"/>
  <c r="M694" i="10"/>
  <c r="M701" i="10"/>
  <c r="M696" i="10"/>
  <c r="M679" i="10"/>
  <c r="M699" i="10"/>
  <c r="M693" i="10"/>
  <c r="M713" i="10"/>
  <c r="M685" i="10"/>
  <c r="M684" i="10"/>
  <c r="M678" i="10"/>
  <c r="M709" i="10"/>
  <c r="M710" i="10"/>
  <c r="M681" i="10"/>
  <c r="M712" i="10"/>
  <c r="M700" i="10"/>
  <c r="M670" i="10"/>
  <c r="M695" i="10"/>
  <c r="K715" i="10"/>
  <c r="L715" i="10"/>
  <c r="M668" i="10"/>
  <c r="M671" i="10"/>
  <c r="M686" i="10"/>
  <c r="H715" i="1"/>
  <c r="I629" i="1"/>
  <c r="M715" i="10" l="1"/>
  <c r="I669" i="1"/>
  <c r="I671" i="1"/>
  <c r="I682" i="1"/>
  <c r="I637" i="1"/>
  <c r="I631" i="1"/>
  <c r="I634" i="1"/>
  <c r="I633" i="1"/>
  <c r="I635" i="1"/>
  <c r="I700" i="1"/>
  <c r="I668" i="1"/>
  <c r="I692" i="1"/>
  <c r="I707" i="1"/>
  <c r="I708" i="1"/>
  <c r="I686" i="1"/>
  <c r="I693" i="1"/>
  <c r="I678" i="1"/>
  <c r="I673" i="1"/>
  <c r="I676" i="1"/>
  <c r="I696" i="1"/>
  <c r="I632" i="1"/>
  <c r="I630" i="1"/>
  <c r="I710" i="1"/>
  <c r="I704" i="1"/>
  <c r="I675" i="1"/>
  <c r="I711" i="1"/>
  <c r="I643" i="1"/>
  <c r="I679" i="1"/>
  <c r="I702" i="1"/>
  <c r="I706" i="1"/>
  <c r="I645" i="1"/>
  <c r="I705" i="1"/>
  <c r="I672" i="1"/>
  <c r="I685" i="1"/>
  <c r="I683" i="1"/>
  <c r="I712" i="1"/>
  <c r="I684" i="1"/>
  <c r="I713" i="1"/>
  <c r="I701" i="1"/>
  <c r="I694" i="1"/>
  <c r="I703" i="1"/>
  <c r="I647" i="1"/>
  <c r="I716" i="1"/>
  <c r="I697" i="1"/>
  <c r="I681" i="1"/>
  <c r="I695" i="1"/>
  <c r="I698" i="1"/>
  <c r="I641" i="1"/>
  <c r="I709" i="1"/>
  <c r="I639" i="1"/>
  <c r="I646" i="1"/>
  <c r="I677" i="1"/>
  <c r="I642" i="1"/>
  <c r="I680" i="1"/>
  <c r="I688" i="1"/>
  <c r="I689" i="1"/>
  <c r="I640" i="1"/>
  <c r="I699" i="1"/>
  <c r="I687" i="1"/>
  <c r="I690" i="1"/>
  <c r="I638" i="1"/>
  <c r="I636" i="1"/>
  <c r="I670" i="1"/>
  <c r="I644" i="1"/>
  <c r="I691" i="1"/>
  <c r="I674" i="1"/>
  <c r="I715" i="1" l="1"/>
  <c r="J630" i="1"/>
  <c r="J669" i="1" l="1"/>
  <c r="J671" i="1"/>
  <c r="J689" i="1"/>
  <c r="J643" i="1"/>
  <c r="J678" i="1"/>
  <c r="J703" i="1"/>
  <c r="J677" i="1"/>
  <c r="J675" i="1"/>
  <c r="J632" i="1"/>
  <c r="J716" i="1"/>
  <c r="J705" i="1"/>
  <c r="J685" i="1"/>
  <c r="J644" i="1"/>
  <c r="J694" i="1"/>
  <c r="J631" i="1"/>
  <c r="J634" i="1"/>
  <c r="J699" i="1"/>
  <c r="J711" i="1"/>
  <c r="J687" i="1"/>
  <c r="J704" i="1"/>
  <c r="J682" i="1"/>
  <c r="J674" i="1"/>
  <c r="J706" i="1"/>
  <c r="J636" i="1"/>
  <c r="J692" i="1"/>
  <c r="J637" i="1"/>
  <c r="J681" i="1"/>
  <c r="J635" i="1"/>
  <c r="J679" i="1"/>
  <c r="J698" i="1"/>
  <c r="J638" i="1"/>
  <c r="J668" i="1"/>
  <c r="J688" i="1"/>
  <c r="J683" i="1"/>
  <c r="J710" i="1"/>
  <c r="J646" i="1"/>
  <c r="J640" i="1"/>
  <c r="J641" i="1"/>
  <c r="J693" i="1"/>
  <c r="J700" i="1"/>
  <c r="J696" i="1"/>
  <c r="J709" i="1"/>
  <c r="J642" i="1"/>
  <c r="J690" i="1"/>
  <c r="J633" i="1"/>
  <c r="J707" i="1"/>
  <c r="J697" i="1"/>
  <c r="J708" i="1"/>
  <c r="J691" i="1"/>
  <c r="J676" i="1"/>
  <c r="J695" i="1"/>
  <c r="J670" i="1"/>
  <c r="J701" i="1"/>
  <c r="J680" i="1"/>
  <c r="J712" i="1"/>
  <c r="J647" i="1"/>
  <c r="J684" i="1"/>
  <c r="J702" i="1"/>
  <c r="J645" i="1"/>
  <c r="J673" i="1"/>
  <c r="J672" i="1"/>
  <c r="J713" i="1"/>
  <c r="J639" i="1"/>
  <c r="J686" i="1"/>
  <c r="L647" i="1" l="1"/>
  <c r="L676" i="1" s="1"/>
  <c r="K644" i="1"/>
  <c r="K687" i="1" s="1"/>
  <c r="J715" i="1"/>
  <c r="L700" i="1" l="1"/>
  <c r="L696" i="1"/>
  <c r="L691" i="1"/>
  <c r="L668" i="1"/>
  <c r="L706" i="1"/>
  <c r="L688" i="1"/>
  <c r="L703" i="1"/>
  <c r="L686" i="1"/>
  <c r="L677" i="1"/>
  <c r="L674" i="1"/>
  <c r="L681" i="1"/>
  <c r="L708" i="1"/>
  <c r="L689" i="1"/>
  <c r="L672" i="1"/>
  <c r="L685" i="1"/>
  <c r="L682" i="1"/>
  <c r="L698" i="1"/>
  <c r="L713" i="1"/>
  <c r="L711" i="1"/>
  <c r="L716" i="1"/>
  <c r="L679" i="1"/>
  <c r="L690" i="1"/>
  <c r="L680" i="1"/>
  <c r="K697" i="1"/>
  <c r="L693" i="1"/>
  <c r="L695" i="1"/>
  <c r="L673" i="1"/>
  <c r="L709" i="1"/>
  <c r="L687" i="1"/>
  <c r="M687" i="1" s="1"/>
  <c r="L675" i="1"/>
  <c r="L699" i="1"/>
  <c r="L694" i="1"/>
  <c r="L678" i="1"/>
  <c r="L692" i="1"/>
  <c r="L683" i="1"/>
  <c r="L710" i="1"/>
  <c r="L705" i="1"/>
  <c r="L670" i="1"/>
  <c r="L704" i="1"/>
  <c r="L702" i="1"/>
  <c r="L712" i="1"/>
  <c r="L701" i="1"/>
  <c r="K709" i="1"/>
  <c r="K704" i="1"/>
  <c r="K688" i="1"/>
  <c r="K716" i="1"/>
  <c r="K699" i="1"/>
  <c r="K683" i="1"/>
  <c r="L697" i="1"/>
  <c r="L669" i="1"/>
  <c r="L684" i="1"/>
  <c r="L707" i="1"/>
  <c r="L671" i="1"/>
  <c r="K677" i="1"/>
  <c r="K694" i="1"/>
  <c r="K690" i="1"/>
  <c r="K703" i="1"/>
  <c r="K676" i="1"/>
  <c r="M676" i="1" s="1"/>
  <c r="D55" i="9" s="1"/>
  <c r="K675" i="1"/>
  <c r="K711" i="1"/>
  <c r="K678" i="1"/>
  <c r="K671" i="1"/>
  <c r="K700" i="1"/>
  <c r="K682" i="1"/>
  <c r="K670" i="1"/>
  <c r="K712" i="1"/>
  <c r="K672" i="1"/>
  <c r="K713" i="1"/>
  <c r="K680" i="1"/>
  <c r="K706" i="1"/>
  <c r="K684" i="1"/>
  <c r="K679" i="1"/>
  <c r="K708" i="1"/>
  <c r="K673" i="1"/>
  <c r="K692" i="1"/>
  <c r="K707" i="1"/>
  <c r="K695" i="1"/>
  <c r="K686" i="1"/>
  <c r="K698" i="1"/>
  <c r="K693" i="1"/>
  <c r="K710" i="1"/>
  <c r="K701" i="1"/>
  <c r="K702" i="1"/>
  <c r="K691" i="1"/>
  <c r="K681" i="1"/>
  <c r="K689" i="1"/>
  <c r="K674" i="1"/>
  <c r="K696" i="1"/>
  <c r="K669" i="1"/>
  <c r="K685" i="1"/>
  <c r="K668" i="1"/>
  <c r="K705" i="1"/>
  <c r="M682" i="1" l="1"/>
  <c r="C87" i="9" s="1"/>
  <c r="M691" i="1"/>
  <c r="E119" i="9" s="1"/>
  <c r="M700" i="1"/>
  <c r="G151" i="9" s="1"/>
  <c r="M689" i="1"/>
  <c r="C119" i="9" s="1"/>
  <c r="M706" i="1"/>
  <c r="F183" i="9" s="1"/>
  <c r="M708" i="1"/>
  <c r="H183" i="9" s="1"/>
  <c r="M685" i="1"/>
  <c r="F87" i="9" s="1"/>
  <c r="M696" i="1"/>
  <c r="C151" i="9" s="1"/>
  <c r="M679" i="1"/>
  <c r="G55" i="9" s="1"/>
  <c r="M712" i="1"/>
  <c r="E215" i="9" s="1"/>
  <c r="M697" i="1"/>
  <c r="D151" i="9" s="1"/>
  <c r="M686" i="1"/>
  <c r="G87" i="9" s="1"/>
  <c r="M672" i="1"/>
  <c r="G23" i="9" s="1"/>
  <c r="M703" i="1"/>
  <c r="M693" i="1"/>
  <c r="M690" i="1"/>
  <c r="D119" i="9" s="1"/>
  <c r="M698" i="1"/>
  <c r="M681" i="1"/>
  <c r="M677" i="1"/>
  <c r="M678" i="1"/>
  <c r="F55" i="9" s="1"/>
  <c r="M674" i="1"/>
  <c r="I23" i="9" s="1"/>
  <c r="M680" i="1"/>
  <c r="M688" i="1"/>
  <c r="I87" i="9" s="1"/>
  <c r="M713" i="1"/>
  <c r="M711" i="1"/>
  <c r="D215" i="9" s="1"/>
  <c r="M701" i="1"/>
  <c r="M692" i="1"/>
  <c r="M709" i="1"/>
  <c r="M673" i="1"/>
  <c r="M704" i="1"/>
  <c r="M710" i="1"/>
  <c r="C215" i="9" s="1"/>
  <c r="M699" i="1"/>
  <c r="F151" i="9" s="1"/>
  <c r="M695" i="1"/>
  <c r="I119" i="9" s="1"/>
  <c r="M675" i="1"/>
  <c r="M705" i="1"/>
  <c r="E183" i="9" s="1"/>
  <c r="M683" i="1"/>
  <c r="D87" i="9" s="1"/>
  <c r="M702" i="1"/>
  <c r="M694" i="1"/>
  <c r="M670" i="1"/>
  <c r="E23" i="9" s="1"/>
  <c r="M669" i="1"/>
  <c r="L715" i="1"/>
  <c r="M707" i="1"/>
  <c r="M684" i="1"/>
  <c r="M671" i="1"/>
  <c r="H87" i="9"/>
  <c r="K715" i="1"/>
  <c r="M668" i="1"/>
  <c r="E55" i="9" l="1"/>
  <c r="I55" i="9"/>
  <c r="E151" i="9"/>
  <c r="H151" i="9"/>
  <c r="C55" i="9"/>
  <c r="G119" i="9"/>
  <c r="F119" i="9"/>
  <c r="C183" i="9"/>
  <c r="D183" i="9"/>
  <c r="H55" i="9"/>
  <c r="F215" i="9"/>
  <c r="H23" i="9"/>
  <c r="I183" i="9"/>
  <c r="G183" i="9"/>
  <c r="I151" i="9"/>
  <c r="H119" i="9"/>
  <c r="F23" i="9"/>
  <c r="D23" i="9"/>
  <c r="E87" i="9"/>
  <c r="C23" i="9"/>
  <c r="M715" i="1"/>
</calcChain>
</file>

<file path=xl/sharedStrings.xml><?xml version="1.0" encoding="utf-8"?>
<sst xmlns="http://schemas.openxmlformats.org/spreadsheetml/2006/main" count="4396" uniqueCount="1013">
  <si>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</si>
  <si>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</si>
  <si>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</si>
  <si>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</si>
  <si>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</si>
  <si>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</si>
  <si>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</si>
  <si>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</si>
  <si>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</si>
  <si>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</si>
  <si>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</si>
  <si>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</si>
  <si>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</si>
  <si>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</si>
  <si>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</si>
  <si>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</si>
  <si>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</si>
  <si>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</si>
  <si>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</si>
  <si>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</si>
  <si>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</si>
  <si>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</si>
  <si>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</si>
  <si>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</si>
  <si>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</si>
  <si>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</si>
  <si>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</si>
  <si>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</si>
  <si>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</si>
  <si>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</si>
  <si>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</si>
  <si>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</si>
  <si>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</si>
  <si>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</si>
  <si>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</si>
  <si>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</si>
  <si>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</si>
  <si>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</si>
  <si>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</si>
  <si>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</si>
  <si>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</si>
  <si>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</si>
  <si>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</si>
  <si>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</si>
  <si>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</si>
  <si>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</si>
  <si>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</si>
  <si>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</si>
  <si>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</si>
  <si>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</si>
  <si>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</si>
  <si>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</si>
  <si>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</si>
  <si>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</si>
  <si>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</si>
  <si>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</si>
  <si>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</si>
  <si>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</si>
  <si>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</si>
  <si>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</si>
  <si>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</si>
  <si>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</si>
  <si>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</si>
  <si>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</si>
  <si>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</si>
  <si>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</si>
  <si>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</si>
  <si>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</si>
  <si>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</si>
  <si>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</si>
  <si>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</si>
  <si>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</si>
  <si>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</si>
  <si>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</si>
  <si>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</si>
  <si>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</si>
  <si>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</si>
  <si>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</si>
  <si>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</si>
  <si>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</si>
  <si>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</si>
  <si>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</si>
  <si>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</si>
  <si>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</si>
  <si>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</si>
  <si>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</si>
  <si>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</si>
  <si>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</si>
  <si>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</si>
  <si>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</si>
  <si>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</si>
  <si>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</si>
  <si>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</si>
  <si>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</si>
  <si>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</si>
  <si>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</si>
  <si>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</si>
  <si>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</si>
  <si>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</si>
  <si>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</si>
  <si>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</si>
  <si>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</si>
  <si>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</si>
  <si>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</si>
  <si>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</si>
  <si>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</si>
  <si>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</si>
  <si>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</si>
  <si>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</si>
  <si>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</si>
  <si>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</si>
  <si>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</si>
  <si>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</si>
  <si>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</si>
  <si>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</si>
  <si>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</si>
  <si>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</si>
  <si>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</si>
  <si>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</si>
  <si>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</si>
  <si>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</si>
  <si>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</si>
  <si>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</si>
  <si>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</si>
  <si>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</si>
  <si>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</si>
  <si>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</si>
  <si>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</si>
  <si>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</si>
  <si>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</si>
  <si>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</si>
  <si>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</si>
  <si>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</si>
  <si>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</si>
  <si>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</si>
  <si>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</si>
  <si>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</si>
  <si>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</si>
  <si>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</si>
  <si>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</si>
  <si>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</si>
  <si>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</si>
  <si>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</si>
  <si>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</si>
  <si>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</si>
  <si>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</si>
  <si>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</si>
  <si>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</si>
  <si>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</si>
  <si>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</si>
  <si>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</si>
  <si>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</si>
  <si>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</si>
  <si>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</si>
  <si>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</si>
  <si>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</si>
  <si>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</si>
  <si>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</si>
  <si>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</si>
  <si>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</si>
  <si>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</si>
  <si>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</si>
  <si>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</si>
  <si>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</si>
  <si>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</si>
  <si>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</si>
  <si>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</si>
  <si>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</si>
  <si>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</si>
  <si>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</si>
  <si>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</si>
  <si>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</si>
  <si>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</si>
  <si>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</si>
  <si>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</si>
  <si>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</si>
  <si>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</si>
  <si>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</si>
  <si>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</si>
  <si>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</si>
  <si>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</si>
  <si>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</si>
  <si>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</si>
  <si>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</si>
  <si>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</si>
  <si>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</si>
  <si>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</si>
  <si>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</si>
  <si>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</si>
  <si>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</si>
  <si>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</si>
  <si>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</si>
  <si>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</si>
  <si>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</si>
  <si>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</si>
  <si>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</si>
  <si>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</si>
  <si>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</si>
  <si>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</si>
  <si>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</si>
  <si>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</si>
  <si>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</si>
  <si>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</si>
  <si>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</si>
  <si>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</si>
  <si>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</si>
  <si>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</si>
  <si>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</si>
  <si>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</si>
  <si>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</si>
  <si>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</si>
  <si>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</si>
  <si>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</si>
  <si>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</si>
  <si>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</si>
  <si>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</si>
  <si>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</si>
  <si>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</si>
  <si>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</si>
  <si>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</si>
  <si>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</si>
  <si>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</si>
  <si>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</si>
  <si>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</si>
  <si>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</si>
  <si>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</si>
  <si>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</si>
  <si>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</si>
  <si>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</si>
  <si>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</si>
  <si>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</si>
  <si>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</si>
  <si>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</si>
  <si>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</si>
  <si>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</si>
  <si>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</si>
  <si>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</si>
  <si>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</si>
  <si>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</si>
  <si>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</si>
  <si>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</si>
  <si>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</si>
  <si>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</si>
  <si>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</si>
  <si>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</si>
  <si>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</si>
  <si>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</si>
  <si>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</si>
  <si>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</si>
  <si>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</si>
  <si>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</si>
  <si>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</si>
  <si>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</si>
  <si>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</si>
  <si>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</si>
  <si>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</si>
  <si>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</si>
  <si>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</si>
  <si>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</si>
  <si>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</si>
  <si>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</si>
  <si>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</si>
  <si>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</si>
  <si>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</si>
  <si>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</si>
  <si>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</si>
  <si>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</si>
  <si>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</si>
  <si>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</si>
  <si>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</si>
  <si>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</si>
  <si>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</si>
  <si>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</si>
  <si>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</si>
  <si>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</si>
  <si>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</si>
  <si>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</si>
  <si>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</si>
  <si>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</si>
  <si>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</si>
  <si>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</si>
  <si>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</si>
  <si>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</si>
  <si>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</si>
  <si>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</si>
  <si>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</si>
  <si>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</si>
  <si>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</si>
  <si>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</si>
  <si>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</si>
  <si>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</si>
  <si>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</si>
  <si>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</si>
  <si>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</si>
  <si>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</si>
  <si>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</si>
  <si>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</si>
  <si>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</si>
  <si>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</si>
  <si>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</si>
  <si>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</si>
  <si>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</si>
  <si>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</si>
  <si>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</si>
  <si>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</si>
  <si>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</si>
  <si>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</si>
  <si>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</si>
  <si>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</si>
  <si>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</si>
  <si>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</si>
  <si>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</si>
  <si>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</si>
  <si>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</si>
  <si>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</si>
  <si>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</si>
  <si>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</si>
  <si>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</si>
  <si>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</si>
  <si>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</si>
  <si>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</si>
  <si>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</si>
  <si>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</si>
  <si>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</si>
  <si>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</si>
  <si>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</si>
  <si>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</si>
  <si>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</si>
  <si>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</si>
  <si>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</si>
  <si>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</si>
  <si>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</si>
  <si>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</si>
  <si>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</si>
  <si>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</si>
  <si>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</si>
  <si>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</si>
  <si>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</si>
  <si>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</si>
  <si>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</si>
  <si>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</si>
  <si>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</si>
  <si>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</si>
  <si>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</si>
  <si>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</si>
  <si>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</si>
  <si>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</si>
  <si>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</si>
  <si>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</si>
  <si>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</si>
  <si>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</si>
  <si>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</si>
  <si>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</si>
  <si>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</si>
  <si>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</si>
  <si>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</si>
  <si>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</si>
  <si>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</si>
  <si>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</si>
  <si>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</si>
  <si>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</si>
  <si>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</si>
  <si>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</si>
  <si>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</si>
  <si>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</si>
  <si>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</si>
  <si>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</si>
  <si>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</si>
  <si>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</si>
  <si>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</si>
  <si>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</si>
  <si>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</si>
  <si>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</si>
  <si>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</si>
  <si>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</si>
  <si>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</si>
  <si>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</si>
  <si>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</si>
  <si>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</si>
  <si>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</si>
  <si>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</si>
  <si>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</si>
  <si>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</si>
  <si>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</si>
  <si>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</si>
  <si>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</si>
  <si>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</si>
  <si>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</si>
  <si>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</si>
  <si>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</si>
  <si>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</si>
  <si>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</si>
  <si>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</si>
  <si>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</si>
  <si>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</si>
  <si>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</si>
  <si>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</si>
  <si>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</si>
  <si>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</si>
  <si>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</si>
  <si>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</si>
  <si>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</si>
  <si>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</si>
  <si>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</si>
  <si>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</si>
  <si>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</si>
  <si>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</si>
  <si>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</si>
  <si>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</si>
  <si>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</si>
  <si>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</si>
  <si>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</si>
  <si>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</si>
  <si>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</si>
  <si>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</si>
  <si>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</si>
  <si>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</si>
  <si>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</si>
  <si>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</si>
  <si>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</si>
  <si>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</si>
  <si>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</si>
  <si>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</si>
  <si>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</si>
  <si>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</si>
  <si>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</si>
  <si>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</si>
  <si>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</si>
  <si>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</si>
  <si>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</si>
  <si>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</si>
  <si>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</si>
  <si>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</si>
  <si>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</si>
  <si>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</si>
  <si>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</si>
  <si>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</si>
  <si>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</si>
  <si>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</si>
  <si>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</si>
  <si>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</si>
  <si>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</si>
  <si>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</si>
  <si>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</si>
  <si>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</si>
  <si>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</si>
  <si>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</si>
  <si>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</si>
  <si>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</si>
  <si>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</si>
  <si>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</si>
  <si>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</si>
  <si>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</si>
  <si>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</si>
  <si>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</si>
  <si>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</si>
  <si>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</si>
  <si>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</si>
  <si>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</si>
  <si>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</si>
  <si>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</si>
  <si>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</si>
  <si>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</si>
  <si>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</si>
  <si>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</si>
  <si>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</si>
  <si>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</si>
  <si>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</si>
  <si>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</si>
  <si>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</si>
  <si>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</si>
  <si>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</si>
  <si>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</si>
  <si>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</si>
  <si>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</si>
  <si>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</si>
  <si>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</si>
  <si>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</si>
  <si>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</si>
  <si>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</si>
  <si>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</si>
  <si>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</si>
  <si>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</si>
  <si>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</si>
  <si>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</si>
  <si>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</si>
  <si>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</si>
  <si>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</si>
  <si>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</si>
  <si>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</si>
  <si>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</si>
  <si>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</si>
  <si>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</si>
  <si>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</si>
  <si>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</si>
  <si>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</si>
  <si>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</si>
  <si>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</si>
  <si>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</si>
  <si>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</si>
  <si>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</si>
  <si>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</si>
  <si>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</si>
  <si>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</si>
  <si>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</si>
  <si>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</si>
  <si>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</si>
  <si>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</si>
  <si>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</si>
  <si>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</si>
  <si>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</si>
  <si>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</si>
  <si>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</si>
  <si>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</si>
  <si>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</si>
  <si>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</si>
  <si>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</si>
  <si>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</si>
  <si>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</si>
  <si>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</si>
  <si>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</si>
  <si>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</si>
  <si>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</si>
  <si>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</si>
  <si>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</si>
  <si>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</si>
  <si>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</si>
  <si>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</si>
  <si>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</si>
  <si>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</si>
  <si>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</si>
  <si>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</si>
  <si>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</si>
  <si>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</si>
  <si>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</si>
  <si>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</si>
  <si>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</si>
  <si>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</si>
  <si>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</si>
  <si>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</si>
  <si>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</si>
  <si>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</si>
  <si>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</si>
  <si>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</si>
  <si>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</si>
  <si>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</si>
  <si>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</si>
  <si>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</si>
  <si>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</si>
  <si>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</si>
  <si>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</si>
  <si>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</si>
  <si>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</si>
  <si>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</si>
  <si>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</si>
  <si>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</si>
  <si>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</si>
  <si>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</si>
  <si>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</si>
  <si>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</si>
  <si>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</si>
  <si>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</si>
  <si>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</si>
  <si>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</si>
  <si>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</si>
  <si>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</si>
  <si>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</si>
  <si>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</si>
  <si>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</si>
  <si>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</si>
  <si>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</si>
  <si>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</si>
  <si>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</si>
  <si>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</si>
  <si>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</si>
  <si>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</si>
  <si>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</si>
  <si>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</si>
  <si>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</si>
  <si>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</si>
  <si>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</si>
  <si>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</si>
  <si>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</si>
  <si>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</si>
  <si>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</si>
  <si>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</si>
  <si>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</si>
  <si>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</si>
  <si>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</si>
  <si>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</si>
  <si>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</si>
  <si>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</si>
  <si>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</si>
  <si>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</si>
  <si>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</si>
  <si>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</si>
  <si>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</si>
  <si>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</si>
  <si>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</si>
  <si>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</si>
  <si>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</si>
  <si>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</si>
  <si>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</si>
  <si>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</si>
  <si>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</si>
  <si>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</si>
  <si>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</si>
  <si>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</si>
  <si>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</si>
  <si>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</si>
  <si>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</si>
  <si>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</si>
  <si>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</si>
  <si>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</si>
  <si>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</si>
  <si>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</si>
  <si>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</si>
  <si>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</si>
  <si>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</si>
  <si>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</si>
  <si>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</si>
  <si>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</si>
  <si>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</si>
  <si>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</si>
  <si>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</si>
  <si>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</si>
  <si>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</si>
  <si>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</si>
  <si>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</si>
  <si>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</si>
  <si>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</si>
  <si>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</si>
  <si>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</si>
  <si>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</si>
  <si>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</si>
  <si>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</si>
  <si>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</si>
  <si>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</si>
  <si>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</si>
  <si>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</si>
  <si>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</si>
  <si>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</si>
  <si>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</si>
  <si>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</si>
  <si>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</si>
  <si>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</si>
  <si>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</si>
  <si>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</si>
  <si>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</si>
  <si>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</si>
  <si>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</si>
  <si>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</si>
  <si>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</si>
  <si>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</si>
  <si>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</si>
  <si>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</si>
  <si>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</si>
  <si>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</si>
  <si>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</si>
  <si>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</si>
  <si>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</si>
  <si>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</si>
  <si>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</si>
  <si>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</si>
  <si>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</si>
  <si>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</si>
  <si>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</si>
  <si>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</si>
  <si>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</si>
  <si>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</si>
  <si>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</si>
  <si>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</si>
  <si>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</si>
  <si>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</si>
  <si>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</si>
  <si>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</si>
  <si>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</si>
  <si>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</si>
  <si>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</si>
  <si>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</si>
  <si>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</si>
  <si>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</si>
  <si>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</si>
  <si>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</si>
  <si>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</si>
  <si>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</si>
  <si>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</si>
  <si>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</si>
  <si>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</si>
  <si>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</si>
  <si>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</si>
  <si>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</si>
  <si>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</si>
  <si>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</si>
  <si>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</si>
  <si>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</si>
  <si>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</si>
  <si>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</si>
  <si>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</si>
  <si>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</si>
  <si>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</si>
  <si>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</si>
  <si>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</si>
  <si>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</si>
  <si>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</si>
  <si>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</si>
  <si>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</si>
  <si>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</si>
  <si>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</si>
  <si>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</si>
  <si>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</si>
  <si>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</si>
  <si>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</si>
  <si>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</si>
  <si>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</si>
  <si>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</si>
  <si>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</si>
  <si>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</si>
  <si>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</si>
  <si>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</si>
  <si>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</si>
  <si>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</si>
  <si>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</si>
  <si>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</si>
  <si>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</si>
  <si>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</si>
  <si>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</si>
  <si>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</si>
  <si>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</si>
  <si>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</si>
  <si>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</si>
  <si>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</si>
  <si>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</si>
  <si>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</si>
  <si>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</si>
  <si>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</si>
  <si>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</si>
  <si>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</si>
  <si>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</si>
  <si>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</si>
  <si>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</si>
  <si>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</si>
  <si>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</si>
  <si>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</si>
  <si>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</si>
  <si>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</si>
  <si>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</si>
  <si>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</si>
  <si>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</si>
  <si>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</si>
  <si>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</si>
  <si>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</si>
  <si>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</si>
  <si>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</si>
  <si>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</si>
  <si>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</si>
  <si>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</si>
  <si>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</si>
  <si>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</si>
  <si>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</si>
  <si>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</si>
  <si>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</si>
  <si>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</si>
  <si>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</si>
  <si>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</si>
  <si>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</si>
  <si>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</si>
  <si>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</si>
  <si>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</si>
  <si>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</si>
  <si>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</si>
  <si>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</si>
  <si>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</si>
  <si>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</si>
  <si>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</si>
  <si>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</si>
  <si>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</si>
  <si>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</si>
  <si>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</si>
  <si>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</si>
  <si>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</si>
  <si>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</si>
  <si>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</si>
  <si>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</si>
  <si>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</si>
  <si>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</si>
  <si>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</si>
  <si>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</si>
  <si>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</si>
  <si>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</si>
  <si>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</si>
  <si>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</si>
  <si>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</si>
  <si>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</si>
  <si>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</si>
  <si>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</si>
  <si>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</si>
  <si>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</si>
  <si>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</si>
  <si>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</si>
  <si>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</si>
  <si>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</si>
  <si>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</si>
  <si>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</si>
  <si>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</si>
  <si>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</si>
  <si>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</si>
  <si>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</si>
  <si>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</si>
  <si>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</si>
  <si>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</si>
  <si>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</si>
  <si>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</si>
  <si>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</si>
  <si>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</si>
  <si>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</si>
  <si>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</si>
  <si>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</si>
  <si>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</si>
  <si>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</si>
  <si>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</si>
  <si>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</si>
  <si>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</si>
  <si>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</si>
  <si>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</si>
  <si>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</si>
  <si>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</si>
  <si>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</si>
  <si>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</si>
  <si>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</si>
  <si>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</si>
  <si>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</si>
  <si>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</si>
  <si>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</si>
  <si>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</si>
  <si>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</si>
  <si>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</si>
  <si>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</si>
  <si>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</si>
  <si>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</si>
  <si>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</si>
  <si>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</si>
  <si>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</si>
  <si>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</si>
  <si>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</si>
  <si>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</si>
  <si>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</si>
  <si>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</si>
  <si>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</si>
  <si>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</si>
  <si>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</si>
  <si>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</si>
  <si>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</si>
  <si>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</si>
  <si>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</si>
  <si>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</si>
  <si>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</si>
  <si>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</si>
  <si>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</si>
  <si>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</si>
  <si>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</si>
  <si>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</si>
  <si>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</si>
  <si>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</si>
  <si>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</si>
  <si>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</si>
  <si>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</si>
  <si>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</si>
  <si>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</si>
  <si>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</si>
  <si>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</si>
  <si>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</si>
  <si>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</si>
  <si>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</si>
  <si>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</si>
  <si>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</si>
  <si>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</si>
  <si>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</si>
  <si>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</si>
  <si>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</si>
  <si>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</si>
  <si>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</si>
  <si>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</si>
  <si>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</si>
  <si>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</si>
  <si>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</si>
  <si>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</si>
  <si>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</si>
  <si>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</si>
  <si>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</si>
  <si>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</si>
  <si>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</si>
  <si>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</si>
  <si>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</si>
  <si>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</si>
  <si>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</si>
  <si>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</si>
  <si>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</si>
  <si>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</si>
  <si>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</si>
  <si>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</si>
  <si>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</si>
  <si>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</si>
  <si>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</si>
  <si>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</si>
  <si>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</si>
  <si>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</si>
  <si>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</si>
  <si>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</si>
  <si>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</si>
  <si>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</si>
  <si>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</si>
  <si>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</si>
  <si>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</si>
  <si>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</si>
  <si>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</si>
  <si>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</si>
  <si>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</si>
  <si>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</si>
  <si>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</si>
  <si>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</si>
  <si>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</si>
  <si>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</si>
  <si>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</si>
  <si>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</si>
  <si>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</si>
  <si>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</si>
  <si>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</si>
  <si>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</si>
  <si>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</si>
  <si>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</si>
  <si>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</si>
  <si>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</si>
  <si>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</si>
  <si>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</si>
  <si>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</si>
  <si>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</si>
  <si>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</si>
  <si>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</si>
  <si>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</si>
  <si>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</si>
  <si>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</si>
  <si>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</si>
  <si>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</si>
  <si>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</si>
  <si>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</si>
  <si>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</si>
  <si>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</si>
  <si>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</si>
  <si>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</si>
  <si>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</si>
  <si>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</si>
  <si>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</si>
  <si>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</si>
  <si>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</si>
  <si>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</si>
  <si>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</si>
  <si>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</si>
  <si>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</si>
  <si>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</si>
  <si>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</si>
  <si>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</si>
  <si>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</si>
  <si>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</si>
  <si>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</si>
  <si>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</si>
  <si>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</si>
  <si>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</si>
  <si>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</si>
  <si>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</si>
  <si>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</si>
  <si>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</si>
  <si>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</si>
  <si>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</si>
  <si>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</si>
  <si>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</si>
  <si>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</si>
  <si>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</si>
  <si>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</si>
  <si>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</si>
  <si>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</si>
  <si>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</si>
  <si>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</si>
  <si>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</si>
  <si>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</si>
  <si>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</si>
  <si>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</si>
  <si>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</si>
  <si>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</si>
  <si>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</si>
  <si>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</si>
  <si>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</si>
  <si>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</si>
  <si>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</si>
  <si>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</si>
  <si>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</si>
  <si>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</si>
  <si>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</si>
  <si>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</si>
  <si>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Cascade Medical Center</t>
  </si>
  <si>
    <t>817 Commercial Street</t>
  </si>
  <si>
    <t>Leavenworth, WA 98826</t>
  </si>
  <si>
    <t>Chelan</t>
  </si>
  <si>
    <t>Diane Blake</t>
  </si>
  <si>
    <t>James Hopkins</t>
  </si>
  <si>
    <t>(509) 548-5815</t>
  </si>
  <si>
    <t>(509) 548-1411</t>
  </si>
  <si>
    <t>158</t>
  </si>
  <si>
    <t>Other Deductions  (340b revenue)</t>
  </si>
  <si>
    <t>12/31/2019</t>
  </si>
  <si>
    <t>Mall Boyd</t>
  </si>
  <si>
    <t>12/31/2020</t>
  </si>
  <si>
    <t>Marianne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</si>
</sst>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5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sz val="12"/>
      <name val="Courier"/>
    </font>
  </fonts>
  <fills count="5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</borders>
  <cellStyleXfs count="1110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36" applyNumberFormat="0" applyAlignment="0" applyProtection="0"/>
    <xf numFmtId="0" fontId="25" fillId="13" borderId="37" applyNumberFormat="0" applyAlignment="0" applyProtection="0"/>
    <xf numFmtId="0" fontId="26" fillId="13" borderId="36" applyNumberFormat="0" applyAlignment="0" applyProtection="0"/>
    <xf numFmtId="0" fontId="27" fillId="0" borderId="38" applyNumberFormat="0" applyFill="0" applyAlignment="0" applyProtection="0"/>
    <xf numFmtId="0" fontId="28" fillId="14" borderId="3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1" applyNumberFormat="0" applyFill="0" applyAlignment="0" applyProtection="0"/>
    <xf numFmtId="0" fontId="3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2" fillId="39" borderId="0" applyNumberFormat="0" applyBorder="0" applyAlignment="0" applyProtection="0"/>
    <xf numFmtId="0" fontId="3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2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4" borderId="0" applyNumberFormat="0" applyBorder="0" applyAlignment="0" applyProtection="0"/>
    <xf numFmtId="0" fontId="34" fillId="42" borderId="0" applyNumberFormat="0" applyBorder="0" applyAlignment="0" applyProtection="0"/>
    <xf numFmtId="0" fontId="35" fillId="44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6" borderId="0" applyNumberFormat="0" applyBorder="0" applyAlignment="0" applyProtection="0"/>
    <xf numFmtId="0" fontId="35" fillId="44" borderId="0" applyNumberFormat="0" applyBorder="0" applyAlignment="0" applyProtection="0"/>
    <xf numFmtId="0" fontId="35" fillId="41" borderId="0" applyNumberFormat="0" applyBorder="0" applyAlignment="0" applyProtection="0"/>
    <xf numFmtId="0" fontId="35" fillId="49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42" applyNumberFormat="0" applyAlignment="0" applyProtection="0"/>
    <xf numFmtId="0" fontId="38" fillId="55" borderId="4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39" fillId="0" borderId="0" applyNumberFormat="0" applyFill="0" applyBorder="0" applyAlignment="0" applyProtection="0"/>
    <xf numFmtId="2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40" fillId="44" borderId="0" applyNumberFormat="0" applyBorder="0" applyAlignment="0" applyProtection="0"/>
    <xf numFmtId="0" fontId="41" fillId="0" borderId="44" applyNumberFormat="0" applyFill="0" applyAlignment="0" applyProtection="0"/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3" fillId="0" borderId="45" applyNumberFormat="0" applyFill="0" applyAlignment="0" applyProtection="0"/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44" fillId="0" borderId="46" applyNumberFormat="0" applyFill="0" applyAlignment="0" applyProtection="0"/>
    <xf numFmtId="0" fontId="44" fillId="0" borderId="0" applyNumberFormat="0" applyFill="0" applyBorder="0" applyAlignment="0" applyProtection="0"/>
    <xf numFmtId="0" fontId="45" fillId="45" borderId="42" applyNumberFormat="0" applyAlignment="0" applyProtection="0"/>
    <xf numFmtId="0" fontId="46" fillId="0" borderId="47" applyNumberFormat="0" applyFill="0" applyAlignment="0" applyProtection="0"/>
    <xf numFmtId="0" fontId="47" fillId="45" borderId="0" applyNumberFormat="0" applyBorder="0" applyAlignment="0" applyProtection="0"/>
    <xf numFmtId="0" fontId="3" fillId="0" borderId="0"/>
    <xf numFmtId="0" fontId="9" fillId="42" borderId="48" applyNumberFormat="0" applyFont="0" applyAlignment="0" applyProtection="0"/>
    <xf numFmtId="0" fontId="4" fillId="42" borderId="48" applyNumberFormat="0" applyFont="0" applyAlignment="0" applyProtection="0"/>
    <xf numFmtId="0" fontId="4" fillId="42" borderId="48" applyNumberFormat="0" applyFont="0" applyAlignment="0" applyProtection="0"/>
    <xf numFmtId="0" fontId="3" fillId="15" borderId="40" applyNumberFormat="0" applyFont="0" applyAlignment="0" applyProtection="0"/>
    <xf numFmtId="0" fontId="48" fillId="54" borderId="49" applyNumberFormat="0" applyAlignment="0" applyProtection="0"/>
    <xf numFmtId="9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50" applyNumberFormat="0" applyFill="0" applyAlignment="0" applyProtection="0"/>
    <xf numFmtId="0" fontId="4" fillId="0" borderId="51" applyNumberFormat="0" applyFont="0" applyFill="0" applyAlignment="0" applyProtection="0">
      <alignment vertical="top"/>
    </xf>
    <xf numFmtId="0" fontId="4" fillId="0" borderId="51" applyNumberFormat="0" applyFont="0" applyFill="0" applyAlignment="0" applyProtection="0">
      <alignment vertical="top"/>
    </xf>
    <xf numFmtId="0" fontId="4" fillId="0" borderId="51" applyNumberFormat="0" applyFont="0" applyFill="0" applyAlignment="0" applyProtection="0">
      <alignment vertical="top"/>
    </xf>
    <xf numFmtId="0" fontId="46" fillId="0" borderId="0" applyNumberFormat="0" applyFill="0" applyBorder="0" applyAlignment="0" applyProtection="0"/>
    <xf numFmtId="37" fontId="9" fillId="0" borderId="0"/>
    <xf numFmtId="9" fontId="4" fillId="0" borderId="0" applyFont="0" applyFill="0" applyBorder="0" applyAlignment="0" applyProtection="0"/>
    <xf numFmtId="37" fontId="9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4" fillId="42" borderId="48" applyNumberFormat="0" applyFont="0" applyAlignment="0" applyProtection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42" borderId="48" applyNumberFormat="0" applyFont="0" applyAlignment="0" applyProtection="0"/>
    <xf numFmtId="0" fontId="4" fillId="0" borderId="0"/>
    <xf numFmtId="44" fontId="3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1" fillId="0" borderId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51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37" fontId="52" fillId="0" borderId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44" applyNumberFormat="0" applyFill="0" applyAlignment="0" applyProtection="0"/>
    <xf numFmtId="0" fontId="43" fillId="0" borderId="45" applyNumberFormat="0" applyFill="0" applyAlignment="0" applyProtection="0"/>
    <xf numFmtId="0" fontId="4" fillId="0" borderId="0"/>
    <xf numFmtId="37" fontId="5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42" borderId="48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0" fillId="0" borderId="50" applyNumberFormat="0" applyFill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</cellStyleXfs>
  <cellXfs count="302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8" fontId="12" fillId="4" borderId="1" xfId="0" applyNumberFormat="1" applyFont="1" applyFill="1" applyBorder="1" applyAlignment="1" applyProtection="1">
      <alignment horizontal="center"/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0" borderId="1" xfId="0" applyNumberFormat="1" applyFont="1" applyBorder="1" applyAlignment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9" fontId="12" fillId="0" borderId="1" xfId="0" applyNumberFormat="1" applyFont="1" applyBorder="1" applyProtection="1">
      <protection locked="0"/>
    </xf>
    <xf numFmtId="37" fontId="6" fillId="3" borderId="0" xfId="1" applyNumberFormat="1" applyFont="1" applyFill="1" applyProtection="1"/>
    <xf numFmtId="37" fontId="12" fillId="0" borderId="1" xfId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49" fontId="12" fillId="4" borderId="1" xfId="0" quotePrefix="1" applyNumberFormat="1" applyFont="1" applyFill="1" applyBorder="1" applyAlignment="1" applyProtection="1">
      <protection locked="0"/>
    </xf>
    <xf numFmtId="0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Protection="1">
      <protection locked="0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0" borderId="1" xfId="0" quotePrefix="1" applyNumberFormat="1" applyFont="1" applyFill="1" applyBorder="1" applyProtection="1">
      <protection locked="0"/>
    </xf>
    <xf numFmtId="38" fontId="12" fillId="0" borderId="1" xfId="0" applyNumberFormat="1" applyFont="1" applyFill="1" applyBorder="1" applyProtection="1">
      <protection locked="0"/>
    </xf>
    <xf numFmtId="37" fontId="12" fillId="0" borderId="1" xfId="0" applyFont="1" applyFill="1" applyBorder="1" applyProtection="1">
      <protection locked="0"/>
    </xf>
    <xf numFmtId="37" fontId="12" fillId="0" borderId="1" xfId="1" quotePrefix="1" applyNumberFormat="1" applyFont="1" applyFill="1" applyBorder="1" applyProtection="1">
      <protection locked="0"/>
    </xf>
    <xf numFmtId="38" fontId="12" fillId="0" borderId="1" xfId="0" applyNumberFormat="1" applyFont="1" applyFill="1" applyBorder="1" applyAlignment="1" applyProtection="1">
      <alignment horizontal="center"/>
      <protection locked="0"/>
    </xf>
    <xf numFmtId="37" fontId="12" fillId="0" borderId="1" xfId="1" applyNumberFormat="1" applyFont="1" applyFill="1" applyBorder="1" applyProtection="1">
      <protection locked="0"/>
    </xf>
    <xf numFmtId="37" fontId="6" fillId="0" borderId="0" xfId="1" applyNumberFormat="1" applyFont="1" applyFill="1" applyProtection="1"/>
    <xf numFmtId="39" fontId="12" fillId="0" borderId="1" xfId="0" quotePrefix="1" applyNumberFormat="1" applyFont="1" applyFill="1" applyBorder="1" applyProtection="1">
      <protection locked="0"/>
    </xf>
    <xf numFmtId="165" fontId="12" fillId="0" borderId="1" xfId="1" quotePrefix="1" applyNumberFormat="1" applyFont="1" applyFill="1" applyBorder="1" applyProtection="1">
      <protection locked="0"/>
    </xf>
    <xf numFmtId="39" fontId="12" fillId="0" borderId="1" xfId="1" quotePrefix="1" applyNumberFormat="1" applyFont="1" applyFill="1" applyBorder="1" applyProtection="1">
      <protection locked="0"/>
    </xf>
    <xf numFmtId="39" fontId="12" fillId="0" borderId="1" xfId="3" quotePrefix="1" applyNumberFormat="1" applyFont="1" applyFill="1" applyBorder="1" applyProtection="1">
      <protection locked="0"/>
    </xf>
    <xf numFmtId="39" fontId="12" fillId="0" borderId="1" xfId="0" applyNumberFormat="1" applyFont="1" applyFill="1" applyBorder="1" applyProtection="1">
      <protection locked="0"/>
    </xf>
    <xf numFmtId="37" fontId="12" fillId="0" borderId="1" xfId="0" applyNumberFormat="1" applyFont="1" applyFill="1" applyBorder="1" applyAlignment="1" applyProtection="1">
      <protection locked="0"/>
    </xf>
    <xf numFmtId="49" fontId="12" fillId="0" borderId="1" xfId="0" quotePrefix="1" applyNumberFormat="1" applyFont="1" applyFill="1" applyBorder="1" applyAlignment="1" applyProtection="1">
      <protection locked="0"/>
    </xf>
    <xf numFmtId="0" fontId="12" fillId="0" borderId="1" xfId="0" quotePrefix="1" applyNumberFormat="1" applyFont="1" applyFill="1" applyBorder="1" applyAlignment="1" applyProtection="1">
      <alignment horizontal="left"/>
      <protection locked="0"/>
    </xf>
    <xf numFmtId="38" fontId="12" fillId="0" borderId="14" xfId="0" applyNumberFormat="1" applyFont="1" applyFill="1" applyBorder="1" applyProtection="1">
      <protection locked="0"/>
    </xf>
    <xf numFmtId="38" fontId="12" fillId="0" borderId="14" xfId="0" quotePrefix="1" applyNumberFormat="1" applyFont="1" applyFill="1" applyBorder="1" applyProtection="1">
      <protection locked="0"/>
    </xf>
    <xf numFmtId="38" fontId="12" fillId="0" borderId="1" xfId="0" quotePrefix="1" applyNumberFormat="1" applyFont="1" applyFill="1" applyBorder="1" applyAlignment="1" applyProtection="1">
      <alignment horizontal="left"/>
      <protection locked="0"/>
    </xf>
    <xf numFmtId="49" fontId="12" fillId="0" borderId="1" xfId="0" quotePrefix="1" applyNumberFormat="1" applyFont="1" applyFill="1" applyBorder="1" applyAlignment="1" applyProtection="1">
      <alignment horizontal="left"/>
      <protection locked="0"/>
    </xf>
    <xf numFmtId="37" fontId="12" fillId="3" borderId="0" xfId="0" applyFont="1" applyFill="1" applyAlignment="1" applyProtection="1">
      <alignment horizontal="center" vertical="center"/>
    </xf>
    <xf numFmtId="0" fontId="4" fillId="0" borderId="0" xfId="50" applyNumberFormat="1" applyFont="1" applyFill="1" applyAlignment="1">
      <alignment horizontal="left" vertical="top" wrapText="1"/>
    </xf>
    <xf numFmtId="0" fontId="4" fillId="0" borderId="0" xfId="498" applyNumberFormat="1" applyFont="1" applyFill="1" applyAlignment="1">
      <alignment horizontal="left" vertical="top" wrapText="1"/>
    </xf>
  </cellXfs>
  <cellStyles count="1110">
    <cellStyle name="20% - Accent1" xfId="21" builtinId="30" customBuiltin="1"/>
    <cellStyle name="20% - Accent1 2" xfId="53" xr:uid="{00000000-0005-0000-0000-000001000000}"/>
    <cellStyle name="20% - Accent1 3" xfId="141" xr:uid="{00000000-0005-0000-0000-000002000000}"/>
    <cellStyle name="20% - Accent1 3 2" xfId="210" xr:uid="{00000000-0005-0000-0000-000003000000}"/>
    <cellStyle name="20% - Accent1 3 2 2" xfId="379" xr:uid="{00000000-0005-0000-0000-000004000000}"/>
    <cellStyle name="20% - Accent1 3 2 2 2" xfId="869" xr:uid="{00000000-0005-0000-0000-000005000000}"/>
    <cellStyle name="20% - Accent1 3 2 3" xfId="580" xr:uid="{00000000-0005-0000-0000-000006000000}"/>
    <cellStyle name="20% - Accent1 3 2 3 2" xfId="1067" xr:uid="{00000000-0005-0000-0000-000007000000}"/>
    <cellStyle name="20% - Accent1 3 2 4" xfId="268" xr:uid="{00000000-0005-0000-0000-000008000000}"/>
    <cellStyle name="20% - Accent1 3 2 4 2" xfId="771" xr:uid="{00000000-0005-0000-0000-000009000000}"/>
    <cellStyle name="20% - Accent1 3 2 5" xfId="715" xr:uid="{00000000-0005-0000-0000-00000A000000}"/>
    <cellStyle name="20% - Accent1 3 3" xfId="378" xr:uid="{00000000-0005-0000-0000-00000B000000}"/>
    <cellStyle name="20% - Accent1 3 3 2" xfId="868" xr:uid="{00000000-0005-0000-0000-00000C000000}"/>
    <cellStyle name="20% - Accent1 3 4" xfId="513" xr:uid="{00000000-0005-0000-0000-00000D000000}"/>
    <cellStyle name="20% - Accent1 3 4 2" xfId="1000" xr:uid="{00000000-0005-0000-0000-00000E000000}"/>
    <cellStyle name="20% - Accent1 3 5" xfId="267" xr:uid="{00000000-0005-0000-0000-00000F000000}"/>
    <cellStyle name="20% - Accent1 3 5 2" xfId="770" xr:uid="{00000000-0005-0000-0000-000010000000}"/>
    <cellStyle name="20% - Accent1 3 6" xfId="648" xr:uid="{00000000-0005-0000-0000-000011000000}"/>
    <cellStyle name="20% - Accent1 4" xfId="160" xr:uid="{00000000-0005-0000-0000-000012000000}"/>
    <cellStyle name="20% - Accent1 4 2" xfId="229" xr:uid="{00000000-0005-0000-0000-000013000000}"/>
    <cellStyle name="20% - Accent1 4 2 2" xfId="599" xr:uid="{00000000-0005-0000-0000-000014000000}"/>
    <cellStyle name="20% - Accent1 4 2 2 2" xfId="1086" xr:uid="{00000000-0005-0000-0000-000015000000}"/>
    <cellStyle name="20% - Accent1 4 2 3" xfId="380" xr:uid="{00000000-0005-0000-0000-000016000000}"/>
    <cellStyle name="20% - Accent1 4 2 3 2" xfId="870" xr:uid="{00000000-0005-0000-0000-000017000000}"/>
    <cellStyle name="20% - Accent1 4 2 4" xfId="734" xr:uid="{00000000-0005-0000-0000-000018000000}"/>
    <cellStyle name="20% - Accent1 4 3" xfId="532" xr:uid="{00000000-0005-0000-0000-000019000000}"/>
    <cellStyle name="20% - Accent1 4 3 2" xfId="1019" xr:uid="{00000000-0005-0000-0000-00001A000000}"/>
    <cellStyle name="20% - Accent1 4 4" xfId="269" xr:uid="{00000000-0005-0000-0000-00001B000000}"/>
    <cellStyle name="20% - Accent1 4 4 2" xfId="772" xr:uid="{00000000-0005-0000-0000-00001C000000}"/>
    <cellStyle name="20% - Accent1 4 5" xfId="667" xr:uid="{00000000-0005-0000-0000-00001D000000}"/>
    <cellStyle name="20% - Accent1 5" xfId="186" xr:uid="{00000000-0005-0000-0000-00001E000000}"/>
    <cellStyle name="20% - Accent1 5 2" xfId="381" xr:uid="{00000000-0005-0000-0000-00001F000000}"/>
    <cellStyle name="20% - Accent1 5 2 2" xfId="871" xr:uid="{00000000-0005-0000-0000-000020000000}"/>
    <cellStyle name="20% - Accent1 5 3" xfId="556" xr:uid="{00000000-0005-0000-0000-000021000000}"/>
    <cellStyle name="20% - Accent1 5 3 2" xfId="1043" xr:uid="{00000000-0005-0000-0000-000022000000}"/>
    <cellStyle name="20% - Accent1 5 4" xfId="270" xr:uid="{00000000-0005-0000-0000-000023000000}"/>
    <cellStyle name="20% - Accent1 5 4 2" xfId="773" xr:uid="{00000000-0005-0000-0000-000024000000}"/>
    <cellStyle name="20% - Accent1 5 5" xfId="691" xr:uid="{00000000-0005-0000-0000-000025000000}"/>
    <cellStyle name="20% - Accent1 6" xfId="377" xr:uid="{00000000-0005-0000-0000-000026000000}"/>
    <cellStyle name="20% - Accent1 6 2" xfId="867" xr:uid="{00000000-0005-0000-0000-000027000000}"/>
    <cellStyle name="20% - Accent1 7" xfId="486" xr:uid="{00000000-0005-0000-0000-000028000000}"/>
    <cellStyle name="20% - Accent1 7 2" xfId="976" xr:uid="{00000000-0005-0000-0000-000029000000}"/>
    <cellStyle name="20% - Accent1 8" xfId="254" xr:uid="{00000000-0005-0000-0000-00002A000000}"/>
    <cellStyle name="20% - Accent1 8 2" xfId="758" xr:uid="{00000000-0005-0000-0000-00002B000000}"/>
    <cellStyle name="20% - Accent1 9" xfId="624" xr:uid="{00000000-0005-0000-0000-00002C000000}"/>
    <cellStyle name="20% - Accent2" xfId="25" builtinId="34" customBuiltin="1"/>
    <cellStyle name="20% - Accent2 2" xfId="54" xr:uid="{00000000-0005-0000-0000-00002E000000}"/>
    <cellStyle name="20% - Accent2 3" xfId="143" xr:uid="{00000000-0005-0000-0000-00002F000000}"/>
    <cellStyle name="20% - Accent2 3 2" xfId="212" xr:uid="{00000000-0005-0000-0000-000030000000}"/>
    <cellStyle name="20% - Accent2 3 2 2" xfId="384" xr:uid="{00000000-0005-0000-0000-000031000000}"/>
    <cellStyle name="20% - Accent2 3 2 2 2" xfId="874" xr:uid="{00000000-0005-0000-0000-000032000000}"/>
    <cellStyle name="20% - Accent2 3 2 3" xfId="582" xr:uid="{00000000-0005-0000-0000-000033000000}"/>
    <cellStyle name="20% - Accent2 3 2 3 2" xfId="1069" xr:uid="{00000000-0005-0000-0000-000034000000}"/>
    <cellStyle name="20% - Accent2 3 2 4" xfId="272" xr:uid="{00000000-0005-0000-0000-000035000000}"/>
    <cellStyle name="20% - Accent2 3 2 4 2" xfId="775" xr:uid="{00000000-0005-0000-0000-000036000000}"/>
    <cellStyle name="20% - Accent2 3 2 5" xfId="717" xr:uid="{00000000-0005-0000-0000-000037000000}"/>
    <cellStyle name="20% - Accent2 3 3" xfId="383" xr:uid="{00000000-0005-0000-0000-000038000000}"/>
    <cellStyle name="20% - Accent2 3 3 2" xfId="873" xr:uid="{00000000-0005-0000-0000-000039000000}"/>
    <cellStyle name="20% - Accent2 3 4" xfId="515" xr:uid="{00000000-0005-0000-0000-00003A000000}"/>
    <cellStyle name="20% - Accent2 3 4 2" xfId="1002" xr:uid="{00000000-0005-0000-0000-00003B000000}"/>
    <cellStyle name="20% - Accent2 3 5" xfId="271" xr:uid="{00000000-0005-0000-0000-00003C000000}"/>
    <cellStyle name="20% - Accent2 3 5 2" xfId="774" xr:uid="{00000000-0005-0000-0000-00003D000000}"/>
    <cellStyle name="20% - Accent2 3 6" xfId="650" xr:uid="{00000000-0005-0000-0000-00003E000000}"/>
    <cellStyle name="20% - Accent2 4" xfId="162" xr:uid="{00000000-0005-0000-0000-00003F000000}"/>
    <cellStyle name="20% - Accent2 4 2" xfId="231" xr:uid="{00000000-0005-0000-0000-000040000000}"/>
    <cellStyle name="20% - Accent2 4 2 2" xfId="601" xr:uid="{00000000-0005-0000-0000-000041000000}"/>
    <cellStyle name="20% - Accent2 4 2 2 2" xfId="1088" xr:uid="{00000000-0005-0000-0000-000042000000}"/>
    <cellStyle name="20% - Accent2 4 2 3" xfId="385" xr:uid="{00000000-0005-0000-0000-000043000000}"/>
    <cellStyle name="20% - Accent2 4 2 3 2" xfId="875" xr:uid="{00000000-0005-0000-0000-000044000000}"/>
    <cellStyle name="20% - Accent2 4 2 4" xfId="736" xr:uid="{00000000-0005-0000-0000-000045000000}"/>
    <cellStyle name="20% - Accent2 4 3" xfId="534" xr:uid="{00000000-0005-0000-0000-000046000000}"/>
    <cellStyle name="20% - Accent2 4 3 2" xfId="1021" xr:uid="{00000000-0005-0000-0000-000047000000}"/>
    <cellStyle name="20% - Accent2 4 4" xfId="273" xr:uid="{00000000-0005-0000-0000-000048000000}"/>
    <cellStyle name="20% - Accent2 4 4 2" xfId="776" xr:uid="{00000000-0005-0000-0000-000049000000}"/>
    <cellStyle name="20% - Accent2 4 5" xfId="669" xr:uid="{00000000-0005-0000-0000-00004A000000}"/>
    <cellStyle name="20% - Accent2 5" xfId="188" xr:uid="{00000000-0005-0000-0000-00004B000000}"/>
    <cellStyle name="20% - Accent2 5 2" xfId="386" xr:uid="{00000000-0005-0000-0000-00004C000000}"/>
    <cellStyle name="20% - Accent2 5 2 2" xfId="876" xr:uid="{00000000-0005-0000-0000-00004D000000}"/>
    <cellStyle name="20% - Accent2 5 3" xfId="558" xr:uid="{00000000-0005-0000-0000-00004E000000}"/>
    <cellStyle name="20% - Accent2 5 3 2" xfId="1045" xr:uid="{00000000-0005-0000-0000-00004F000000}"/>
    <cellStyle name="20% - Accent2 5 4" xfId="274" xr:uid="{00000000-0005-0000-0000-000050000000}"/>
    <cellStyle name="20% - Accent2 5 4 2" xfId="777" xr:uid="{00000000-0005-0000-0000-000051000000}"/>
    <cellStyle name="20% - Accent2 5 5" xfId="693" xr:uid="{00000000-0005-0000-0000-000052000000}"/>
    <cellStyle name="20% - Accent2 6" xfId="382" xr:uid="{00000000-0005-0000-0000-000053000000}"/>
    <cellStyle name="20% - Accent2 6 2" xfId="872" xr:uid="{00000000-0005-0000-0000-000054000000}"/>
    <cellStyle name="20% - Accent2 7" xfId="488" xr:uid="{00000000-0005-0000-0000-000055000000}"/>
    <cellStyle name="20% - Accent2 7 2" xfId="978" xr:uid="{00000000-0005-0000-0000-000056000000}"/>
    <cellStyle name="20% - Accent2 8" xfId="256" xr:uid="{00000000-0005-0000-0000-000057000000}"/>
    <cellStyle name="20% - Accent2 8 2" xfId="760" xr:uid="{00000000-0005-0000-0000-000058000000}"/>
    <cellStyle name="20% - Accent2 9" xfId="626" xr:uid="{00000000-0005-0000-0000-000059000000}"/>
    <cellStyle name="20% - Accent3" xfId="29" builtinId="38" customBuiltin="1"/>
    <cellStyle name="20% - Accent3 2" xfId="55" xr:uid="{00000000-0005-0000-0000-00005B000000}"/>
    <cellStyle name="20% - Accent3 3" xfId="145" xr:uid="{00000000-0005-0000-0000-00005C000000}"/>
    <cellStyle name="20% - Accent3 3 2" xfId="214" xr:uid="{00000000-0005-0000-0000-00005D000000}"/>
    <cellStyle name="20% - Accent3 3 2 2" xfId="389" xr:uid="{00000000-0005-0000-0000-00005E000000}"/>
    <cellStyle name="20% - Accent3 3 2 2 2" xfId="879" xr:uid="{00000000-0005-0000-0000-00005F000000}"/>
    <cellStyle name="20% - Accent3 3 2 3" xfId="584" xr:uid="{00000000-0005-0000-0000-000060000000}"/>
    <cellStyle name="20% - Accent3 3 2 3 2" xfId="1071" xr:uid="{00000000-0005-0000-0000-000061000000}"/>
    <cellStyle name="20% - Accent3 3 2 4" xfId="276" xr:uid="{00000000-0005-0000-0000-000062000000}"/>
    <cellStyle name="20% - Accent3 3 2 4 2" xfId="779" xr:uid="{00000000-0005-0000-0000-000063000000}"/>
    <cellStyle name="20% - Accent3 3 2 5" xfId="719" xr:uid="{00000000-0005-0000-0000-000064000000}"/>
    <cellStyle name="20% - Accent3 3 3" xfId="388" xr:uid="{00000000-0005-0000-0000-000065000000}"/>
    <cellStyle name="20% - Accent3 3 3 2" xfId="878" xr:uid="{00000000-0005-0000-0000-000066000000}"/>
    <cellStyle name="20% - Accent3 3 4" xfId="517" xr:uid="{00000000-0005-0000-0000-000067000000}"/>
    <cellStyle name="20% - Accent3 3 4 2" xfId="1004" xr:uid="{00000000-0005-0000-0000-000068000000}"/>
    <cellStyle name="20% - Accent3 3 5" xfId="275" xr:uid="{00000000-0005-0000-0000-000069000000}"/>
    <cellStyle name="20% - Accent3 3 5 2" xfId="778" xr:uid="{00000000-0005-0000-0000-00006A000000}"/>
    <cellStyle name="20% - Accent3 3 6" xfId="652" xr:uid="{00000000-0005-0000-0000-00006B000000}"/>
    <cellStyle name="20% - Accent3 4" xfId="164" xr:uid="{00000000-0005-0000-0000-00006C000000}"/>
    <cellStyle name="20% - Accent3 4 2" xfId="233" xr:uid="{00000000-0005-0000-0000-00006D000000}"/>
    <cellStyle name="20% - Accent3 4 2 2" xfId="603" xr:uid="{00000000-0005-0000-0000-00006E000000}"/>
    <cellStyle name="20% - Accent3 4 2 2 2" xfId="1090" xr:uid="{00000000-0005-0000-0000-00006F000000}"/>
    <cellStyle name="20% - Accent3 4 2 3" xfId="390" xr:uid="{00000000-0005-0000-0000-000070000000}"/>
    <cellStyle name="20% - Accent3 4 2 3 2" xfId="880" xr:uid="{00000000-0005-0000-0000-000071000000}"/>
    <cellStyle name="20% - Accent3 4 2 4" xfId="738" xr:uid="{00000000-0005-0000-0000-000072000000}"/>
    <cellStyle name="20% - Accent3 4 3" xfId="536" xr:uid="{00000000-0005-0000-0000-000073000000}"/>
    <cellStyle name="20% - Accent3 4 3 2" xfId="1023" xr:uid="{00000000-0005-0000-0000-000074000000}"/>
    <cellStyle name="20% - Accent3 4 4" xfId="277" xr:uid="{00000000-0005-0000-0000-000075000000}"/>
    <cellStyle name="20% - Accent3 4 4 2" xfId="780" xr:uid="{00000000-0005-0000-0000-000076000000}"/>
    <cellStyle name="20% - Accent3 4 5" xfId="671" xr:uid="{00000000-0005-0000-0000-000077000000}"/>
    <cellStyle name="20% - Accent3 5" xfId="190" xr:uid="{00000000-0005-0000-0000-000078000000}"/>
    <cellStyle name="20% - Accent3 5 2" xfId="391" xr:uid="{00000000-0005-0000-0000-000079000000}"/>
    <cellStyle name="20% - Accent3 5 2 2" xfId="881" xr:uid="{00000000-0005-0000-0000-00007A000000}"/>
    <cellStyle name="20% - Accent3 5 3" xfId="560" xr:uid="{00000000-0005-0000-0000-00007B000000}"/>
    <cellStyle name="20% - Accent3 5 3 2" xfId="1047" xr:uid="{00000000-0005-0000-0000-00007C000000}"/>
    <cellStyle name="20% - Accent3 5 4" xfId="278" xr:uid="{00000000-0005-0000-0000-00007D000000}"/>
    <cellStyle name="20% - Accent3 5 4 2" xfId="781" xr:uid="{00000000-0005-0000-0000-00007E000000}"/>
    <cellStyle name="20% - Accent3 5 5" xfId="695" xr:uid="{00000000-0005-0000-0000-00007F000000}"/>
    <cellStyle name="20% - Accent3 6" xfId="387" xr:uid="{00000000-0005-0000-0000-000080000000}"/>
    <cellStyle name="20% - Accent3 6 2" xfId="877" xr:uid="{00000000-0005-0000-0000-000081000000}"/>
    <cellStyle name="20% - Accent3 7" xfId="490" xr:uid="{00000000-0005-0000-0000-000082000000}"/>
    <cellStyle name="20% - Accent3 7 2" xfId="980" xr:uid="{00000000-0005-0000-0000-000083000000}"/>
    <cellStyle name="20% - Accent3 8" xfId="258" xr:uid="{00000000-0005-0000-0000-000084000000}"/>
    <cellStyle name="20% - Accent3 8 2" xfId="762" xr:uid="{00000000-0005-0000-0000-000085000000}"/>
    <cellStyle name="20% - Accent3 9" xfId="628" xr:uid="{00000000-0005-0000-0000-000086000000}"/>
    <cellStyle name="20% - Accent4" xfId="33" builtinId="42" customBuiltin="1"/>
    <cellStyle name="20% - Accent4 2" xfId="56" xr:uid="{00000000-0005-0000-0000-000088000000}"/>
    <cellStyle name="20% - Accent4 3" xfId="147" xr:uid="{00000000-0005-0000-0000-000089000000}"/>
    <cellStyle name="20% - Accent4 3 2" xfId="216" xr:uid="{00000000-0005-0000-0000-00008A000000}"/>
    <cellStyle name="20% - Accent4 3 2 2" xfId="394" xr:uid="{00000000-0005-0000-0000-00008B000000}"/>
    <cellStyle name="20% - Accent4 3 2 2 2" xfId="884" xr:uid="{00000000-0005-0000-0000-00008C000000}"/>
    <cellStyle name="20% - Accent4 3 2 3" xfId="586" xr:uid="{00000000-0005-0000-0000-00008D000000}"/>
    <cellStyle name="20% - Accent4 3 2 3 2" xfId="1073" xr:uid="{00000000-0005-0000-0000-00008E000000}"/>
    <cellStyle name="20% - Accent4 3 2 4" xfId="280" xr:uid="{00000000-0005-0000-0000-00008F000000}"/>
    <cellStyle name="20% - Accent4 3 2 4 2" xfId="783" xr:uid="{00000000-0005-0000-0000-000090000000}"/>
    <cellStyle name="20% - Accent4 3 2 5" xfId="721" xr:uid="{00000000-0005-0000-0000-000091000000}"/>
    <cellStyle name="20% - Accent4 3 3" xfId="393" xr:uid="{00000000-0005-0000-0000-000092000000}"/>
    <cellStyle name="20% - Accent4 3 3 2" xfId="883" xr:uid="{00000000-0005-0000-0000-000093000000}"/>
    <cellStyle name="20% - Accent4 3 4" xfId="519" xr:uid="{00000000-0005-0000-0000-000094000000}"/>
    <cellStyle name="20% - Accent4 3 4 2" xfId="1006" xr:uid="{00000000-0005-0000-0000-000095000000}"/>
    <cellStyle name="20% - Accent4 3 5" xfId="279" xr:uid="{00000000-0005-0000-0000-000096000000}"/>
    <cellStyle name="20% - Accent4 3 5 2" xfId="782" xr:uid="{00000000-0005-0000-0000-000097000000}"/>
    <cellStyle name="20% - Accent4 3 6" xfId="654" xr:uid="{00000000-0005-0000-0000-000098000000}"/>
    <cellStyle name="20% - Accent4 4" xfId="167" xr:uid="{00000000-0005-0000-0000-000099000000}"/>
    <cellStyle name="20% - Accent4 4 2" xfId="235" xr:uid="{00000000-0005-0000-0000-00009A000000}"/>
    <cellStyle name="20% - Accent4 4 2 2" xfId="605" xr:uid="{00000000-0005-0000-0000-00009B000000}"/>
    <cellStyle name="20% - Accent4 4 2 2 2" xfId="1092" xr:uid="{00000000-0005-0000-0000-00009C000000}"/>
    <cellStyle name="20% - Accent4 4 2 3" xfId="395" xr:uid="{00000000-0005-0000-0000-00009D000000}"/>
    <cellStyle name="20% - Accent4 4 2 3 2" xfId="885" xr:uid="{00000000-0005-0000-0000-00009E000000}"/>
    <cellStyle name="20% - Accent4 4 2 4" xfId="740" xr:uid="{00000000-0005-0000-0000-00009F000000}"/>
    <cellStyle name="20% - Accent4 4 3" xfId="538" xr:uid="{00000000-0005-0000-0000-0000A0000000}"/>
    <cellStyle name="20% - Accent4 4 3 2" xfId="1025" xr:uid="{00000000-0005-0000-0000-0000A1000000}"/>
    <cellStyle name="20% - Accent4 4 4" xfId="281" xr:uid="{00000000-0005-0000-0000-0000A2000000}"/>
    <cellStyle name="20% - Accent4 4 4 2" xfId="784" xr:uid="{00000000-0005-0000-0000-0000A3000000}"/>
    <cellStyle name="20% - Accent4 4 5" xfId="673" xr:uid="{00000000-0005-0000-0000-0000A4000000}"/>
    <cellStyle name="20% - Accent4 5" xfId="192" xr:uid="{00000000-0005-0000-0000-0000A5000000}"/>
    <cellStyle name="20% - Accent4 5 2" xfId="396" xr:uid="{00000000-0005-0000-0000-0000A6000000}"/>
    <cellStyle name="20% - Accent4 5 2 2" xfId="886" xr:uid="{00000000-0005-0000-0000-0000A7000000}"/>
    <cellStyle name="20% - Accent4 5 3" xfId="562" xr:uid="{00000000-0005-0000-0000-0000A8000000}"/>
    <cellStyle name="20% - Accent4 5 3 2" xfId="1049" xr:uid="{00000000-0005-0000-0000-0000A9000000}"/>
    <cellStyle name="20% - Accent4 5 4" xfId="282" xr:uid="{00000000-0005-0000-0000-0000AA000000}"/>
    <cellStyle name="20% - Accent4 5 4 2" xfId="785" xr:uid="{00000000-0005-0000-0000-0000AB000000}"/>
    <cellStyle name="20% - Accent4 5 5" xfId="697" xr:uid="{00000000-0005-0000-0000-0000AC000000}"/>
    <cellStyle name="20% - Accent4 6" xfId="392" xr:uid="{00000000-0005-0000-0000-0000AD000000}"/>
    <cellStyle name="20% - Accent4 6 2" xfId="882" xr:uid="{00000000-0005-0000-0000-0000AE000000}"/>
    <cellStyle name="20% - Accent4 7" xfId="492" xr:uid="{00000000-0005-0000-0000-0000AF000000}"/>
    <cellStyle name="20% - Accent4 7 2" xfId="982" xr:uid="{00000000-0005-0000-0000-0000B0000000}"/>
    <cellStyle name="20% - Accent4 8" xfId="260" xr:uid="{00000000-0005-0000-0000-0000B1000000}"/>
    <cellStyle name="20% - Accent4 8 2" xfId="764" xr:uid="{00000000-0005-0000-0000-0000B2000000}"/>
    <cellStyle name="20% - Accent4 9" xfId="630" xr:uid="{00000000-0005-0000-0000-0000B3000000}"/>
    <cellStyle name="20% - Accent5" xfId="37" builtinId="46" customBuiltin="1"/>
    <cellStyle name="20% - Accent5 2" xfId="57" xr:uid="{00000000-0005-0000-0000-0000B5000000}"/>
    <cellStyle name="20% - Accent5 3" xfId="149" xr:uid="{00000000-0005-0000-0000-0000B6000000}"/>
    <cellStyle name="20% - Accent5 3 2" xfId="218" xr:uid="{00000000-0005-0000-0000-0000B7000000}"/>
    <cellStyle name="20% - Accent5 3 2 2" xfId="399" xr:uid="{00000000-0005-0000-0000-0000B8000000}"/>
    <cellStyle name="20% - Accent5 3 2 2 2" xfId="889" xr:uid="{00000000-0005-0000-0000-0000B9000000}"/>
    <cellStyle name="20% - Accent5 3 2 3" xfId="588" xr:uid="{00000000-0005-0000-0000-0000BA000000}"/>
    <cellStyle name="20% - Accent5 3 2 3 2" xfId="1075" xr:uid="{00000000-0005-0000-0000-0000BB000000}"/>
    <cellStyle name="20% - Accent5 3 2 4" xfId="284" xr:uid="{00000000-0005-0000-0000-0000BC000000}"/>
    <cellStyle name="20% - Accent5 3 2 4 2" xfId="787" xr:uid="{00000000-0005-0000-0000-0000BD000000}"/>
    <cellStyle name="20% - Accent5 3 2 5" xfId="723" xr:uid="{00000000-0005-0000-0000-0000BE000000}"/>
    <cellStyle name="20% - Accent5 3 3" xfId="398" xr:uid="{00000000-0005-0000-0000-0000BF000000}"/>
    <cellStyle name="20% - Accent5 3 3 2" xfId="888" xr:uid="{00000000-0005-0000-0000-0000C0000000}"/>
    <cellStyle name="20% - Accent5 3 4" xfId="521" xr:uid="{00000000-0005-0000-0000-0000C1000000}"/>
    <cellStyle name="20% - Accent5 3 4 2" xfId="1008" xr:uid="{00000000-0005-0000-0000-0000C2000000}"/>
    <cellStyle name="20% - Accent5 3 5" xfId="283" xr:uid="{00000000-0005-0000-0000-0000C3000000}"/>
    <cellStyle name="20% - Accent5 3 5 2" xfId="786" xr:uid="{00000000-0005-0000-0000-0000C4000000}"/>
    <cellStyle name="20% - Accent5 3 6" xfId="656" xr:uid="{00000000-0005-0000-0000-0000C5000000}"/>
    <cellStyle name="20% - Accent5 4" xfId="169" xr:uid="{00000000-0005-0000-0000-0000C6000000}"/>
    <cellStyle name="20% - Accent5 4 2" xfId="237" xr:uid="{00000000-0005-0000-0000-0000C7000000}"/>
    <cellStyle name="20% - Accent5 4 2 2" xfId="607" xr:uid="{00000000-0005-0000-0000-0000C8000000}"/>
    <cellStyle name="20% - Accent5 4 2 2 2" xfId="1094" xr:uid="{00000000-0005-0000-0000-0000C9000000}"/>
    <cellStyle name="20% - Accent5 4 2 3" xfId="400" xr:uid="{00000000-0005-0000-0000-0000CA000000}"/>
    <cellStyle name="20% - Accent5 4 2 3 2" xfId="890" xr:uid="{00000000-0005-0000-0000-0000CB000000}"/>
    <cellStyle name="20% - Accent5 4 2 4" xfId="742" xr:uid="{00000000-0005-0000-0000-0000CC000000}"/>
    <cellStyle name="20% - Accent5 4 3" xfId="540" xr:uid="{00000000-0005-0000-0000-0000CD000000}"/>
    <cellStyle name="20% - Accent5 4 3 2" xfId="1027" xr:uid="{00000000-0005-0000-0000-0000CE000000}"/>
    <cellStyle name="20% - Accent5 4 4" xfId="285" xr:uid="{00000000-0005-0000-0000-0000CF000000}"/>
    <cellStyle name="20% - Accent5 4 4 2" xfId="788" xr:uid="{00000000-0005-0000-0000-0000D0000000}"/>
    <cellStyle name="20% - Accent5 4 5" xfId="675" xr:uid="{00000000-0005-0000-0000-0000D1000000}"/>
    <cellStyle name="20% - Accent5 5" xfId="194" xr:uid="{00000000-0005-0000-0000-0000D2000000}"/>
    <cellStyle name="20% - Accent5 5 2" xfId="401" xr:uid="{00000000-0005-0000-0000-0000D3000000}"/>
    <cellStyle name="20% - Accent5 5 2 2" xfId="891" xr:uid="{00000000-0005-0000-0000-0000D4000000}"/>
    <cellStyle name="20% - Accent5 5 3" xfId="564" xr:uid="{00000000-0005-0000-0000-0000D5000000}"/>
    <cellStyle name="20% - Accent5 5 3 2" xfId="1051" xr:uid="{00000000-0005-0000-0000-0000D6000000}"/>
    <cellStyle name="20% - Accent5 5 4" xfId="286" xr:uid="{00000000-0005-0000-0000-0000D7000000}"/>
    <cellStyle name="20% - Accent5 5 4 2" xfId="789" xr:uid="{00000000-0005-0000-0000-0000D8000000}"/>
    <cellStyle name="20% - Accent5 5 5" xfId="699" xr:uid="{00000000-0005-0000-0000-0000D9000000}"/>
    <cellStyle name="20% - Accent5 6" xfId="397" xr:uid="{00000000-0005-0000-0000-0000DA000000}"/>
    <cellStyle name="20% - Accent5 6 2" xfId="887" xr:uid="{00000000-0005-0000-0000-0000DB000000}"/>
    <cellStyle name="20% - Accent5 7" xfId="494" xr:uid="{00000000-0005-0000-0000-0000DC000000}"/>
    <cellStyle name="20% - Accent5 7 2" xfId="984" xr:uid="{00000000-0005-0000-0000-0000DD000000}"/>
    <cellStyle name="20% - Accent5 8" xfId="262" xr:uid="{00000000-0005-0000-0000-0000DE000000}"/>
    <cellStyle name="20% - Accent5 8 2" xfId="766" xr:uid="{00000000-0005-0000-0000-0000DF000000}"/>
    <cellStyle name="20% - Accent5 9" xfId="632" xr:uid="{00000000-0005-0000-0000-0000E0000000}"/>
    <cellStyle name="20% - Accent6" xfId="41" builtinId="50" customBuiltin="1"/>
    <cellStyle name="20% - Accent6 2" xfId="58" xr:uid="{00000000-0005-0000-0000-0000E2000000}"/>
    <cellStyle name="20% - Accent6 3" xfId="151" xr:uid="{00000000-0005-0000-0000-0000E3000000}"/>
    <cellStyle name="20% - Accent6 3 2" xfId="220" xr:uid="{00000000-0005-0000-0000-0000E4000000}"/>
    <cellStyle name="20% - Accent6 3 2 2" xfId="404" xr:uid="{00000000-0005-0000-0000-0000E5000000}"/>
    <cellStyle name="20% - Accent6 3 2 2 2" xfId="894" xr:uid="{00000000-0005-0000-0000-0000E6000000}"/>
    <cellStyle name="20% - Accent6 3 2 3" xfId="590" xr:uid="{00000000-0005-0000-0000-0000E7000000}"/>
    <cellStyle name="20% - Accent6 3 2 3 2" xfId="1077" xr:uid="{00000000-0005-0000-0000-0000E8000000}"/>
    <cellStyle name="20% - Accent6 3 2 4" xfId="288" xr:uid="{00000000-0005-0000-0000-0000E9000000}"/>
    <cellStyle name="20% - Accent6 3 2 4 2" xfId="791" xr:uid="{00000000-0005-0000-0000-0000EA000000}"/>
    <cellStyle name="20% - Accent6 3 2 5" xfId="725" xr:uid="{00000000-0005-0000-0000-0000EB000000}"/>
    <cellStyle name="20% - Accent6 3 3" xfId="403" xr:uid="{00000000-0005-0000-0000-0000EC000000}"/>
    <cellStyle name="20% - Accent6 3 3 2" xfId="893" xr:uid="{00000000-0005-0000-0000-0000ED000000}"/>
    <cellStyle name="20% - Accent6 3 4" xfId="523" xr:uid="{00000000-0005-0000-0000-0000EE000000}"/>
    <cellStyle name="20% - Accent6 3 4 2" xfId="1010" xr:uid="{00000000-0005-0000-0000-0000EF000000}"/>
    <cellStyle name="20% - Accent6 3 5" xfId="287" xr:uid="{00000000-0005-0000-0000-0000F0000000}"/>
    <cellStyle name="20% - Accent6 3 5 2" xfId="790" xr:uid="{00000000-0005-0000-0000-0000F1000000}"/>
    <cellStyle name="20% - Accent6 3 6" xfId="658" xr:uid="{00000000-0005-0000-0000-0000F2000000}"/>
    <cellStyle name="20% - Accent6 4" xfId="171" xr:uid="{00000000-0005-0000-0000-0000F3000000}"/>
    <cellStyle name="20% - Accent6 4 2" xfId="239" xr:uid="{00000000-0005-0000-0000-0000F4000000}"/>
    <cellStyle name="20% - Accent6 4 2 2" xfId="609" xr:uid="{00000000-0005-0000-0000-0000F5000000}"/>
    <cellStyle name="20% - Accent6 4 2 2 2" xfId="1096" xr:uid="{00000000-0005-0000-0000-0000F6000000}"/>
    <cellStyle name="20% - Accent6 4 2 3" xfId="405" xr:uid="{00000000-0005-0000-0000-0000F7000000}"/>
    <cellStyle name="20% - Accent6 4 2 3 2" xfId="895" xr:uid="{00000000-0005-0000-0000-0000F8000000}"/>
    <cellStyle name="20% - Accent6 4 2 4" xfId="744" xr:uid="{00000000-0005-0000-0000-0000F9000000}"/>
    <cellStyle name="20% - Accent6 4 3" xfId="542" xr:uid="{00000000-0005-0000-0000-0000FA000000}"/>
    <cellStyle name="20% - Accent6 4 3 2" xfId="1029" xr:uid="{00000000-0005-0000-0000-0000FB000000}"/>
    <cellStyle name="20% - Accent6 4 4" xfId="289" xr:uid="{00000000-0005-0000-0000-0000FC000000}"/>
    <cellStyle name="20% - Accent6 4 4 2" xfId="792" xr:uid="{00000000-0005-0000-0000-0000FD000000}"/>
    <cellStyle name="20% - Accent6 4 5" xfId="677" xr:uid="{00000000-0005-0000-0000-0000FE000000}"/>
    <cellStyle name="20% - Accent6 5" xfId="196" xr:uid="{00000000-0005-0000-0000-0000FF000000}"/>
    <cellStyle name="20% - Accent6 5 2" xfId="406" xr:uid="{00000000-0005-0000-0000-000000010000}"/>
    <cellStyle name="20% - Accent6 5 2 2" xfId="896" xr:uid="{00000000-0005-0000-0000-000001010000}"/>
    <cellStyle name="20% - Accent6 5 3" xfId="566" xr:uid="{00000000-0005-0000-0000-000002010000}"/>
    <cellStyle name="20% - Accent6 5 3 2" xfId="1053" xr:uid="{00000000-0005-0000-0000-000003010000}"/>
    <cellStyle name="20% - Accent6 5 4" xfId="290" xr:uid="{00000000-0005-0000-0000-000004010000}"/>
    <cellStyle name="20% - Accent6 5 4 2" xfId="793" xr:uid="{00000000-0005-0000-0000-000005010000}"/>
    <cellStyle name="20% - Accent6 5 5" xfId="701" xr:uid="{00000000-0005-0000-0000-000006010000}"/>
    <cellStyle name="20% - Accent6 6" xfId="402" xr:uid="{00000000-0005-0000-0000-000007010000}"/>
    <cellStyle name="20% - Accent6 6 2" xfId="892" xr:uid="{00000000-0005-0000-0000-000008010000}"/>
    <cellStyle name="20% - Accent6 7" xfId="496" xr:uid="{00000000-0005-0000-0000-000009010000}"/>
    <cellStyle name="20% - Accent6 7 2" xfId="986" xr:uid="{00000000-0005-0000-0000-00000A010000}"/>
    <cellStyle name="20% - Accent6 8" xfId="264" xr:uid="{00000000-0005-0000-0000-00000B010000}"/>
    <cellStyle name="20% - Accent6 8 2" xfId="768" xr:uid="{00000000-0005-0000-0000-00000C010000}"/>
    <cellStyle name="20% - Accent6 9" xfId="634" xr:uid="{00000000-0005-0000-0000-00000D010000}"/>
    <cellStyle name="40% - Accent1" xfId="22" builtinId="31" customBuiltin="1"/>
    <cellStyle name="40% - Accent1 2" xfId="59" xr:uid="{00000000-0005-0000-0000-00000F010000}"/>
    <cellStyle name="40% - Accent1 3" xfId="142" xr:uid="{00000000-0005-0000-0000-000010010000}"/>
    <cellStyle name="40% - Accent1 3 2" xfId="211" xr:uid="{00000000-0005-0000-0000-000011010000}"/>
    <cellStyle name="40% - Accent1 3 2 2" xfId="409" xr:uid="{00000000-0005-0000-0000-000012010000}"/>
    <cellStyle name="40% - Accent1 3 2 2 2" xfId="899" xr:uid="{00000000-0005-0000-0000-000013010000}"/>
    <cellStyle name="40% - Accent1 3 2 3" xfId="581" xr:uid="{00000000-0005-0000-0000-000014010000}"/>
    <cellStyle name="40% - Accent1 3 2 3 2" xfId="1068" xr:uid="{00000000-0005-0000-0000-000015010000}"/>
    <cellStyle name="40% - Accent1 3 2 4" xfId="292" xr:uid="{00000000-0005-0000-0000-000016010000}"/>
    <cellStyle name="40% - Accent1 3 2 4 2" xfId="795" xr:uid="{00000000-0005-0000-0000-000017010000}"/>
    <cellStyle name="40% - Accent1 3 2 5" xfId="716" xr:uid="{00000000-0005-0000-0000-000018010000}"/>
    <cellStyle name="40% - Accent1 3 3" xfId="408" xr:uid="{00000000-0005-0000-0000-000019010000}"/>
    <cellStyle name="40% - Accent1 3 3 2" xfId="898" xr:uid="{00000000-0005-0000-0000-00001A010000}"/>
    <cellStyle name="40% - Accent1 3 4" xfId="514" xr:uid="{00000000-0005-0000-0000-00001B010000}"/>
    <cellStyle name="40% - Accent1 3 4 2" xfId="1001" xr:uid="{00000000-0005-0000-0000-00001C010000}"/>
    <cellStyle name="40% - Accent1 3 5" xfId="291" xr:uid="{00000000-0005-0000-0000-00001D010000}"/>
    <cellStyle name="40% - Accent1 3 5 2" xfId="794" xr:uid="{00000000-0005-0000-0000-00001E010000}"/>
    <cellStyle name="40% - Accent1 3 6" xfId="649" xr:uid="{00000000-0005-0000-0000-00001F010000}"/>
    <cellStyle name="40% - Accent1 4" xfId="161" xr:uid="{00000000-0005-0000-0000-000020010000}"/>
    <cellStyle name="40% - Accent1 4 2" xfId="230" xr:uid="{00000000-0005-0000-0000-000021010000}"/>
    <cellStyle name="40% - Accent1 4 2 2" xfId="600" xr:uid="{00000000-0005-0000-0000-000022010000}"/>
    <cellStyle name="40% - Accent1 4 2 2 2" xfId="1087" xr:uid="{00000000-0005-0000-0000-000023010000}"/>
    <cellStyle name="40% - Accent1 4 2 3" xfId="410" xr:uid="{00000000-0005-0000-0000-000024010000}"/>
    <cellStyle name="40% - Accent1 4 2 3 2" xfId="900" xr:uid="{00000000-0005-0000-0000-000025010000}"/>
    <cellStyle name="40% - Accent1 4 2 4" xfId="735" xr:uid="{00000000-0005-0000-0000-000026010000}"/>
    <cellStyle name="40% - Accent1 4 3" xfId="533" xr:uid="{00000000-0005-0000-0000-000027010000}"/>
    <cellStyle name="40% - Accent1 4 3 2" xfId="1020" xr:uid="{00000000-0005-0000-0000-000028010000}"/>
    <cellStyle name="40% - Accent1 4 4" xfId="293" xr:uid="{00000000-0005-0000-0000-000029010000}"/>
    <cellStyle name="40% - Accent1 4 4 2" xfId="796" xr:uid="{00000000-0005-0000-0000-00002A010000}"/>
    <cellStyle name="40% - Accent1 4 5" xfId="668" xr:uid="{00000000-0005-0000-0000-00002B010000}"/>
    <cellStyle name="40% - Accent1 5" xfId="187" xr:uid="{00000000-0005-0000-0000-00002C010000}"/>
    <cellStyle name="40% - Accent1 5 2" xfId="411" xr:uid="{00000000-0005-0000-0000-00002D010000}"/>
    <cellStyle name="40% - Accent1 5 2 2" xfId="901" xr:uid="{00000000-0005-0000-0000-00002E010000}"/>
    <cellStyle name="40% - Accent1 5 3" xfId="557" xr:uid="{00000000-0005-0000-0000-00002F010000}"/>
    <cellStyle name="40% - Accent1 5 3 2" xfId="1044" xr:uid="{00000000-0005-0000-0000-000030010000}"/>
    <cellStyle name="40% - Accent1 5 4" xfId="294" xr:uid="{00000000-0005-0000-0000-000031010000}"/>
    <cellStyle name="40% - Accent1 5 4 2" xfId="797" xr:uid="{00000000-0005-0000-0000-000032010000}"/>
    <cellStyle name="40% - Accent1 5 5" xfId="692" xr:uid="{00000000-0005-0000-0000-000033010000}"/>
    <cellStyle name="40% - Accent1 6" xfId="407" xr:uid="{00000000-0005-0000-0000-000034010000}"/>
    <cellStyle name="40% - Accent1 6 2" xfId="897" xr:uid="{00000000-0005-0000-0000-000035010000}"/>
    <cellStyle name="40% - Accent1 7" xfId="487" xr:uid="{00000000-0005-0000-0000-000036010000}"/>
    <cellStyle name="40% - Accent1 7 2" xfId="977" xr:uid="{00000000-0005-0000-0000-000037010000}"/>
    <cellStyle name="40% - Accent1 8" xfId="255" xr:uid="{00000000-0005-0000-0000-000038010000}"/>
    <cellStyle name="40% - Accent1 8 2" xfId="759" xr:uid="{00000000-0005-0000-0000-000039010000}"/>
    <cellStyle name="40% - Accent1 9" xfId="625" xr:uid="{00000000-0005-0000-0000-00003A010000}"/>
    <cellStyle name="40% - Accent2" xfId="26" builtinId="35" customBuiltin="1"/>
    <cellStyle name="40% - Accent2 2" xfId="60" xr:uid="{00000000-0005-0000-0000-00003C010000}"/>
    <cellStyle name="40% - Accent2 3" xfId="144" xr:uid="{00000000-0005-0000-0000-00003D010000}"/>
    <cellStyle name="40% - Accent2 3 2" xfId="213" xr:uid="{00000000-0005-0000-0000-00003E010000}"/>
    <cellStyle name="40% - Accent2 3 2 2" xfId="414" xr:uid="{00000000-0005-0000-0000-00003F010000}"/>
    <cellStyle name="40% - Accent2 3 2 2 2" xfId="904" xr:uid="{00000000-0005-0000-0000-000040010000}"/>
    <cellStyle name="40% - Accent2 3 2 3" xfId="583" xr:uid="{00000000-0005-0000-0000-000041010000}"/>
    <cellStyle name="40% - Accent2 3 2 3 2" xfId="1070" xr:uid="{00000000-0005-0000-0000-000042010000}"/>
    <cellStyle name="40% - Accent2 3 2 4" xfId="296" xr:uid="{00000000-0005-0000-0000-000043010000}"/>
    <cellStyle name="40% - Accent2 3 2 4 2" xfId="799" xr:uid="{00000000-0005-0000-0000-000044010000}"/>
    <cellStyle name="40% - Accent2 3 2 5" xfId="718" xr:uid="{00000000-0005-0000-0000-000045010000}"/>
    <cellStyle name="40% - Accent2 3 3" xfId="413" xr:uid="{00000000-0005-0000-0000-000046010000}"/>
    <cellStyle name="40% - Accent2 3 3 2" xfId="903" xr:uid="{00000000-0005-0000-0000-000047010000}"/>
    <cellStyle name="40% - Accent2 3 4" xfId="516" xr:uid="{00000000-0005-0000-0000-000048010000}"/>
    <cellStyle name="40% - Accent2 3 4 2" xfId="1003" xr:uid="{00000000-0005-0000-0000-000049010000}"/>
    <cellStyle name="40% - Accent2 3 5" xfId="295" xr:uid="{00000000-0005-0000-0000-00004A010000}"/>
    <cellStyle name="40% - Accent2 3 5 2" xfId="798" xr:uid="{00000000-0005-0000-0000-00004B010000}"/>
    <cellStyle name="40% - Accent2 3 6" xfId="651" xr:uid="{00000000-0005-0000-0000-00004C010000}"/>
    <cellStyle name="40% - Accent2 4" xfId="163" xr:uid="{00000000-0005-0000-0000-00004D010000}"/>
    <cellStyle name="40% - Accent2 4 2" xfId="232" xr:uid="{00000000-0005-0000-0000-00004E010000}"/>
    <cellStyle name="40% - Accent2 4 2 2" xfId="602" xr:uid="{00000000-0005-0000-0000-00004F010000}"/>
    <cellStyle name="40% - Accent2 4 2 2 2" xfId="1089" xr:uid="{00000000-0005-0000-0000-000050010000}"/>
    <cellStyle name="40% - Accent2 4 2 3" xfId="415" xr:uid="{00000000-0005-0000-0000-000051010000}"/>
    <cellStyle name="40% - Accent2 4 2 3 2" xfId="905" xr:uid="{00000000-0005-0000-0000-000052010000}"/>
    <cellStyle name="40% - Accent2 4 2 4" xfId="737" xr:uid="{00000000-0005-0000-0000-000053010000}"/>
    <cellStyle name="40% - Accent2 4 3" xfId="535" xr:uid="{00000000-0005-0000-0000-000054010000}"/>
    <cellStyle name="40% - Accent2 4 3 2" xfId="1022" xr:uid="{00000000-0005-0000-0000-000055010000}"/>
    <cellStyle name="40% - Accent2 4 4" xfId="297" xr:uid="{00000000-0005-0000-0000-000056010000}"/>
    <cellStyle name="40% - Accent2 4 4 2" xfId="800" xr:uid="{00000000-0005-0000-0000-000057010000}"/>
    <cellStyle name="40% - Accent2 4 5" xfId="670" xr:uid="{00000000-0005-0000-0000-000058010000}"/>
    <cellStyle name="40% - Accent2 5" xfId="189" xr:uid="{00000000-0005-0000-0000-000059010000}"/>
    <cellStyle name="40% - Accent2 5 2" xfId="416" xr:uid="{00000000-0005-0000-0000-00005A010000}"/>
    <cellStyle name="40% - Accent2 5 2 2" xfId="906" xr:uid="{00000000-0005-0000-0000-00005B010000}"/>
    <cellStyle name="40% - Accent2 5 3" xfId="559" xr:uid="{00000000-0005-0000-0000-00005C010000}"/>
    <cellStyle name="40% - Accent2 5 3 2" xfId="1046" xr:uid="{00000000-0005-0000-0000-00005D010000}"/>
    <cellStyle name="40% - Accent2 5 4" xfId="298" xr:uid="{00000000-0005-0000-0000-00005E010000}"/>
    <cellStyle name="40% - Accent2 5 4 2" xfId="801" xr:uid="{00000000-0005-0000-0000-00005F010000}"/>
    <cellStyle name="40% - Accent2 5 5" xfId="694" xr:uid="{00000000-0005-0000-0000-000060010000}"/>
    <cellStyle name="40% - Accent2 6" xfId="412" xr:uid="{00000000-0005-0000-0000-000061010000}"/>
    <cellStyle name="40% - Accent2 6 2" xfId="902" xr:uid="{00000000-0005-0000-0000-000062010000}"/>
    <cellStyle name="40% - Accent2 7" xfId="489" xr:uid="{00000000-0005-0000-0000-000063010000}"/>
    <cellStyle name="40% - Accent2 7 2" xfId="979" xr:uid="{00000000-0005-0000-0000-000064010000}"/>
    <cellStyle name="40% - Accent2 8" xfId="257" xr:uid="{00000000-0005-0000-0000-000065010000}"/>
    <cellStyle name="40% - Accent2 8 2" xfId="761" xr:uid="{00000000-0005-0000-0000-000066010000}"/>
    <cellStyle name="40% - Accent2 9" xfId="627" xr:uid="{00000000-0005-0000-0000-000067010000}"/>
    <cellStyle name="40% - Accent3" xfId="30" builtinId="39" customBuiltin="1"/>
    <cellStyle name="40% - Accent3 2" xfId="61" xr:uid="{00000000-0005-0000-0000-000069010000}"/>
    <cellStyle name="40% - Accent3 3" xfId="146" xr:uid="{00000000-0005-0000-0000-00006A010000}"/>
    <cellStyle name="40% - Accent3 3 2" xfId="215" xr:uid="{00000000-0005-0000-0000-00006B010000}"/>
    <cellStyle name="40% - Accent3 3 2 2" xfId="419" xr:uid="{00000000-0005-0000-0000-00006C010000}"/>
    <cellStyle name="40% - Accent3 3 2 2 2" xfId="909" xr:uid="{00000000-0005-0000-0000-00006D010000}"/>
    <cellStyle name="40% - Accent3 3 2 3" xfId="585" xr:uid="{00000000-0005-0000-0000-00006E010000}"/>
    <cellStyle name="40% - Accent3 3 2 3 2" xfId="1072" xr:uid="{00000000-0005-0000-0000-00006F010000}"/>
    <cellStyle name="40% - Accent3 3 2 4" xfId="300" xr:uid="{00000000-0005-0000-0000-000070010000}"/>
    <cellStyle name="40% - Accent3 3 2 4 2" xfId="803" xr:uid="{00000000-0005-0000-0000-000071010000}"/>
    <cellStyle name="40% - Accent3 3 2 5" xfId="720" xr:uid="{00000000-0005-0000-0000-000072010000}"/>
    <cellStyle name="40% - Accent3 3 3" xfId="418" xr:uid="{00000000-0005-0000-0000-000073010000}"/>
    <cellStyle name="40% - Accent3 3 3 2" xfId="908" xr:uid="{00000000-0005-0000-0000-000074010000}"/>
    <cellStyle name="40% - Accent3 3 4" xfId="518" xr:uid="{00000000-0005-0000-0000-000075010000}"/>
    <cellStyle name="40% - Accent3 3 4 2" xfId="1005" xr:uid="{00000000-0005-0000-0000-000076010000}"/>
    <cellStyle name="40% - Accent3 3 5" xfId="299" xr:uid="{00000000-0005-0000-0000-000077010000}"/>
    <cellStyle name="40% - Accent3 3 5 2" xfId="802" xr:uid="{00000000-0005-0000-0000-000078010000}"/>
    <cellStyle name="40% - Accent3 3 6" xfId="653" xr:uid="{00000000-0005-0000-0000-000079010000}"/>
    <cellStyle name="40% - Accent3 4" xfId="165" xr:uid="{00000000-0005-0000-0000-00007A010000}"/>
    <cellStyle name="40% - Accent3 4 2" xfId="234" xr:uid="{00000000-0005-0000-0000-00007B010000}"/>
    <cellStyle name="40% - Accent3 4 2 2" xfId="604" xr:uid="{00000000-0005-0000-0000-00007C010000}"/>
    <cellStyle name="40% - Accent3 4 2 2 2" xfId="1091" xr:uid="{00000000-0005-0000-0000-00007D010000}"/>
    <cellStyle name="40% - Accent3 4 2 3" xfId="420" xr:uid="{00000000-0005-0000-0000-00007E010000}"/>
    <cellStyle name="40% - Accent3 4 2 3 2" xfId="910" xr:uid="{00000000-0005-0000-0000-00007F010000}"/>
    <cellStyle name="40% - Accent3 4 2 4" xfId="739" xr:uid="{00000000-0005-0000-0000-000080010000}"/>
    <cellStyle name="40% - Accent3 4 3" xfId="537" xr:uid="{00000000-0005-0000-0000-000081010000}"/>
    <cellStyle name="40% - Accent3 4 3 2" xfId="1024" xr:uid="{00000000-0005-0000-0000-000082010000}"/>
    <cellStyle name="40% - Accent3 4 4" xfId="301" xr:uid="{00000000-0005-0000-0000-000083010000}"/>
    <cellStyle name="40% - Accent3 4 4 2" xfId="804" xr:uid="{00000000-0005-0000-0000-000084010000}"/>
    <cellStyle name="40% - Accent3 4 5" xfId="672" xr:uid="{00000000-0005-0000-0000-000085010000}"/>
    <cellStyle name="40% - Accent3 5" xfId="191" xr:uid="{00000000-0005-0000-0000-000086010000}"/>
    <cellStyle name="40% - Accent3 5 2" xfId="421" xr:uid="{00000000-0005-0000-0000-000087010000}"/>
    <cellStyle name="40% - Accent3 5 2 2" xfId="911" xr:uid="{00000000-0005-0000-0000-000088010000}"/>
    <cellStyle name="40% - Accent3 5 3" xfId="561" xr:uid="{00000000-0005-0000-0000-000089010000}"/>
    <cellStyle name="40% - Accent3 5 3 2" xfId="1048" xr:uid="{00000000-0005-0000-0000-00008A010000}"/>
    <cellStyle name="40% - Accent3 5 4" xfId="302" xr:uid="{00000000-0005-0000-0000-00008B010000}"/>
    <cellStyle name="40% - Accent3 5 4 2" xfId="805" xr:uid="{00000000-0005-0000-0000-00008C010000}"/>
    <cellStyle name="40% - Accent3 5 5" xfId="696" xr:uid="{00000000-0005-0000-0000-00008D010000}"/>
    <cellStyle name="40% - Accent3 6" xfId="417" xr:uid="{00000000-0005-0000-0000-00008E010000}"/>
    <cellStyle name="40% - Accent3 6 2" xfId="907" xr:uid="{00000000-0005-0000-0000-00008F010000}"/>
    <cellStyle name="40% - Accent3 7" xfId="491" xr:uid="{00000000-0005-0000-0000-000090010000}"/>
    <cellStyle name="40% - Accent3 7 2" xfId="981" xr:uid="{00000000-0005-0000-0000-000091010000}"/>
    <cellStyle name="40% - Accent3 8" xfId="259" xr:uid="{00000000-0005-0000-0000-000092010000}"/>
    <cellStyle name="40% - Accent3 8 2" xfId="763" xr:uid="{00000000-0005-0000-0000-000093010000}"/>
    <cellStyle name="40% - Accent3 9" xfId="629" xr:uid="{00000000-0005-0000-0000-000094010000}"/>
    <cellStyle name="40% - Accent4" xfId="34" builtinId="43" customBuiltin="1"/>
    <cellStyle name="40% - Accent4 2" xfId="62" xr:uid="{00000000-0005-0000-0000-000096010000}"/>
    <cellStyle name="40% - Accent4 3" xfId="148" xr:uid="{00000000-0005-0000-0000-000097010000}"/>
    <cellStyle name="40% - Accent4 3 2" xfId="217" xr:uid="{00000000-0005-0000-0000-000098010000}"/>
    <cellStyle name="40% - Accent4 3 2 2" xfId="424" xr:uid="{00000000-0005-0000-0000-000099010000}"/>
    <cellStyle name="40% - Accent4 3 2 2 2" xfId="914" xr:uid="{00000000-0005-0000-0000-00009A010000}"/>
    <cellStyle name="40% - Accent4 3 2 3" xfId="587" xr:uid="{00000000-0005-0000-0000-00009B010000}"/>
    <cellStyle name="40% - Accent4 3 2 3 2" xfId="1074" xr:uid="{00000000-0005-0000-0000-00009C010000}"/>
    <cellStyle name="40% - Accent4 3 2 4" xfId="304" xr:uid="{00000000-0005-0000-0000-00009D010000}"/>
    <cellStyle name="40% - Accent4 3 2 4 2" xfId="807" xr:uid="{00000000-0005-0000-0000-00009E010000}"/>
    <cellStyle name="40% - Accent4 3 2 5" xfId="722" xr:uid="{00000000-0005-0000-0000-00009F010000}"/>
    <cellStyle name="40% - Accent4 3 3" xfId="423" xr:uid="{00000000-0005-0000-0000-0000A0010000}"/>
    <cellStyle name="40% - Accent4 3 3 2" xfId="913" xr:uid="{00000000-0005-0000-0000-0000A1010000}"/>
    <cellStyle name="40% - Accent4 3 4" xfId="520" xr:uid="{00000000-0005-0000-0000-0000A2010000}"/>
    <cellStyle name="40% - Accent4 3 4 2" xfId="1007" xr:uid="{00000000-0005-0000-0000-0000A3010000}"/>
    <cellStyle name="40% - Accent4 3 5" xfId="303" xr:uid="{00000000-0005-0000-0000-0000A4010000}"/>
    <cellStyle name="40% - Accent4 3 5 2" xfId="806" xr:uid="{00000000-0005-0000-0000-0000A5010000}"/>
    <cellStyle name="40% - Accent4 3 6" xfId="655" xr:uid="{00000000-0005-0000-0000-0000A6010000}"/>
    <cellStyle name="40% - Accent4 4" xfId="168" xr:uid="{00000000-0005-0000-0000-0000A7010000}"/>
    <cellStyle name="40% - Accent4 4 2" xfId="236" xr:uid="{00000000-0005-0000-0000-0000A8010000}"/>
    <cellStyle name="40% - Accent4 4 2 2" xfId="606" xr:uid="{00000000-0005-0000-0000-0000A9010000}"/>
    <cellStyle name="40% - Accent4 4 2 2 2" xfId="1093" xr:uid="{00000000-0005-0000-0000-0000AA010000}"/>
    <cellStyle name="40% - Accent4 4 2 3" xfId="425" xr:uid="{00000000-0005-0000-0000-0000AB010000}"/>
    <cellStyle name="40% - Accent4 4 2 3 2" xfId="915" xr:uid="{00000000-0005-0000-0000-0000AC010000}"/>
    <cellStyle name="40% - Accent4 4 2 4" xfId="741" xr:uid="{00000000-0005-0000-0000-0000AD010000}"/>
    <cellStyle name="40% - Accent4 4 3" xfId="539" xr:uid="{00000000-0005-0000-0000-0000AE010000}"/>
    <cellStyle name="40% - Accent4 4 3 2" xfId="1026" xr:uid="{00000000-0005-0000-0000-0000AF010000}"/>
    <cellStyle name="40% - Accent4 4 4" xfId="305" xr:uid="{00000000-0005-0000-0000-0000B0010000}"/>
    <cellStyle name="40% - Accent4 4 4 2" xfId="808" xr:uid="{00000000-0005-0000-0000-0000B1010000}"/>
    <cellStyle name="40% - Accent4 4 5" xfId="674" xr:uid="{00000000-0005-0000-0000-0000B2010000}"/>
    <cellStyle name="40% - Accent4 5" xfId="193" xr:uid="{00000000-0005-0000-0000-0000B3010000}"/>
    <cellStyle name="40% - Accent4 5 2" xfId="426" xr:uid="{00000000-0005-0000-0000-0000B4010000}"/>
    <cellStyle name="40% - Accent4 5 2 2" xfId="916" xr:uid="{00000000-0005-0000-0000-0000B5010000}"/>
    <cellStyle name="40% - Accent4 5 3" xfId="563" xr:uid="{00000000-0005-0000-0000-0000B6010000}"/>
    <cellStyle name="40% - Accent4 5 3 2" xfId="1050" xr:uid="{00000000-0005-0000-0000-0000B7010000}"/>
    <cellStyle name="40% - Accent4 5 4" xfId="306" xr:uid="{00000000-0005-0000-0000-0000B8010000}"/>
    <cellStyle name="40% - Accent4 5 4 2" xfId="809" xr:uid="{00000000-0005-0000-0000-0000B9010000}"/>
    <cellStyle name="40% - Accent4 5 5" xfId="698" xr:uid="{00000000-0005-0000-0000-0000BA010000}"/>
    <cellStyle name="40% - Accent4 6" xfId="422" xr:uid="{00000000-0005-0000-0000-0000BB010000}"/>
    <cellStyle name="40% - Accent4 6 2" xfId="912" xr:uid="{00000000-0005-0000-0000-0000BC010000}"/>
    <cellStyle name="40% - Accent4 7" xfId="493" xr:uid="{00000000-0005-0000-0000-0000BD010000}"/>
    <cellStyle name="40% - Accent4 7 2" xfId="983" xr:uid="{00000000-0005-0000-0000-0000BE010000}"/>
    <cellStyle name="40% - Accent4 8" xfId="261" xr:uid="{00000000-0005-0000-0000-0000BF010000}"/>
    <cellStyle name="40% - Accent4 8 2" xfId="765" xr:uid="{00000000-0005-0000-0000-0000C0010000}"/>
    <cellStyle name="40% - Accent4 9" xfId="631" xr:uid="{00000000-0005-0000-0000-0000C1010000}"/>
    <cellStyle name="40% - Accent5" xfId="38" builtinId="47" customBuiltin="1"/>
    <cellStyle name="40% - Accent5 2" xfId="63" xr:uid="{00000000-0005-0000-0000-0000C3010000}"/>
    <cellStyle name="40% - Accent5 3" xfId="150" xr:uid="{00000000-0005-0000-0000-0000C4010000}"/>
    <cellStyle name="40% - Accent5 3 2" xfId="219" xr:uid="{00000000-0005-0000-0000-0000C5010000}"/>
    <cellStyle name="40% - Accent5 3 2 2" xfId="429" xr:uid="{00000000-0005-0000-0000-0000C6010000}"/>
    <cellStyle name="40% - Accent5 3 2 2 2" xfId="919" xr:uid="{00000000-0005-0000-0000-0000C7010000}"/>
    <cellStyle name="40% - Accent5 3 2 3" xfId="589" xr:uid="{00000000-0005-0000-0000-0000C8010000}"/>
    <cellStyle name="40% - Accent5 3 2 3 2" xfId="1076" xr:uid="{00000000-0005-0000-0000-0000C9010000}"/>
    <cellStyle name="40% - Accent5 3 2 4" xfId="308" xr:uid="{00000000-0005-0000-0000-0000CA010000}"/>
    <cellStyle name="40% - Accent5 3 2 4 2" xfId="811" xr:uid="{00000000-0005-0000-0000-0000CB010000}"/>
    <cellStyle name="40% - Accent5 3 2 5" xfId="724" xr:uid="{00000000-0005-0000-0000-0000CC010000}"/>
    <cellStyle name="40% - Accent5 3 3" xfId="428" xr:uid="{00000000-0005-0000-0000-0000CD010000}"/>
    <cellStyle name="40% - Accent5 3 3 2" xfId="918" xr:uid="{00000000-0005-0000-0000-0000CE010000}"/>
    <cellStyle name="40% - Accent5 3 4" xfId="522" xr:uid="{00000000-0005-0000-0000-0000CF010000}"/>
    <cellStyle name="40% - Accent5 3 4 2" xfId="1009" xr:uid="{00000000-0005-0000-0000-0000D0010000}"/>
    <cellStyle name="40% - Accent5 3 5" xfId="307" xr:uid="{00000000-0005-0000-0000-0000D1010000}"/>
    <cellStyle name="40% - Accent5 3 5 2" xfId="810" xr:uid="{00000000-0005-0000-0000-0000D2010000}"/>
    <cellStyle name="40% - Accent5 3 6" xfId="657" xr:uid="{00000000-0005-0000-0000-0000D3010000}"/>
    <cellStyle name="40% - Accent5 4" xfId="170" xr:uid="{00000000-0005-0000-0000-0000D4010000}"/>
    <cellStyle name="40% - Accent5 4 2" xfId="238" xr:uid="{00000000-0005-0000-0000-0000D5010000}"/>
    <cellStyle name="40% - Accent5 4 2 2" xfId="608" xr:uid="{00000000-0005-0000-0000-0000D6010000}"/>
    <cellStyle name="40% - Accent5 4 2 2 2" xfId="1095" xr:uid="{00000000-0005-0000-0000-0000D7010000}"/>
    <cellStyle name="40% - Accent5 4 2 3" xfId="430" xr:uid="{00000000-0005-0000-0000-0000D8010000}"/>
    <cellStyle name="40% - Accent5 4 2 3 2" xfId="920" xr:uid="{00000000-0005-0000-0000-0000D9010000}"/>
    <cellStyle name="40% - Accent5 4 2 4" xfId="743" xr:uid="{00000000-0005-0000-0000-0000DA010000}"/>
    <cellStyle name="40% - Accent5 4 3" xfId="541" xr:uid="{00000000-0005-0000-0000-0000DB010000}"/>
    <cellStyle name="40% - Accent5 4 3 2" xfId="1028" xr:uid="{00000000-0005-0000-0000-0000DC010000}"/>
    <cellStyle name="40% - Accent5 4 4" xfId="309" xr:uid="{00000000-0005-0000-0000-0000DD010000}"/>
    <cellStyle name="40% - Accent5 4 4 2" xfId="812" xr:uid="{00000000-0005-0000-0000-0000DE010000}"/>
    <cellStyle name="40% - Accent5 4 5" xfId="676" xr:uid="{00000000-0005-0000-0000-0000DF010000}"/>
    <cellStyle name="40% - Accent5 5" xfId="195" xr:uid="{00000000-0005-0000-0000-0000E0010000}"/>
    <cellStyle name="40% - Accent5 5 2" xfId="431" xr:uid="{00000000-0005-0000-0000-0000E1010000}"/>
    <cellStyle name="40% - Accent5 5 2 2" xfId="921" xr:uid="{00000000-0005-0000-0000-0000E2010000}"/>
    <cellStyle name="40% - Accent5 5 3" xfId="565" xr:uid="{00000000-0005-0000-0000-0000E3010000}"/>
    <cellStyle name="40% - Accent5 5 3 2" xfId="1052" xr:uid="{00000000-0005-0000-0000-0000E4010000}"/>
    <cellStyle name="40% - Accent5 5 4" xfId="310" xr:uid="{00000000-0005-0000-0000-0000E5010000}"/>
    <cellStyle name="40% - Accent5 5 4 2" xfId="813" xr:uid="{00000000-0005-0000-0000-0000E6010000}"/>
    <cellStyle name="40% - Accent5 5 5" xfId="700" xr:uid="{00000000-0005-0000-0000-0000E7010000}"/>
    <cellStyle name="40% - Accent5 6" xfId="427" xr:uid="{00000000-0005-0000-0000-0000E8010000}"/>
    <cellStyle name="40% - Accent5 6 2" xfId="917" xr:uid="{00000000-0005-0000-0000-0000E9010000}"/>
    <cellStyle name="40% - Accent5 7" xfId="495" xr:uid="{00000000-0005-0000-0000-0000EA010000}"/>
    <cellStyle name="40% - Accent5 7 2" xfId="985" xr:uid="{00000000-0005-0000-0000-0000EB010000}"/>
    <cellStyle name="40% - Accent5 8" xfId="263" xr:uid="{00000000-0005-0000-0000-0000EC010000}"/>
    <cellStyle name="40% - Accent5 8 2" xfId="767" xr:uid="{00000000-0005-0000-0000-0000ED010000}"/>
    <cellStyle name="40% - Accent5 9" xfId="633" xr:uid="{00000000-0005-0000-0000-0000EE010000}"/>
    <cellStyle name="40% - Accent6" xfId="42" builtinId="51" customBuiltin="1"/>
    <cellStyle name="40% - Accent6 2" xfId="64" xr:uid="{00000000-0005-0000-0000-0000F0010000}"/>
    <cellStyle name="40% - Accent6 3" xfId="152" xr:uid="{00000000-0005-0000-0000-0000F1010000}"/>
    <cellStyle name="40% - Accent6 3 2" xfId="221" xr:uid="{00000000-0005-0000-0000-0000F2010000}"/>
    <cellStyle name="40% - Accent6 3 2 2" xfId="434" xr:uid="{00000000-0005-0000-0000-0000F3010000}"/>
    <cellStyle name="40% - Accent6 3 2 2 2" xfId="924" xr:uid="{00000000-0005-0000-0000-0000F4010000}"/>
    <cellStyle name="40% - Accent6 3 2 3" xfId="591" xr:uid="{00000000-0005-0000-0000-0000F5010000}"/>
    <cellStyle name="40% - Accent6 3 2 3 2" xfId="1078" xr:uid="{00000000-0005-0000-0000-0000F6010000}"/>
    <cellStyle name="40% - Accent6 3 2 4" xfId="312" xr:uid="{00000000-0005-0000-0000-0000F7010000}"/>
    <cellStyle name="40% - Accent6 3 2 4 2" xfId="815" xr:uid="{00000000-0005-0000-0000-0000F8010000}"/>
    <cellStyle name="40% - Accent6 3 2 5" xfId="726" xr:uid="{00000000-0005-0000-0000-0000F9010000}"/>
    <cellStyle name="40% - Accent6 3 3" xfId="433" xr:uid="{00000000-0005-0000-0000-0000FA010000}"/>
    <cellStyle name="40% - Accent6 3 3 2" xfId="923" xr:uid="{00000000-0005-0000-0000-0000FB010000}"/>
    <cellStyle name="40% - Accent6 3 4" xfId="524" xr:uid="{00000000-0005-0000-0000-0000FC010000}"/>
    <cellStyle name="40% - Accent6 3 4 2" xfId="1011" xr:uid="{00000000-0005-0000-0000-0000FD010000}"/>
    <cellStyle name="40% - Accent6 3 5" xfId="311" xr:uid="{00000000-0005-0000-0000-0000FE010000}"/>
    <cellStyle name="40% - Accent6 3 5 2" xfId="814" xr:uid="{00000000-0005-0000-0000-0000FF010000}"/>
    <cellStyle name="40% - Accent6 3 6" xfId="659" xr:uid="{00000000-0005-0000-0000-000000020000}"/>
    <cellStyle name="40% - Accent6 4" xfId="172" xr:uid="{00000000-0005-0000-0000-000001020000}"/>
    <cellStyle name="40% - Accent6 4 2" xfId="240" xr:uid="{00000000-0005-0000-0000-000002020000}"/>
    <cellStyle name="40% - Accent6 4 2 2" xfId="610" xr:uid="{00000000-0005-0000-0000-000003020000}"/>
    <cellStyle name="40% - Accent6 4 2 2 2" xfId="1097" xr:uid="{00000000-0005-0000-0000-000004020000}"/>
    <cellStyle name="40% - Accent6 4 2 3" xfId="435" xr:uid="{00000000-0005-0000-0000-000005020000}"/>
    <cellStyle name="40% - Accent6 4 2 3 2" xfId="925" xr:uid="{00000000-0005-0000-0000-000006020000}"/>
    <cellStyle name="40% - Accent6 4 2 4" xfId="745" xr:uid="{00000000-0005-0000-0000-000007020000}"/>
    <cellStyle name="40% - Accent6 4 3" xfId="543" xr:uid="{00000000-0005-0000-0000-000008020000}"/>
    <cellStyle name="40% - Accent6 4 3 2" xfId="1030" xr:uid="{00000000-0005-0000-0000-000009020000}"/>
    <cellStyle name="40% - Accent6 4 4" xfId="313" xr:uid="{00000000-0005-0000-0000-00000A020000}"/>
    <cellStyle name="40% - Accent6 4 4 2" xfId="816" xr:uid="{00000000-0005-0000-0000-00000B020000}"/>
    <cellStyle name="40% - Accent6 4 5" xfId="678" xr:uid="{00000000-0005-0000-0000-00000C020000}"/>
    <cellStyle name="40% - Accent6 5" xfId="197" xr:uid="{00000000-0005-0000-0000-00000D020000}"/>
    <cellStyle name="40% - Accent6 5 2" xfId="436" xr:uid="{00000000-0005-0000-0000-00000E020000}"/>
    <cellStyle name="40% - Accent6 5 2 2" xfId="926" xr:uid="{00000000-0005-0000-0000-00000F020000}"/>
    <cellStyle name="40% - Accent6 5 3" xfId="567" xr:uid="{00000000-0005-0000-0000-000010020000}"/>
    <cellStyle name="40% - Accent6 5 3 2" xfId="1054" xr:uid="{00000000-0005-0000-0000-000011020000}"/>
    <cellStyle name="40% - Accent6 5 4" xfId="314" xr:uid="{00000000-0005-0000-0000-000012020000}"/>
    <cellStyle name="40% - Accent6 5 4 2" xfId="817" xr:uid="{00000000-0005-0000-0000-000013020000}"/>
    <cellStyle name="40% - Accent6 5 5" xfId="702" xr:uid="{00000000-0005-0000-0000-000014020000}"/>
    <cellStyle name="40% - Accent6 6" xfId="432" xr:uid="{00000000-0005-0000-0000-000015020000}"/>
    <cellStyle name="40% - Accent6 6 2" xfId="922" xr:uid="{00000000-0005-0000-0000-000016020000}"/>
    <cellStyle name="40% - Accent6 7" xfId="497" xr:uid="{00000000-0005-0000-0000-000017020000}"/>
    <cellStyle name="40% - Accent6 7 2" xfId="987" xr:uid="{00000000-0005-0000-0000-000018020000}"/>
    <cellStyle name="40% - Accent6 8" xfId="265" xr:uid="{00000000-0005-0000-0000-000019020000}"/>
    <cellStyle name="40% - Accent6 8 2" xfId="769" xr:uid="{00000000-0005-0000-0000-00001A020000}"/>
    <cellStyle name="40% - Accent6 9" xfId="635" xr:uid="{00000000-0005-0000-0000-00001B020000}"/>
    <cellStyle name="60% - Accent1" xfId="23" builtinId="32" customBuiltin="1"/>
    <cellStyle name="60% - Accent1 2" xfId="65" xr:uid="{00000000-0005-0000-0000-00001D020000}"/>
    <cellStyle name="60% - Accent2" xfId="27" builtinId="36" customBuiltin="1"/>
    <cellStyle name="60% - Accent2 2" xfId="66" xr:uid="{00000000-0005-0000-0000-00001F020000}"/>
    <cellStyle name="60% - Accent3" xfId="31" builtinId="40" customBuiltin="1"/>
    <cellStyle name="60% - Accent3 2" xfId="67" xr:uid="{00000000-0005-0000-0000-000021020000}"/>
    <cellStyle name="60% - Accent4" xfId="35" builtinId="44" customBuiltin="1"/>
    <cellStyle name="60% - Accent4 2" xfId="68" xr:uid="{00000000-0005-0000-0000-000023020000}"/>
    <cellStyle name="60% - Accent5" xfId="39" builtinId="48" customBuiltin="1"/>
    <cellStyle name="60% - Accent5 2" xfId="69" xr:uid="{00000000-0005-0000-0000-000025020000}"/>
    <cellStyle name="60% - Accent6" xfId="43" builtinId="52" customBuiltin="1"/>
    <cellStyle name="60% - Accent6 2" xfId="70" xr:uid="{00000000-0005-0000-0000-000027020000}"/>
    <cellStyle name="Accent1" xfId="20" builtinId="29" customBuiltin="1"/>
    <cellStyle name="Accent1 2" xfId="71" xr:uid="{00000000-0005-0000-0000-000029020000}"/>
    <cellStyle name="Accent2" xfId="24" builtinId="33" customBuiltin="1"/>
    <cellStyle name="Accent2 2" xfId="72" xr:uid="{00000000-0005-0000-0000-00002B020000}"/>
    <cellStyle name="Accent3" xfId="28" builtinId="37" customBuiltin="1"/>
    <cellStyle name="Accent3 2" xfId="73" xr:uid="{00000000-0005-0000-0000-00002D020000}"/>
    <cellStyle name="Accent4" xfId="32" builtinId="41" customBuiltin="1"/>
    <cellStyle name="Accent4 2" xfId="74" xr:uid="{00000000-0005-0000-0000-00002F020000}"/>
    <cellStyle name="Accent5" xfId="36" builtinId="45" customBuiltin="1"/>
    <cellStyle name="Accent5 2" xfId="75" xr:uid="{00000000-0005-0000-0000-000031020000}"/>
    <cellStyle name="Accent6" xfId="40" builtinId="49" customBuiltin="1"/>
    <cellStyle name="Accent6 2" xfId="76" xr:uid="{00000000-0005-0000-0000-000033020000}"/>
    <cellStyle name="Bad" xfId="10" builtinId="27" customBuiltin="1"/>
    <cellStyle name="Bad 2" xfId="77" xr:uid="{00000000-0005-0000-0000-000035020000}"/>
    <cellStyle name="Calculation" xfId="14" builtinId="22" customBuiltin="1"/>
    <cellStyle name="Calculation 2" xfId="78" xr:uid="{00000000-0005-0000-0000-000037020000}"/>
    <cellStyle name="Check Cell" xfId="16" builtinId="23" customBuiltin="1"/>
    <cellStyle name="Check Cell 2" xfId="79" xr:uid="{00000000-0005-0000-0000-000039020000}"/>
    <cellStyle name="Comma" xfId="1" builtinId="3"/>
    <cellStyle name="Comma 2" xfId="80" xr:uid="{00000000-0005-0000-0000-00003B020000}"/>
    <cellStyle name="Comma 2 2" xfId="315" xr:uid="{00000000-0005-0000-0000-00003C020000}"/>
    <cellStyle name="Comma 2 3" xfId="316" xr:uid="{00000000-0005-0000-0000-00003D020000}"/>
    <cellStyle name="Comma 3" xfId="81" xr:uid="{00000000-0005-0000-0000-00003E020000}"/>
    <cellStyle name="Comma 3 2" xfId="82" xr:uid="{00000000-0005-0000-0000-00003F020000}"/>
    <cellStyle name="Comma 4" xfId="83" xr:uid="{00000000-0005-0000-0000-000040020000}"/>
    <cellStyle name="Comma 4 10" xfId="637" xr:uid="{00000000-0005-0000-0000-000041020000}"/>
    <cellStyle name="Comma 4 2" xfId="154" xr:uid="{00000000-0005-0000-0000-000042020000}"/>
    <cellStyle name="Comma 4 2 2" xfId="223" xr:uid="{00000000-0005-0000-0000-000043020000}"/>
    <cellStyle name="Comma 4 2 2 2" xfId="439" xr:uid="{00000000-0005-0000-0000-000044020000}"/>
    <cellStyle name="Comma 4 2 2 2 2" xfId="929" xr:uid="{00000000-0005-0000-0000-000045020000}"/>
    <cellStyle name="Comma 4 2 2 3" xfId="593" xr:uid="{00000000-0005-0000-0000-000046020000}"/>
    <cellStyle name="Comma 4 2 2 3 2" xfId="1080" xr:uid="{00000000-0005-0000-0000-000047020000}"/>
    <cellStyle name="Comma 4 2 2 4" xfId="319" xr:uid="{00000000-0005-0000-0000-000048020000}"/>
    <cellStyle name="Comma 4 2 2 4 2" xfId="820" xr:uid="{00000000-0005-0000-0000-000049020000}"/>
    <cellStyle name="Comma 4 2 2 5" xfId="728" xr:uid="{00000000-0005-0000-0000-00004A020000}"/>
    <cellStyle name="Comma 4 2 3" xfId="438" xr:uid="{00000000-0005-0000-0000-00004B020000}"/>
    <cellStyle name="Comma 4 2 3 2" xfId="928" xr:uid="{00000000-0005-0000-0000-00004C020000}"/>
    <cellStyle name="Comma 4 2 4" xfId="526" xr:uid="{00000000-0005-0000-0000-00004D020000}"/>
    <cellStyle name="Comma 4 2 4 2" xfId="1013" xr:uid="{00000000-0005-0000-0000-00004E020000}"/>
    <cellStyle name="Comma 4 2 5" xfId="318" xr:uid="{00000000-0005-0000-0000-00004F020000}"/>
    <cellStyle name="Comma 4 2 5 2" xfId="819" xr:uid="{00000000-0005-0000-0000-000050020000}"/>
    <cellStyle name="Comma 4 2 6" xfId="661" xr:uid="{00000000-0005-0000-0000-000051020000}"/>
    <cellStyle name="Comma 4 3" xfId="175" xr:uid="{00000000-0005-0000-0000-000052020000}"/>
    <cellStyle name="Comma 4 3 2" xfId="242" xr:uid="{00000000-0005-0000-0000-000053020000}"/>
    <cellStyle name="Comma 4 3 2 2" xfId="612" xr:uid="{00000000-0005-0000-0000-000054020000}"/>
    <cellStyle name="Comma 4 3 2 2 2" xfId="1099" xr:uid="{00000000-0005-0000-0000-000055020000}"/>
    <cellStyle name="Comma 4 3 2 3" xfId="440" xr:uid="{00000000-0005-0000-0000-000056020000}"/>
    <cellStyle name="Comma 4 3 2 3 2" xfId="930" xr:uid="{00000000-0005-0000-0000-000057020000}"/>
    <cellStyle name="Comma 4 3 2 4" xfId="747" xr:uid="{00000000-0005-0000-0000-000058020000}"/>
    <cellStyle name="Comma 4 3 3" xfId="545" xr:uid="{00000000-0005-0000-0000-000059020000}"/>
    <cellStyle name="Comma 4 3 3 2" xfId="1032" xr:uid="{00000000-0005-0000-0000-00005A020000}"/>
    <cellStyle name="Comma 4 3 4" xfId="320" xr:uid="{00000000-0005-0000-0000-00005B020000}"/>
    <cellStyle name="Comma 4 3 4 2" xfId="821" xr:uid="{00000000-0005-0000-0000-00005C020000}"/>
    <cellStyle name="Comma 4 3 5" xfId="680" xr:uid="{00000000-0005-0000-0000-00005D020000}"/>
    <cellStyle name="Comma 4 4" xfId="130" xr:uid="{00000000-0005-0000-0000-00005E020000}"/>
    <cellStyle name="Comma 4 4 2" xfId="204" xr:uid="{00000000-0005-0000-0000-00005F020000}"/>
    <cellStyle name="Comma 4 4 2 2" xfId="574" xr:uid="{00000000-0005-0000-0000-000060020000}"/>
    <cellStyle name="Comma 4 4 2 2 2" xfId="1061" xr:uid="{00000000-0005-0000-0000-000061020000}"/>
    <cellStyle name="Comma 4 4 2 3" xfId="441" xr:uid="{00000000-0005-0000-0000-000062020000}"/>
    <cellStyle name="Comma 4 4 2 3 2" xfId="931" xr:uid="{00000000-0005-0000-0000-000063020000}"/>
    <cellStyle name="Comma 4 4 2 4" xfId="709" xr:uid="{00000000-0005-0000-0000-000064020000}"/>
    <cellStyle name="Comma 4 4 3" xfId="507" xr:uid="{00000000-0005-0000-0000-000065020000}"/>
    <cellStyle name="Comma 4 4 3 2" xfId="994" xr:uid="{00000000-0005-0000-0000-000066020000}"/>
    <cellStyle name="Comma 4 4 4" xfId="321" xr:uid="{00000000-0005-0000-0000-000067020000}"/>
    <cellStyle name="Comma 4 4 4 2" xfId="822" xr:uid="{00000000-0005-0000-0000-000068020000}"/>
    <cellStyle name="Comma 4 4 5" xfId="642" xr:uid="{00000000-0005-0000-0000-000069020000}"/>
    <cellStyle name="Comma 4 5" xfId="249" xr:uid="{00000000-0005-0000-0000-00006A020000}"/>
    <cellStyle name="Comma 4 5 2" xfId="442" xr:uid="{00000000-0005-0000-0000-00006B020000}"/>
    <cellStyle name="Comma 4 5 2 2" xfId="932" xr:uid="{00000000-0005-0000-0000-00006C020000}"/>
    <cellStyle name="Comma 4 5 3" xfId="619" xr:uid="{00000000-0005-0000-0000-00006D020000}"/>
    <cellStyle name="Comma 4 5 3 2" xfId="1106" xr:uid="{00000000-0005-0000-0000-00006E020000}"/>
    <cellStyle name="Comma 4 5 4" xfId="322" xr:uid="{00000000-0005-0000-0000-00006F020000}"/>
    <cellStyle name="Comma 4 5 4 2" xfId="823" xr:uid="{00000000-0005-0000-0000-000070020000}"/>
    <cellStyle name="Comma 4 5 5" xfId="754" xr:uid="{00000000-0005-0000-0000-000071020000}"/>
    <cellStyle name="Comma 4 6" xfId="199" xr:uid="{00000000-0005-0000-0000-000072020000}"/>
    <cellStyle name="Comma 4 6 2" xfId="569" xr:uid="{00000000-0005-0000-0000-000073020000}"/>
    <cellStyle name="Comma 4 6 2 2" xfId="1056" xr:uid="{00000000-0005-0000-0000-000074020000}"/>
    <cellStyle name="Comma 4 6 3" xfId="437" xr:uid="{00000000-0005-0000-0000-000075020000}"/>
    <cellStyle name="Comma 4 6 3 2" xfId="927" xr:uid="{00000000-0005-0000-0000-000076020000}"/>
    <cellStyle name="Comma 4 6 4" xfId="704" xr:uid="{00000000-0005-0000-0000-000077020000}"/>
    <cellStyle name="Comma 4 7" xfId="182" xr:uid="{00000000-0005-0000-0000-000078020000}"/>
    <cellStyle name="Comma 4 7 2" xfId="552" xr:uid="{00000000-0005-0000-0000-000079020000}"/>
    <cellStyle name="Comma 4 7 2 2" xfId="1039" xr:uid="{00000000-0005-0000-0000-00007A020000}"/>
    <cellStyle name="Comma 4 7 3" xfId="687" xr:uid="{00000000-0005-0000-0000-00007B020000}"/>
    <cellStyle name="Comma 4 8" xfId="502" xr:uid="{00000000-0005-0000-0000-00007C020000}"/>
    <cellStyle name="Comma 4 8 2" xfId="989" xr:uid="{00000000-0005-0000-0000-00007D020000}"/>
    <cellStyle name="Comma 4 9" xfId="317" xr:uid="{00000000-0005-0000-0000-00007E020000}"/>
    <cellStyle name="Comma 4 9 2" xfId="818" xr:uid="{00000000-0005-0000-0000-00007F020000}"/>
    <cellStyle name="Comma 5" xfId="140" xr:uid="{00000000-0005-0000-0000-000080020000}"/>
    <cellStyle name="Comma 5 2" xfId="159" xr:uid="{00000000-0005-0000-0000-000081020000}"/>
    <cellStyle name="Comma 5 2 2" xfId="228" xr:uid="{00000000-0005-0000-0000-000082020000}"/>
    <cellStyle name="Comma 5 2 2 2" xfId="445" xr:uid="{00000000-0005-0000-0000-000083020000}"/>
    <cellStyle name="Comma 5 2 2 2 2" xfId="935" xr:uid="{00000000-0005-0000-0000-000084020000}"/>
    <cellStyle name="Comma 5 2 2 3" xfId="598" xr:uid="{00000000-0005-0000-0000-000085020000}"/>
    <cellStyle name="Comma 5 2 2 3 2" xfId="1085" xr:uid="{00000000-0005-0000-0000-000086020000}"/>
    <cellStyle name="Comma 5 2 2 4" xfId="325" xr:uid="{00000000-0005-0000-0000-000087020000}"/>
    <cellStyle name="Comma 5 2 2 4 2" xfId="826" xr:uid="{00000000-0005-0000-0000-000088020000}"/>
    <cellStyle name="Comma 5 2 2 5" xfId="733" xr:uid="{00000000-0005-0000-0000-000089020000}"/>
    <cellStyle name="Comma 5 2 3" xfId="444" xr:uid="{00000000-0005-0000-0000-00008A020000}"/>
    <cellStyle name="Comma 5 2 3 2" xfId="934" xr:uid="{00000000-0005-0000-0000-00008B020000}"/>
    <cellStyle name="Comma 5 2 4" xfId="531" xr:uid="{00000000-0005-0000-0000-00008C020000}"/>
    <cellStyle name="Comma 5 2 4 2" xfId="1018" xr:uid="{00000000-0005-0000-0000-00008D020000}"/>
    <cellStyle name="Comma 5 2 5" xfId="324" xr:uid="{00000000-0005-0000-0000-00008E020000}"/>
    <cellStyle name="Comma 5 2 5 2" xfId="825" xr:uid="{00000000-0005-0000-0000-00008F020000}"/>
    <cellStyle name="Comma 5 2 6" xfId="666" xr:uid="{00000000-0005-0000-0000-000090020000}"/>
    <cellStyle name="Comma 5 3" xfId="180" xr:uid="{00000000-0005-0000-0000-000091020000}"/>
    <cellStyle name="Comma 5 3 2" xfId="247" xr:uid="{00000000-0005-0000-0000-000092020000}"/>
    <cellStyle name="Comma 5 3 2 2" xfId="617" xr:uid="{00000000-0005-0000-0000-000093020000}"/>
    <cellStyle name="Comma 5 3 2 2 2" xfId="1104" xr:uid="{00000000-0005-0000-0000-000094020000}"/>
    <cellStyle name="Comma 5 3 2 3" xfId="446" xr:uid="{00000000-0005-0000-0000-000095020000}"/>
    <cellStyle name="Comma 5 3 2 3 2" xfId="936" xr:uid="{00000000-0005-0000-0000-000096020000}"/>
    <cellStyle name="Comma 5 3 2 4" xfId="752" xr:uid="{00000000-0005-0000-0000-000097020000}"/>
    <cellStyle name="Comma 5 3 3" xfId="550" xr:uid="{00000000-0005-0000-0000-000098020000}"/>
    <cellStyle name="Comma 5 3 3 2" xfId="1037" xr:uid="{00000000-0005-0000-0000-000099020000}"/>
    <cellStyle name="Comma 5 3 4" xfId="326" xr:uid="{00000000-0005-0000-0000-00009A020000}"/>
    <cellStyle name="Comma 5 3 4 2" xfId="827" xr:uid="{00000000-0005-0000-0000-00009B020000}"/>
    <cellStyle name="Comma 5 3 5" xfId="685" xr:uid="{00000000-0005-0000-0000-00009C020000}"/>
    <cellStyle name="Comma 5 4" xfId="209" xr:uid="{00000000-0005-0000-0000-00009D020000}"/>
    <cellStyle name="Comma 5 4 2" xfId="447" xr:uid="{00000000-0005-0000-0000-00009E020000}"/>
    <cellStyle name="Comma 5 4 2 2" xfId="937" xr:uid="{00000000-0005-0000-0000-00009F020000}"/>
    <cellStyle name="Comma 5 4 3" xfId="579" xr:uid="{00000000-0005-0000-0000-0000A0020000}"/>
    <cellStyle name="Comma 5 4 3 2" xfId="1066" xr:uid="{00000000-0005-0000-0000-0000A1020000}"/>
    <cellStyle name="Comma 5 4 4" xfId="327" xr:uid="{00000000-0005-0000-0000-0000A2020000}"/>
    <cellStyle name="Comma 5 4 4 2" xfId="828" xr:uid="{00000000-0005-0000-0000-0000A3020000}"/>
    <cellStyle name="Comma 5 4 5" xfId="714" xr:uid="{00000000-0005-0000-0000-0000A4020000}"/>
    <cellStyle name="Comma 5 5" xfId="443" xr:uid="{00000000-0005-0000-0000-0000A5020000}"/>
    <cellStyle name="Comma 5 5 2" xfId="933" xr:uid="{00000000-0005-0000-0000-0000A6020000}"/>
    <cellStyle name="Comma 5 6" xfId="512" xr:uid="{00000000-0005-0000-0000-0000A7020000}"/>
    <cellStyle name="Comma 5 6 2" xfId="999" xr:uid="{00000000-0005-0000-0000-0000A8020000}"/>
    <cellStyle name="Comma 5 7" xfId="323" xr:uid="{00000000-0005-0000-0000-0000A9020000}"/>
    <cellStyle name="Comma 5 7 2" xfId="824" xr:uid="{00000000-0005-0000-0000-0000AA020000}"/>
    <cellStyle name="Comma 5 8" xfId="647" xr:uid="{00000000-0005-0000-0000-0000AB020000}"/>
    <cellStyle name="Comma 6" xfId="253" xr:uid="{00000000-0005-0000-0000-0000AC020000}"/>
    <cellStyle name="Comma 6 2" xfId="329" xr:uid="{00000000-0005-0000-0000-0000AD020000}"/>
    <cellStyle name="Comma 6 2 2" xfId="449" xr:uid="{00000000-0005-0000-0000-0000AE020000}"/>
    <cellStyle name="Comma 6 2 2 2" xfId="939" xr:uid="{00000000-0005-0000-0000-0000AF020000}"/>
    <cellStyle name="Comma 6 2 3" xfId="830" xr:uid="{00000000-0005-0000-0000-0000B0020000}"/>
    <cellStyle name="Comma 6 3" xfId="448" xr:uid="{00000000-0005-0000-0000-0000B1020000}"/>
    <cellStyle name="Comma 6 3 2" xfId="938" xr:uid="{00000000-0005-0000-0000-0000B2020000}"/>
    <cellStyle name="Comma 6 4" xfId="623" xr:uid="{00000000-0005-0000-0000-0000B3020000}"/>
    <cellStyle name="Comma 6 5" xfId="328" xr:uid="{00000000-0005-0000-0000-0000B4020000}"/>
    <cellStyle name="Comma 6 5 2" xfId="829" xr:uid="{00000000-0005-0000-0000-0000B5020000}"/>
    <cellStyle name="Comma 7" xfId="46" xr:uid="{00000000-0005-0000-0000-0000B6020000}"/>
    <cellStyle name="Comma0" xfId="84" xr:uid="{00000000-0005-0000-0000-0000B7020000}"/>
    <cellStyle name="Comma0 2" xfId="85" xr:uid="{00000000-0005-0000-0000-0000B8020000}"/>
    <cellStyle name="Comma0 2 2" xfId="86" xr:uid="{00000000-0005-0000-0000-0000B9020000}"/>
    <cellStyle name="Currency 2" xfId="138" xr:uid="{00000000-0005-0000-0000-0000BA020000}"/>
    <cellStyle name="Currency0" xfId="87" xr:uid="{00000000-0005-0000-0000-0000BB020000}"/>
    <cellStyle name="Currency0 2" xfId="88" xr:uid="{00000000-0005-0000-0000-0000BC020000}"/>
    <cellStyle name="Currency0 2 2" xfId="89" xr:uid="{00000000-0005-0000-0000-0000BD020000}"/>
    <cellStyle name="Date" xfId="90" xr:uid="{00000000-0005-0000-0000-0000BE020000}"/>
    <cellStyle name="Date 2" xfId="91" xr:uid="{00000000-0005-0000-0000-0000BF020000}"/>
    <cellStyle name="Date 2 2" xfId="92" xr:uid="{00000000-0005-0000-0000-0000C0020000}"/>
    <cellStyle name="Explanatory Text" xfId="18" builtinId="53" customBuiltin="1"/>
    <cellStyle name="Explanatory Text 2" xfId="93" xr:uid="{00000000-0005-0000-0000-0000C2020000}"/>
    <cellStyle name="Fixed" xfId="94" xr:uid="{00000000-0005-0000-0000-0000C3020000}"/>
    <cellStyle name="Fixed 2" xfId="95" xr:uid="{00000000-0005-0000-0000-0000C4020000}"/>
    <cellStyle name="Fixed 2 2" xfId="96" xr:uid="{00000000-0005-0000-0000-0000C5020000}"/>
    <cellStyle name="Good" xfId="9" builtinId="26" customBuiltin="1"/>
    <cellStyle name="Good 2" xfId="97" xr:uid="{00000000-0005-0000-0000-0000C7020000}"/>
    <cellStyle name="Heading 1" xfId="5" builtinId="16" customBuiltin="1"/>
    <cellStyle name="Heading 1 2" xfId="98" xr:uid="{00000000-0005-0000-0000-0000C9020000}"/>
    <cellStyle name="Heading 1 2 2" xfId="99" xr:uid="{00000000-0005-0000-0000-0000CA020000}"/>
    <cellStyle name="Heading 1 2 3" xfId="330" xr:uid="{00000000-0005-0000-0000-0000CB020000}"/>
    <cellStyle name="Heading 1 3" xfId="100" xr:uid="{00000000-0005-0000-0000-0000CC020000}"/>
    <cellStyle name="Heading 1 3 2" xfId="101" xr:uid="{00000000-0005-0000-0000-0000CD020000}"/>
    <cellStyle name="Heading 2" xfId="6" builtinId="17" customBuiltin="1"/>
    <cellStyle name="Heading 2 2" xfId="102" xr:uid="{00000000-0005-0000-0000-0000CF020000}"/>
    <cellStyle name="Heading 2 2 2" xfId="103" xr:uid="{00000000-0005-0000-0000-0000D0020000}"/>
    <cellStyle name="Heading 2 2 3" xfId="331" xr:uid="{00000000-0005-0000-0000-0000D1020000}"/>
    <cellStyle name="Heading 2 3" xfId="104" xr:uid="{00000000-0005-0000-0000-0000D2020000}"/>
    <cellStyle name="Heading 2 3 2" xfId="105" xr:uid="{00000000-0005-0000-0000-0000D3020000}"/>
    <cellStyle name="Heading 3" xfId="7" builtinId="18" customBuiltin="1"/>
    <cellStyle name="Heading 3 2" xfId="106" xr:uid="{00000000-0005-0000-0000-0000D5020000}"/>
    <cellStyle name="Heading 4" xfId="8" builtinId="19" customBuiltin="1"/>
    <cellStyle name="Heading 4 2" xfId="107" xr:uid="{00000000-0005-0000-0000-0000D7020000}"/>
    <cellStyle name="Hyperlink" xfId="2" builtinId="8"/>
    <cellStyle name="Input" xfId="12" builtinId="20" customBuiltin="1"/>
    <cellStyle name="Input 2" xfId="108" xr:uid="{00000000-0005-0000-0000-0000DA020000}"/>
    <cellStyle name="Linked Cell" xfId="15" builtinId="24" customBuiltin="1"/>
    <cellStyle name="Linked Cell 2" xfId="109" xr:uid="{00000000-0005-0000-0000-0000DC020000}"/>
    <cellStyle name="Neutral" xfId="11" builtinId="28" customBuiltin="1"/>
    <cellStyle name="Neutral 2" xfId="110" xr:uid="{00000000-0005-0000-0000-0000DE020000}"/>
    <cellStyle name="Normal" xfId="0" builtinId="0"/>
    <cellStyle name="Normal 10" xfId="44" xr:uid="{00000000-0005-0000-0000-0000E0020000}"/>
    <cellStyle name="Normal 10 2" xfId="498" xr:uid="{00000000-0005-0000-0000-0000E1020000}"/>
    <cellStyle name="Normal 2" xfId="50" xr:uid="{00000000-0005-0000-0000-0000E2020000}"/>
    <cellStyle name="Normal 2 2" xfId="128" xr:uid="{00000000-0005-0000-0000-0000E3020000}"/>
    <cellStyle name="Normal 2 3" xfId="174" xr:uid="{00000000-0005-0000-0000-0000E4020000}"/>
    <cellStyle name="Normal 2 4" xfId="126" xr:uid="{00000000-0005-0000-0000-0000E5020000}"/>
    <cellStyle name="Normal 2 5" xfId="332" xr:uid="{00000000-0005-0000-0000-0000E6020000}"/>
    <cellStyle name="Normal 2 6" xfId="333" xr:uid="{00000000-0005-0000-0000-0000E7020000}"/>
    <cellStyle name="Normal 3" xfId="51" xr:uid="{00000000-0005-0000-0000-0000E8020000}"/>
    <cellStyle name="Normal 3 10" xfId="501" xr:uid="{00000000-0005-0000-0000-0000E9020000}"/>
    <cellStyle name="Normal 3 10 2" xfId="988" xr:uid="{00000000-0005-0000-0000-0000EA020000}"/>
    <cellStyle name="Normal 3 11" xfId="334" xr:uid="{00000000-0005-0000-0000-0000EB020000}"/>
    <cellStyle name="Normal 3 11 2" xfId="831" xr:uid="{00000000-0005-0000-0000-0000EC020000}"/>
    <cellStyle name="Normal 3 12" xfId="636" xr:uid="{00000000-0005-0000-0000-0000ED020000}"/>
    <cellStyle name="Normal 3 2" xfId="52" xr:uid="{00000000-0005-0000-0000-0000EE020000}"/>
    <cellStyle name="Normal 3 3" xfId="129" xr:uid="{00000000-0005-0000-0000-0000EF020000}"/>
    <cellStyle name="Normal 3 3 2" xfId="137" xr:uid="{00000000-0005-0000-0000-0000F0020000}"/>
    <cellStyle name="Normal 3 3 2 2" xfId="336" xr:uid="{00000000-0005-0000-0000-0000F1020000}"/>
    <cellStyle name="Normal 3 3 2 2 2" xfId="337" xr:uid="{00000000-0005-0000-0000-0000F2020000}"/>
    <cellStyle name="Normal 3 3 2 2 2 2" xfId="452" xr:uid="{00000000-0005-0000-0000-0000F3020000}"/>
    <cellStyle name="Normal 3 3 2 2 2 2 2" xfId="942" xr:uid="{00000000-0005-0000-0000-0000F4020000}"/>
    <cellStyle name="Normal 3 3 2 2 2 3" xfId="833" xr:uid="{00000000-0005-0000-0000-0000F5020000}"/>
    <cellStyle name="Normal 3 3 2 3" xfId="451" xr:uid="{00000000-0005-0000-0000-0000F6020000}"/>
    <cellStyle name="Normal 3 3 2 3 2" xfId="941" xr:uid="{00000000-0005-0000-0000-0000F7020000}"/>
    <cellStyle name="Normal 3 3 2 4" xfId="335" xr:uid="{00000000-0005-0000-0000-0000F8020000}"/>
    <cellStyle name="Normal 3 3 2 4 2" xfId="832" xr:uid="{00000000-0005-0000-0000-0000F9020000}"/>
    <cellStyle name="Normal 3 3 3" xfId="203" xr:uid="{00000000-0005-0000-0000-0000FA020000}"/>
    <cellStyle name="Normal 3 3 3 2" xfId="453" xr:uid="{00000000-0005-0000-0000-0000FB020000}"/>
    <cellStyle name="Normal 3 3 3 2 2" xfId="943" xr:uid="{00000000-0005-0000-0000-0000FC020000}"/>
    <cellStyle name="Normal 3 3 3 3" xfId="573" xr:uid="{00000000-0005-0000-0000-0000FD020000}"/>
    <cellStyle name="Normal 3 3 3 3 2" xfId="1060" xr:uid="{00000000-0005-0000-0000-0000FE020000}"/>
    <cellStyle name="Normal 3 3 3 4" xfId="338" xr:uid="{00000000-0005-0000-0000-0000FF020000}"/>
    <cellStyle name="Normal 3 3 3 4 2" xfId="834" xr:uid="{00000000-0005-0000-0000-000000030000}"/>
    <cellStyle name="Normal 3 3 3 5" xfId="708" xr:uid="{00000000-0005-0000-0000-000001030000}"/>
    <cellStyle name="Normal 3 3 4" xfId="506" xr:uid="{00000000-0005-0000-0000-000002030000}"/>
    <cellStyle name="Normal 3 3 4 2" xfId="993" xr:uid="{00000000-0005-0000-0000-000003030000}"/>
    <cellStyle name="Normal 3 3 5" xfId="641" xr:uid="{00000000-0005-0000-0000-000004030000}"/>
    <cellStyle name="Normal 3 4" xfId="153" xr:uid="{00000000-0005-0000-0000-000005030000}"/>
    <cellStyle name="Normal 3 4 2" xfId="222" xr:uid="{00000000-0005-0000-0000-000006030000}"/>
    <cellStyle name="Normal 3 4 2 2" xfId="592" xr:uid="{00000000-0005-0000-0000-000007030000}"/>
    <cellStyle name="Normal 3 4 2 2 2" xfId="1079" xr:uid="{00000000-0005-0000-0000-000008030000}"/>
    <cellStyle name="Normal 3 4 2 3" xfId="454" xr:uid="{00000000-0005-0000-0000-000009030000}"/>
    <cellStyle name="Normal 3 4 2 3 2" xfId="944" xr:uid="{00000000-0005-0000-0000-00000A030000}"/>
    <cellStyle name="Normal 3 4 2 4" xfId="727" xr:uid="{00000000-0005-0000-0000-00000B030000}"/>
    <cellStyle name="Normal 3 4 3" xfId="525" xr:uid="{00000000-0005-0000-0000-00000C030000}"/>
    <cellStyle name="Normal 3 4 3 2" xfId="1012" xr:uid="{00000000-0005-0000-0000-00000D030000}"/>
    <cellStyle name="Normal 3 4 4" xfId="339" xr:uid="{00000000-0005-0000-0000-00000E030000}"/>
    <cellStyle name="Normal 3 4 4 2" xfId="835" xr:uid="{00000000-0005-0000-0000-00000F030000}"/>
    <cellStyle name="Normal 3 4 5" xfId="660" xr:uid="{00000000-0005-0000-0000-000010030000}"/>
    <cellStyle name="Normal 3 5" xfId="173" xr:uid="{00000000-0005-0000-0000-000011030000}"/>
    <cellStyle name="Normal 3 5 2" xfId="241" xr:uid="{00000000-0005-0000-0000-000012030000}"/>
    <cellStyle name="Normal 3 5 2 2" xfId="611" xr:uid="{00000000-0005-0000-0000-000013030000}"/>
    <cellStyle name="Normal 3 5 2 2 2" xfId="1098" xr:uid="{00000000-0005-0000-0000-000014030000}"/>
    <cellStyle name="Normal 3 5 2 3" xfId="455" xr:uid="{00000000-0005-0000-0000-000015030000}"/>
    <cellStyle name="Normal 3 5 2 3 2" xfId="945" xr:uid="{00000000-0005-0000-0000-000016030000}"/>
    <cellStyle name="Normal 3 5 2 4" xfId="746" xr:uid="{00000000-0005-0000-0000-000017030000}"/>
    <cellStyle name="Normal 3 5 3" xfId="544" xr:uid="{00000000-0005-0000-0000-000018030000}"/>
    <cellStyle name="Normal 3 5 3 2" xfId="1031" xr:uid="{00000000-0005-0000-0000-000019030000}"/>
    <cellStyle name="Normal 3 5 4" xfId="340" xr:uid="{00000000-0005-0000-0000-00001A030000}"/>
    <cellStyle name="Normal 3 5 4 2" xfId="836" xr:uid="{00000000-0005-0000-0000-00001B030000}"/>
    <cellStyle name="Normal 3 5 5" xfId="679" xr:uid="{00000000-0005-0000-0000-00001C030000}"/>
    <cellStyle name="Normal 3 6" xfId="166" xr:uid="{00000000-0005-0000-0000-00001D030000}"/>
    <cellStyle name="Normal 3 7" xfId="248" xr:uid="{00000000-0005-0000-0000-00001E030000}"/>
    <cellStyle name="Normal 3 7 2" xfId="456" xr:uid="{00000000-0005-0000-0000-00001F030000}"/>
    <cellStyle name="Normal 3 7 2 2" xfId="946" xr:uid="{00000000-0005-0000-0000-000020030000}"/>
    <cellStyle name="Normal 3 7 3" xfId="618" xr:uid="{00000000-0005-0000-0000-000021030000}"/>
    <cellStyle name="Normal 3 7 3 2" xfId="1105" xr:uid="{00000000-0005-0000-0000-000022030000}"/>
    <cellStyle name="Normal 3 7 4" xfId="341" xr:uid="{00000000-0005-0000-0000-000023030000}"/>
    <cellStyle name="Normal 3 7 4 2" xfId="837" xr:uid="{00000000-0005-0000-0000-000024030000}"/>
    <cellStyle name="Normal 3 7 5" xfId="753" xr:uid="{00000000-0005-0000-0000-000025030000}"/>
    <cellStyle name="Normal 3 8" xfId="198" xr:uid="{00000000-0005-0000-0000-000026030000}"/>
    <cellStyle name="Normal 3 8 2" xfId="568" xr:uid="{00000000-0005-0000-0000-000027030000}"/>
    <cellStyle name="Normal 3 8 2 2" xfId="1055" xr:uid="{00000000-0005-0000-0000-000028030000}"/>
    <cellStyle name="Normal 3 8 3" xfId="450" xr:uid="{00000000-0005-0000-0000-000029030000}"/>
    <cellStyle name="Normal 3 8 3 2" xfId="940" xr:uid="{00000000-0005-0000-0000-00002A030000}"/>
    <cellStyle name="Normal 3 8 4" xfId="703" xr:uid="{00000000-0005-0000-0000-00002B030000}"/>
    <cellStyle name="Normal 3 9" xfId="181" xr:uid="{00000000-0005-0000-0000-00002C030000}"/>
    <cellStyle name="Normal 3 9 2" xfId="551" xr:uid="{00000000-0005-0000-0000-00002D030000}"/>
    <cellStyle name="Normal 3 9 2 2" xfId="1038" xr:uid="{00000000-0005-0000-0000-00002E030000}"/>
    <cellStyle name="Normal 3 9 3" xfId="686" xr:uid="{00000000-0005-0000-0000-00002F030000}"/>
    <cellStyle name="Normal 4" xfId="111" xr:uid="{00000000-0005-0000-0000-000030030000}"/>
    <cellStyle name="Normal 4 10" xfId="638" xr:uid="{00000000-0005-0000-0000-000031030000}"/>
    <cellStyle name="Normal 4 2" xfId="155" xr:uid="{00000000-0005-0000-0000-000032030000}"/>
    <cellStyle name="Normal 4 2 2" xfId="224" xr:uid="{00000000-0005-0000-0000-000033030000}"/>
    <cellStyle name="Normal 4 2 2 2" xfId="459" xr:uid="{00000000-0005-0000-0000-000034030000}"/>
    <cellStyle name="Normal 4 2 2 2 2" xfId="949" xr:uid="{00000000-0005-0000-0000-000035030000}"/>
    <cellStyle name="Normal 4 2 2 3" xfId="594" xr:uid="{00000000-0005-0000-0000-000036030000}"/>
    <cellStyle name="Normal 4 2 2 3 2" xfId="1081" xr:uid="{00000000-0005-0000-0000-000037030000}"/>
    <cellStyle name="Normal 4 2 2 4" xfId="344" xr:uid="{00000000-0005-0000-0000-000038030000}"/>
    <cellStyle name="Normal 4 2 2 4 2" xfId="840" xr:uid="{00000000-0005-0000-0000-000039030000}"/>
    <cellStyle name="Normal 4 2 2 5" xfId="729" xr:uid="{00000000-0005-0000-0000-00003A030000}"/>
    <cellStyle name="Normal 4 2 3" xfId="458" xr:uid="{00000000-0005-0000-0000-00003B030000}"/>
    <cellStyle name="Normal 4 2 3 2" xfId="948" xr:uid="{00000000-0005-0000-0000-00003C030000}"/>
    <cellStyle name="Normal 4 2 4" xfId="527" xr:uid="{00000000-0005-0000-0000-00003D030000}"/>
    <cellStyle name="Normal 4 2 4 2" xfId="1014" xr:uid="{00000000-0005-0000-0000-00003E030000}"/>
    <cellStyle name="Normal 4 2 5" xfId="343" xr:uid="{00000000-0005-0000-0000-00003F030000}"/>
    <cellStyle name="Normal 4 2 5 2" xfId="839" xr:uid="{00000000-0005-0000-0000-000040030000}"/>
    <cellStyle name="Normal 4 2 6" xfId="662" xr:uid="{00000000-0005-0000-0000-000041030000}"/>
    <cellStyle name="Normal 4 3" xfId="176" xr:uid="{00000000-0005-0000-0000-000042030000}"/>
    <cellStyle name="Normal 4 3 2" xfId="243" xr:uid="{00000000-0005-0000-0000-000043030000}"/>
    <cellStyle name="Normal 4 3 2 2" xfId="613" xr:uid="{00000000-0005-0000-0000-000044030000}"/>
    <cellStyle name="Normal 4 3 2 2 2" xfId="1100" xr:uid="{00000000-0005-0000-0000-000045030000}"/>
    <cellStyle name="Normal 4 3 2 3" xfId="460" xr:uid="{00000000-0005-0000-0000-000046030000}"/>
    <cellStyle name="Normal 4 3 2 3 2" xfId="950" xr:uid="{00000000-0005-0000-0000-000047030000}"/>
    <cellStyle name="Normal 4 3 2 4" xfId="748" xr:uid="{00000000-0005-0000-0000-000048030000}"/>
    <cellStyle name="Normal 4 3 3" xfId="546" xr:uid="{00000000-0005-0000-0000-000049030000}"/>
    <cellStyle name="Normal 4 3 3 2" xfId="1033" xr:uid="{00000000-0005-0000-0000-00004A030000}"/>
    <cellStyle name="Normal 4 3 4" xfId="345" xr:uid="{00000000-0005-0000-0000-00004B030000}"/>
    <cellStyle name="Normal 4 3 4 2" xfId="841" xr:uid="{00000000-0005-0000-0000-00004C030000}"/>
    <cellStyle name="Normal 4 3 5" xfId="681" xr:uid="{00000000-0005-0000-0000-00004D030000}"/>
    <cellStyle name="Normal 4 4" xfId="131" xr:uid="{00000000-0005-0000-0000-00004E030000}"/>
    <cellStyle name="Normal 4 4 2" xfId="205" xr:uid="{00000000-0005-0000-0000-00004F030000}"/>
    <cellStyle name="Normal 4 4 2 2" xfId="575" xr:uid="{00000000-0005-0000-0000-000050030000}"/>
    <cellStyle name="Normal 4 4 2 2 2" xfId="1062" xr:uid="{00000000-0005-0000-0000-000051030000}"/>
    <cellStyle name="Normal 4 4 2 3" xfId="461" xr:uid="{00000000-0005-0000-0000-000052030000}"/>
    <cellStyle name="Normal 4 4 2 3 2" xfId="951" xr:uid="{00000000-0005-0000-0000-000053030000}"/>
    <cellStyle name="Normal 4 4 2 4" xfId="710" xr:uid="{00000000-0005-0000-0000-000054030000}"/>
    <cellStyle name="Normal 4 4 3" xfId="508" xr:uid="{00000000-0005-0000-0000-000055030000}"/>
    <cellStyle name="Normal 4 4 3 2" xfId="995" xr:uid="{00000000-0005-0000-0000-000056030000}"/>
    <cellStyle name="Normal 4 4 4" xfId="346" xr:uid="{00000000-0005-0000-0000-000057030000}"/>
    <cellStyle name="Normal 4 4 4 2" xfId="842" xr:uid="{00000000-0005-0000-0000-000058030000}"/>
    <cellStyle name="Normal 4 4 5" xfId="643" xr:uid="{00000000-0005-0000-0000-000059030000}"/>
    <cellStyle name="Normal 4 5" xfId="250" xr:uid="{00000000-0005-0000-0000-00005A030000}"/>
    <cellStyle name="Normal 4 5 2" xfId="462" xr:uid="{00000000-0005-0000-0000-00005B030000}"/>
    <cellStyle name="Normal 4 5 2 2" xfId="952" xr:uid="{00000000-0005-0000-0000-00005C030000}"/>
    <cellStyle name="Normal 4 5 3" xfId="620" xr:uid="{00000000-0005-0000-0000-00005D030000}"/>
    <cellStyle name="Normal 4 5 3 2" xfId="1107" xr:uid="{00000000-0005-0000-0000-00005E030000}"/>
    <cellStyle name="Normal 4 5 4" xfId="347" xr:uid="{00000000-0005-0000-0000-00005F030000}"/>
    <cellStyle name="Normal 4 5 4 2" xfId="843" xr:uid="{00000000-0005-0000-0000-000060030000}"/>
    <cellStyle name="Normal 4 5 5" xfId="755" xr:uid="{00000000-0005-0000-0000-000061030000}"/>
    <cellStyle name="Normal 4 6" xfId="200" xr:uid="{00000000-0005-0000-0000-000062030000}"/>
    <cellStyle name="Normal 4 6 2" xfId="570" xr:uid="{00000000-0005-0000-0000-000063030000}"/>
    <cellStyle name="Normal 4 6 2 2" xfId="1057" xr:uid="{00000000-0005-0000-0000-000064030000}"/>
    <cellStyle name="Normal 4 6 3" xfId="457" xr:uid="{00000000-0005-0000-0000-000065030000}"/>
    <cellStyle name="Normal 4 6 3 2" xfId="947" xr:uid="{00000000-0005-0000-0000-000066030000}"/>
    <cellStyle name="Normal 4 6 4" xfId="705" xr:uid="{00000000-0005-0000-0000-000067030000}"/>
    <cellStyle name="Normal 4 7" xfId="183" xr:uid="{00000000-0005-0000-0000-000068030000}"/>
    <cellStyle name="Normal 4 7 2" xfId="553" xr:uid="{00000000-0005-0000-0000-000069030000}"/>
    <cellStyle name="Normal 4 7 2 2" xfId="1040" xr:uid="{00000000-0005-0000-0000-00006A030000}"/>
    <cellStyle name="Normal 4 7 3" xfId="688" xr:uid="{00000000-0005-0000-0000-00006B030000}"/>
    <cellStyle name="Normal 4 8" xfId="503" xr:uid="{00000000-0005-0000-0000-00006C030000}"/>
    <cellStyle name="Normal 4 8 2" xfId="990" xr:uid="{00000000-0005-0000-0000-00006D030000}"/>
    <cellStyle name="Normal 4 9" xfId="342" xr:uid="{00000000-0005-0000-0000-00006E030000}"/>
    <cellStyle name="Normal 4 9 2" xfId="838" xr:uid="{00000000-0005-0000-0000-00006F030000}"/>
    <cellStyle name="Normal 5" xfId="124" xr:uid="{00000000-0005-0000-0000-000070030000}"/>
    <cellStyle name="Normal 5 2" xfId="139" xr:uid="{00000000-0005-0000-0000-000071030000}"/>
    <cellStyle name="Normal 5 2 2" xfId="158" xr:uid="{00000000-0005-0000-0000-000072030000}"/>
    <cellStyle name="Normal 5 2 2 2" xfId="227" xr:uid="{00000000-0005-0000-0000-000073030000}"/>
    <cellStyle name="Normal 5 2 2 2 2" xfId="351" xr:uid="{00000000-0005-0000-0000-000074030000}"/>
    <cellStyle name="Normal 5 2 2 2 3" xfId="464" xr:uid="{00000000-0005-0000-0000-000075030000}"/>
    <cellStyle name="Normal 5 2 2 2 3 2" xfId="954" xr:uid="{00000000-0005-0000-0000-000076030000}"/>
    <cellStyle name="Normal 5 2 2 2 4" xfId="597" xr:uid="{00000000-0005-0000-0000-000077030000}"/>
    <cellStyle name="Normal 5 2 2 2 4 2" xfId="1084" xr:uid="{00000000-0005-0000-0000-000078030000}"/>
    <cellStyle name="Normal 5 2 2 2 5" xfId="350" xr:uid="{00000000-0005-0000-0000-000079030000}"/>
    <cellStyle name="Normal 5 2 2 2 5 2" xfId="845" xr:uid="{00000000-0005-0000-0000-00007A030000}"/>
    <cellStyle name="Normal 5 2 2 2 6" xfId="732" xr:uid="{00000000-0005-0000-0000-00007B030000}"/>
    <cellStyle name="Normal 5 2 2 3" xfId="530" xr:uid="{00000000-0005-0000-0000-00007C030000}"/>
    <cellStyle name="Normal 5 2 2 3 2" xfId="1017" xr:uid="{00000000-0005-0000-0000-00007D030000}"/>
    <cellStyle name="Normal 5 2 2 4" xfId="349" xr:uid="{00000000-0005-0000-0000-00007E030000}"/>
    <cellStyle name="Normal 5 2 2 5" xfId="665" xr:uid="{00000000-0005-0000-0000-00007F030000}"/>
    <cellStyle name="Normal 5 2 3" xfId="179" xr:uid="{00000000-0005-0000-0000-000080030000}"/>
    <cellStyle name="Normal 5 2 3 2" xfId="246" xr:uid="{00000000-0005-0000-0000-000081030000}"/>
    <cellStyle name="Normal 5 2 3 2 2" xfId="616" xr:uid="{00000000-0005-0000-0000-000082030000}"/>
    <cellStyle name="Normal 5 2 3 2 2 2" xfId="1103" xr:uid="{00000000-0005-0000-0000-000083030000}"/>
    <cellStyle name="Normal 5 2 3 2 3" xfId="465" xr:uid="{00000000-0005-0000-0000-000084030000}"/>
    <cellStyle name="Normal 5 2 3 2 3 2" xfId="955" xr:uid="{00000000-0005-0000-0000-000085030000}"/>
    <cellStyle name="Normal 5 2 3 2 4" xfId="751" xr:uid="{00000000-0005-0000-0000-000086030000}"/>
    <cellStyle name="Normal 5 2 3 3" xfId="549" xr:uid="{00000000-0005-0000-0000-000087030000}"/>
    <cellStyle name="Normal 5 2 3 3 2" xfId="1036" xr:uid="{00000000-0005-0000-0000-000088030000}"/>
    <cellStyle name="Normal 5 2 3 4" xfId="352" xr:uid="{00000000-0005-0000-0000-000089030000}"/>
    <cellStyle name="Normal 5 2 3 4 2" xfId="846" xr:uid="{00000000-0005-0000-0000-00008A030000}"/>
    <cellStyle name="Normal 5 2 3 5" xfId="684" xr:uid="{00000000-0005-0000-0000-00008B030000}"/>
    <cellStyle name="Normal 5 2 4" xfId="208" xr:uid="{00000000-0005-0000-0000-00008C030000}"/>
    <cellStyle name="Normal 5 2 4 2" xfId="466" xr:uid="{00000000-0005-0000-0000-00008D030000}"/>
    <cellStyle name="Normal 5 2 4 2 2" xfId="956" xr:uid="{00000000-0005-0000-0000-00008E030000}"/>
    <cellStyle name="Normal 5 2 4 3" xfId="578" xr:uid="{00000000-0005-0000-0000-00008F030000}"/>
    <cellStyle name="Normal 5 2 4 3 2" xfId="1065" xr:uid="{00000000-0005-0000-0000-000090030000}"/>
    <cellStyle name="Normal 5 2 4 4" xfId="353" xr:uid="{00000000-0005-0000-0000-000091030000}"/>
    <cellStyle name="Normal 5 2 4 4 2" xfId="847" xr:uid="{00000000-0005-0000-0000-000092030000}"/>
    <cellStyle name="Normal 5 2 4 5" xfId="713" xr:uid="{00000000-0005-0000-0000-000093030000}"/>
    <cellStyle name="Normal 5 2 5" xfId="463" xr:uid="{00000000-0005-0000-0000-000094030000}"/>
    <cellStyle name="Normal 5 2 5 2" xfId="953" xr:uid="{00000000-0005-0000-0000-000095030000}"/>
    <cellStyle name="Normal 5 2 6" xfId="511" xr:uid="{00000000-0005-0000-0000-000096030000}"/>
    <cellStyle name="Normal 5 2 6 2" xfId="998" xr:uid="{00000000-0005-0000-0000-000097030000}"/>
    <cellStyle name="Normal 5 2 7" xfId="348" xr:uid="{00000000-0005-0000-0000-000098030000}"/>
    <cellStyle name="Normal 5 2 7 2" xfId="844" xr:uid="{00000000-0005-0000-0000-000099030000}"/>
    <cellStyle name="Normal 5 2 8" xfId="646" xr:uid="{00000000-0005-0000-0000-00009A030000}"/>
    <cellStyle name="Normal 5 3" xfId="354" xr:uid="{00000000-0005-0000-0000-00009B030000}"/>
    <cellStyle name="Normal 5 3 2" xfId="355" xr:uid="{00000000-0005-0000-0000-00009C030000}"/>
    <cellStyle name="Normal 5 3 2 2" xfId="468" xr:uid="{00000000-0005-0000-0000-00009D030000}"/>
    <cellStyle name="Normal 5 3 2 2 2" xfId="958" xr:uid="{00000000-0005-0000-0000-00009E030000}"/>
    <cellStyle name="Normal 5 3 2 3" xfId="849" xr:uid="{00000000-0005-0000-0000-00009F030000}"/>
    <cellStyle name="Normal 5 3 3" xfId="467" xr:uid="{00000000-0005-0000-0000-0000A0030000}"/>
    <cellStyle name="Normal 5 3 3 2" xfId="957" xr:uid="{00000000-0005-0000-0000-0000A1030000}"/>
    <cellStyle name="Normal 5 3 4" xfId="848" xr:uid="{00000000-0005-0000-0000-0000A2030000}"/>
    <cellStyle name="Normal 6" xfId="49" xr:uid="{00000000-0005-0000-0000-0000A3030000}"/>
    <cellStyle name="Normal 6 2" xfId="357" xr:uid="{00000000-0005-0000-0000-0000A4030000}"/>
    <cellStyle name="Normal 6 2 2" xfId="470" xr:uid="{00000000-0005-0000-0000-0000A5030000}"/>
    <cellStyle name="Normal 6 2 2 2" xfId="960" xr:uid="{00000000-0005-0000-0000-0000A6030000}"/>
    <cellStyle name="Normal 6 2 3" xfId="851" xr:uid="{00000000-0005-0000-0000-0000A7030000}"/>
    <cellStyle name="Normal 6 3" xfId="469" xr:uid="{00000000-0005-0000-0000-0000A8030000}"/>
    <cellStyle name="Normal 6 3 2" xfId="959" xr:uid="{00000000-0005-0000-0000-0000A9030000}"/>
    <cellStyle name="Normal 6 4" xfId="500" xr:uid="{00000000-0005-0000-0000-0000AA030000}"/>
    <cellStyle name="Normal 6 5" xfId="356" xr:uid="{00000000-0005-0000-0000-0000AB030000}"/>
    <cellStyle name="Normal 6 5 2" xfId="850" xr:uid="{00000000-0005-0000-0000-0000AC030000}"/>
    <cellStyle name="Normal 7" xfId="48" xr:uid="{00000000-0005-0000-0000-0000AD030000}"/>
    <cellStyle name="Normal 7 2" xfId="499" xr:uid="{00000000-0005-0000-0000-0000AE030000}"/>
    <cellStyle name="Normal 7 3" xfId="266" xr:uid="{00000000-0005-0000-0000-0000AF030000}"/>
    <cellStyle name="Normal 8" xfId="47" xr:uid="{00000000-0005-0000-0000-0000B0030000}"/>
    <cellStyle name="Normal 9" xfId="45" xr:uid="{00000000-0005-0000-0000-0000B1030000}"/>
    <cellStyle name="Note 2" xfId="112" xr:uid="{00000000-0005-0000-0000-0000B2030000}"/>
    <cellStyle name="Note 2 2" xfId="113" xr:uid="{00000000-0005-0000-0000-0000B3030000}"/>
    <cellStyle name="Note 2 3" xfId="114" xr:uid="{00000000-0005-0000-0000-0000B4030000}"/>
    <cellStyle name="Note 2 3 2" xfId="136" xr:uid="{00000000-0005-0000-0000-0000B5030000}"/>
    <cellStyle name="Note 2 3 3" xfId="132" xr:uid="{00000000-0005-0000-0000-0000B6030000}"/>
    <cellStyle name="Note 2 4" xfId="358" xr:uid="{00000000-0005-0000-0000-0000B7030000}"/>
    <cellStyle name="Note 3" xfId="115" xr:uid="{00000000-0005-0000-0000-0000B8030000}"/>
    <cellStyle name="Note 3 10" xfId="639" xr:uid="{00000000-0005-0000-0000-0000B9030000}"/>
    <cellStyle name="Note 3 2" xfId="156" xr:uid="{00000000-0005-0000-0000-0000BA030000}"/>
    <cellStyle name="Note 3 2 2" xfId="225" xr:uid="{00000000-0005-0000-0000-0000BB030000}"/>
    <cellStyle name="Note 3 2 2 2" xfId="473" xr:uid="{00000000-0005-0000-0000-0000BC030000}"/>
    <cellStyle name="Note 3 2 2 2 2" xfId="963" xr:uid="{00000000-0005-0000-0000-0000BD030000}"/>
    <cellStyle name="Note 3 2 2 3" xfId="595" xr:uid="{00000000-0005-0000-0000-0000BE030000}"/>
    <cellStyle name="Note 3 2 2 3 2" xfId="1082" xr:uid="{00000000-0005-0000-0000-0000BF030000}"/>
    <cellStyle name="Note 3 2 2 4" xfId="361" xr:uid="{00000000-0005-0000-0000-0000C0030000}"/>
    <cellStyle name="Note 3 2 2 4 2" xfId="854" xr:uid="{00000000-0005-0000-0000-0000C1030000}"/>
    <cellStyle name="Note 3 2 2 5" xfId="730" xr:uid="{00000000-0005-0000-0000-0000C2030000}"/>
    <cellStyle name="Note 3 2 3" xfId="472" xr:uid="{00000000-0005-0000-0000-0000C3030000}"/>
    <cellStyle name="Note 3 2 3 2" xfId="962" xr:uid="{00000000-0005-0000-0000-0000C4030000}"/>
    <cellStyle name="Note 3 2 4" xfId="528" xr:uid="{00000000-0005-0000-0000-0000C5030000}"/>
    <cellStyle name="Note 3 2 4 2" xfId="1015" xr:uid="{00000000-0005-0000-0000-0000C6030000}"/>
    <cellStyle name="Note 3 2 5" xfId="360" xr:uid="{00000000-0005-0000-0000-0000C7030000}"/>
    <cellStyle name="Note 3 2 5 2" xfId="853" xr:uid="{00000000-0005-0000-0000-0000C8030000}"/>
    <cellStyle name="Note 3 2 6" xfId="663" xr:uid="{00000000-0005-0000-0000-0000C9030000}"/>
    <cellStyle name="Note 3 3" xfId="177" xr:uid="{00000000-0005-0000-0000-0000CA030000}"/>
    <cellStyle name="Note 3 3 2" xfId="244" xr:uid="{00000000-0005-0000-0000-0000CB030000}"/>
    <cellStyle name="Note 3 3 2 2" xfId="614" xr:uid="{00000000-0005-0000-0000-0000CC030000}"/>
    <cellStyle name="Note 3 3 2 2 2" xfId="1101" xr:uid="{00000000-0005-0000-0000-0000CD030000}"/>
    <cellStyle name="Note 3 3 2 3" xfId="474" xr:uid="{00000000-0005-0000-0000-0000CE030000}"/>
    <cellStyle name="Note 3 3 2 3 2" xfId="964" xr:uid="{00000000-0005-0000-0000-0000CF030000}"/>
    <cellStyle name="Note 3 3 2 4" xfId="749" xr:uid="{00000000-0005-0000-0000-0000D0030000}"/>
    <cellStyle name="Note 3 3 3" xfId="547" xr:uid="{00000000-0005-0000-0000-0000D1030000}"/>
    <cellStyle name="Note 3 3 3 2" xfId="1034" xr:uid="{00000000-0005-0000-0000-0000D2030000}"/>
    <cellStyle name="Note 3 3 4" xfId="362" xr:uid="{00000000-0005-0000-0000-0000D3030000}"/>
    <cellStyle name="Note 3 3 4 2" xfId="855" xr:uid="{00000000-0005-0000-0000-0000D4030000}"/>
    <cellStyle name="Note 3 3 5" xfId="682" xr:uid="{00000000-0005-0000-0000-0000D5030000}"/>
    <cellStyle name="Note 3 4" xfId="133" xr:uid="{00000000-0005-0000-0000-0000D6030000}"/>
    <cellStyle name="Note 3 4 2" xfId="206" xr:uid="{00000000-0005-0000-0000-0000D7030000}"/>
    <cellStyle name="Note 3 4 2 2" xfId="576" xr:uid="{00000000-0005-0000-0000-0000D8030000}"/>
    <cellStyle name="Note 3 4 2 2 2" xfId="1063" xr:uid="{00000000-0005-0000-0000-0000D9030000}"/>
    <cellStyle name="Note 3 4 2 3" xfId="475" xr:uid="{00000000-0005-0000-0000-0000DA030000}"/>
    <cellStyle name="Note 3 4 2 3 2" xfId="965" xr:uid="{00000000-0005-0000-0000-0000DB030000}"/>
    <cellStyle name="Note 3 4 2 4" xfId="711" xr:uid="{00000000-0005-0000-0000-0000DC030000}"/>
    <cellStyle name="Note 3 4 3" xfId="509" xr:uid="{00000000-0005-0000-0000-0000DD030000}"/>
    <cellStyle name="Note 3 4 3 2" xfId="996" xr:uid="{00000000-0005-0000-0000-0000DE030000}"/>
    <cellStyle name="Note 3 4 4" xfId="363" xr:uid="{00000000-0005-0000-0000-0000DF030000}"/>
    <cellStyle name="Note 3 4 4 2" xfId="856" xr:uid="{00000000-0005-0000-0000-0000E0030000}"/>
    <cellStyle name="Note 3 4 5" xfId="644" xr:uid="{00000000-0005-0000-0000-0000E1030000}"/>
    <cellStyle name="Note 3 5" xfId="251" xr:uid="{00000000-0005-0000-0000-0000E2030000}"/>
    <cellStyle name="Note 3 5 2" xfId="476" xr:uid="{00000000-0005-0000-0000-0000E3030000}"/>
    <cellStyle name="Note 3 5 2 2" xfId="966" xr:uid="{00000000-0005-0000-0000-0000E4030000}"/>
    <cellStyle name="Note 3 5 3" xfId="621" xr:uid="{00000000-0005-0000-0000-0000E5030000}"/>
    <cellStyle name="Note 3 5 3 2" xfId="1108" xr:uid="{00000000-0005-0000-0000-0000E6030000}"/>
    <cellStyle name="Note 3 5 4" xfId="364" xr:uid="{00000000-0005-0000-0000-0000E7030000}"/>
    <cellStyle name="Note 3 5 4 2" xfId="857" xr:uid="{00000000-0005-0000-0000-0000E8030000}"/>
    <cellStyle name="Note 3 5 5" xfId="756" xr:uid="{00000000-0005-0000-0000-0000E9030000}"/>
    <cellStyle name="Note 3 6" xfId="201" xr:uid="{00000000-0005-0000-0000-0000EA030000}"/>
    <cellStyle name="Note 3 6 2" xfId="571" xr:uid="{00000000-0005-0000-0000-0000EB030000}"/>
    <cellStyle name="Note 3 6 2 2" xfId="1058" xr:uid="{00000000-0005-0000-0000-0000EC030000}"/>
    <cellStyle name="Note 3 6 3" xfId="471" xr:uid="{00000000-0005-0000-0000-0000ED030000}"/>
    <cellStyle name="Note 3 6 3 2" xfId="961" xr:uid="{00000000-0005-0000-0000-0000EE030000}"/>
    <cellStyle name="Note 3 6 4" xfId="706" xr:uid="{00000000-0005-0000-0000-0000EF030000}"/>
    <cellStyle name="Note 3 7" xfId="184" xr:uid="{00000000-0005-0000-0000-0000F0030000}"/>
    <cellStyle name="Note 3 7 2" xfId="554" xr:uid="{00000000-0005-0000-0000-0000F1030000}"/>
    <cellStyle name="Note 3 7 2 2" xfId="1041" xr:uid="{00000000-0005-0000-0000-0000F2030000}"/>
    <cellStyle name="Note 3 7 3" xfId="689" xr:uid="{00000000-0005-0000-0000-0000F3030000}"/>
    <cellStyle name="Note 3 8" xfId="504" xr:uid="{00000000-0005-0000-0000-0000F4030000}"/>
    <cellStyle name="Note 3 8 2" xfId="991" xr:uid="{00000000-0005-0000-0000-0000F5030000}"/>
    <cellStyle name="Note 3 9" xfId="359" xr:uid="{00000000-0005-0000-0000-0000F6030000}"/>
    <cellStyle name="Note 3 9 2" xfId="852" xr:uid="{00000000-0005-0000-0000-0000F7030000}"/>
    <cellStyle name="Note 4" xfId="365" xr:uid="{00000000-0005-0000-0000-0000F8030000}"/>
    <cellStyle name="Note 4 2" xfId="366" xr:uid="{00000000-0005-0000-0000-0000F9030000}"/>
    <cellStyle name="Note 4 2 2" xfId="478" xr:uid="{00000000-0005-0000-0000-0000FA030000}"/>
    <cellStyle name="Note 4 2 2 2" xfId="968" xr:uid="{00000000-0005-0000-0000-0000FB030000}"/>
    <cellStyle name="Note 4 2 3" xfId="859" xr:uid="{00000000-0005-0000-0000-0000FC030000}"/>
    <cellStyle name="Note 4 3" xfId="477" xr:uid="{00000000-0005-0000-0000-0000FD030000}"/>
    <cellStyle name="Note 4 3 2" xfId="967" xr:uid="{00000000-0005-0000-0000-0000FE030000}"/>
    <cellStyle name="Note 4 4" xfId="858" xr:uid="{00000000-0005-0000-0000-0000FF030000}"/>
    <cellStyle name="Output" xfId="13" builtinId="21" customBuiltin="1"/>
    <cellStyle name="Output 2" xfId="116" xr:uid="{00000000-0005-0000-0000-000001040000}"/>
    <cellStyle name="Percent" xfId="3" builtinId="5"/>
    <cellStyle name="Percent 2" xfId="117" xr:uid="{00000000-0005-0000-0000-000003040000}"/>
    <cellStyle name="Percent 2 2" xfId="134" xr:uid="{00000000-0005-0000-0000-000004040000}"/>
    <cellStyle name="Percent 2 2 2" xfId="157" xr:uid="{00000000-0005-0000-0000-000005040000}"/>
    <cellStyle name="Percent 2 2 2 2" xfId="226" xr:uid="{00000000-0005-0000-0000-000006040000}"/>
    <cellStyle name="Percent 2 2 2 2 2" xfId="596" xr:uid="{00000000-0005-0000-0000-000007040000}"/>
    <cellStyle name="Percent 2 2 2 2 2 2" xfId="1083" xr:uid="{00000000-0005-0000-0000-000008040000}"/>
    <cellStyle name="Percent 2 2 2 2 3" xfId="480" xr:uid="{00000000-0005-0000-0000-000009040000}"/>
    <cellStyle name="Percent 2 2 2 2 3 2" xfId="970" xr:uid="{00000000-0005-0000-0000-00000A040000}"/>
    <cellStyle name="Percent 2 2 2 2 4" xfId="731" xr:uid="{00000000-0005-0000-0000-00000B040000}"/>
    <cellStyle name="Percent 2 2 2 3" xfId="529" xr:uid="{00000000-0005-0000-0000-00000C040000}"/>
    <cellStyle name="Percent 2 2 2 3 2" xfId="1016" xr:uid="{00000000-0005-0000-0000-00000D040000}"/>
    <cellStyle name="Percent 2 2 2 4" xfId="369" xr:uid="{00000000-0005-0000-0000-00000E040000}"/>
    <cellStyle name="Percent 2 2 2 4 2" xfId="861" xr:uid="{00000000-0005-0000-0000-00000F040000}"/>
    <cellStyle name="Percent 2 2 2 5" xfId="664" xr:uid="{00000000-0005-0000-0000-000010040000}"/>
    <cellStyle name="Percent 2 2 3" xfId="178" xr:uid="{00000000-0005-0000-0000-000011040000}"/>
    <cellStyle name="Percent 2 2 3 2" xfId="245" xr:uid="{00000000-0005-0000-0000-000012040000}"/>
    <cellStyle name="Percent 2 2 3 2 2" xfId="615" xr:uid="{00000000-0005-0000-0000-000013040000}"/>
    <cellStyle name="Percent 2 2 3 2 2 2" xfId="1102" xr:uid="{00000000-0005-0000-0000-000014040000}"/>
    <cellStyle name="Percent 2 2 3 2 3" xfId="481" xr:uid="{00000000-0005-0000-0000-000015040000}"/>
    <cellStyle name="Percent 2 2 3 2 3 2" xfId="971" xr:uid="{00000000-0005-0000-0000-000016040000}"/>
    <cellStyle name="Percent 2 2 3 2 4" xfId="750" xr:uid="{00000000-0005-0000-0000-000017040000}"/>
    <cellStyle name="Percent 2 2 3 3" xfId="548" xr:uid="{00000000-0005-0000-0000-000018040000}"/>
    <cellStyle name="Percent 2 2 3 3 2" xfId="1035" xr:uid="{00000000-0005-0000-0000-000019040000}"/>
    <cellStyle name="Percent 2 2 3 4" xfId="370" xr:uid="{00000000-0005-0000-0000-00001A040000}"/>
    <cellStyle name="Percent 2 2 3 4 2" xfId="862" xr:uid="{00000000-0005-0000-0000-00001B040000}"/>
    <cellStyle name="Percent 2 2 3 5" xfId="683" xr:uid="{00000000-0005-0000-0000-00001C040000}"/>
    <cellStyle name="Percent 2 2 4" xfId="207" xr:uid="{00000000-0005-0000-0000-00001D040000}"/>
    <cellStyle name="Percent 2 2 4 2" xfId="482" xr:uid="{00000000-0005-0000-0000-00001E040000}"/>
    <cellStyle name="Percent 2 2 4 2 2" xfId="972" xr:uid="{00000000-0005-0000-0000-00001F040000}"/>
    <cellStyle name="Percent 2 2 4 3" xfId="577" xr:uid="{00000000-0005-0000-0000-000020040000}"/>
    <cellStyle name="Percent 2 2 4 3 2" xfId="1064" xr:uid="{00000000-0005-0000-0000-000021040000}"/>
    <cellStyle name="Percent 2 2 4 4" xfId="371" xr:uid="{00000000-0005-0000-0000-000022040000}"/>
    <cellStyle name="Percent 2 2 4 4 2" xfId="863" xr:uid="{00000000-0005-0000-0000-000023040000}"/>
    <cellStyle name="Percent 2 2 4 5" xfId="712" xr:uid="{00000000-0005-0000-0000-000024040000}"/>
    <cellStyle name="Percent 2 2 5" xfId="479" xr:uid="{00000000-0005-0000-0000-000025040000}"/>
    <cellStyle name="Percent 2 2 5 2" xfId="969" xr:uid="{00000000-0005-0000-0000-000026040000}"/>
    <cellStyle name="Percent 2 2 6" xfId="510" xr:uid="{00000000-0005-0000-0000-000027040000}"/>
    <cellStyle name="Percent 2 2 6 2" xfId="997" xr:uid="{00000000-0005-0000-0000-000028040000}"/>
    <cellStyle name="Percent 2 2 7" xfId="368" xr:uid="{00000000-0005-0000-0000-000029040000}"/>
    <cellStyle name="Percent 2 2 7 2" xfId="860" xr:uid="{00000000-0005-0000-0000-00002A040000}"/>
    <cellStyle name="Percent 2 2 8" xfId="645" xr:uid="{00000000-0005-0000-0000-00002B040000}"/>
    <cellStyle name="Percent 2 3" xfId="127" xr:uid="{00000000-0005-0000-0000-00002C040000}"/>
    <cellStyle name="Percent 2 3 2" xfId="373" xr:uid="{00000000-0005-0000-0000-00002D040000}"/>
    <cellStyle name="Percent 2 3 3" xfId="374" xr:uid="{00000000-0005-0000-0000-00002E040000}"/>
    <cellStyle name="Percent 2 3 3 2" xfId="484" xr:uid="{00000000-0005-0000-0000-00002F040000}"/>
    <cellStyle name="Percent 2 3 3 2 2" xfId="974" xr:uid="{00000000-0005-0000-0000-000030040000}"/>
    <cellStyle name="Percent 2 3 3 3" xfId="865" xr:uid="{00000000-0005-0000-0000-000031040000}"/>
    <cellStyle name="Percent 2 3 4" xfId="483" xr:uid="{00000000-0005-0000-0000-000032040000}"/>
    <cellStyle name="Percent 2 3 4 2" xfId="973" xr:uid="{00000000-0005-0000-0000-000033040000}"/>
    <cellStyle name="Percent 2 3 5" xfId="372" xr:uid="{00000000-0005-0000-0000-000034040000}"/>
    <cellStyle name="Percent 2 3 5 2" xfId="864" xr:uid="{00000000-0005-0000-0000-000035040000}"/>
    <cellStyle name="Percent 2 4" xfId="252" xr:uid="{00000000-0005-0000-0000-000036040000}"/>
    <cellStyle name="Percent 2 4 2" xfId="485" xr:uid="{00000000-0005-0000-0000-000037040000}"/>
    <cellStyle name="Percent 2 4 2 2" xfId="975" xr:uid="{00000000-0005-0000-0000-000038040000}"/>
    <cellStyle name="Percent 2 4 3" xfId="622" xr:uid="{00000000-0005-0000-0000-000039040000}"/>
    <cellStyle name="Percent 2 4 3 2" xfId="1109" xr:uid="{00000000-0005-0000-0000-00003A040000}"/>
    <cellStyle name="Percent 2 4 4" xfId="375" xr:uid="{00000000-0005-0000-0000-00003B040000}"/>
    <cellStyle name="Percent 2 4 4 2" xfId="866" xr:uid="{00000000-0005-0000-0000-00003C040000}"/>
    <cellStyle name="Percent 2 4 5" xfId="757" xr:uid="{00000000-0005-0000-0000-00003D040000}"/>
    <cellStyle name="Percent 2 5" xfId="202" xr:uid="{00000000-0005-0000-0000-00003E040000}"/>
    <cellStyle name="Percent 2 5 2" xfId="572" xr:uid="{00000000-0005-0000-0000-00003F040000}"/>
    <cellStyle name="Percent 2 5 2 2" xfId="1059" xr:uid="{00000000-0005-0000-0000-000040040000}"/>
    <cellStyle name="Percent 2 5 3" xfId="707" xr:uid="{00000000-0005-0000-0000-000041040000}"/>
    <cellStyle name="Percent 2 6" xfId="185" xr:uid="{00000000-0005-0000-0000-000042040000}"/>
    <cellStyle name="Percent 2 6 2" xfId="555" xr:uid="{00000000-0005-0000-0000-000043040000}"/>
    <cellStyle name="Percent 2 6 2 2" xfId="1042" xr:uid="{00000000-0005-0000-0000-000044040000}"/>
    <cellStyle name="Percent 2 6 3" xfId="690" xr:uid="{00000000-0005-0000-0000-000045040000}"/>
    <cellStyle name="Percent 2 7" xfId="505" xr:uid="{00000000-0005-0000-0000-000046040000}"/>
    <cellStyle name="Percent 2 7 2" xfId="992" xr:uid="{00000000-0005-0000-0000-000047040000}"/>
    <cellStyle name="Percent 2 8" xfId="640" xr:uid="{00000000-0005-0000-0000-000048040000}"/>
    <cellStyle name="Percent 3" xfId="125" xr:uid="{00000000-0005-0000-0000-000049040000}"/>
    <cellStyle name="Percent 3 2" xfId="135" xr:uid="{00000000-0005-0000-0000-00004A040000}"/>
    <cellStyle name="Percent 4" xfId="367" xr:uid="{00000000-0005-0000-0000-00004B040000}"/>
    <cellStyle name="Title" xfId="4" builtinId="15" customBuiltin="1"/>
    <cellStyle name="Title 2" xfId="118" xr:uid="{00000000-0005-0000-0000-00004D040000}"/>
    <cellStyle name="Total" xfId="19" builtinId="25" customBuiltin="1"/>
    <cellStyle name="Total 2" xfId="119" xr:uid="{00000000-0005-0000-0000-00004F040000}"/>
    <cellStyle name="Total 2 2" xfId="120" xr:uid="{00000000-0005-0000-0000-000050040000}"/>
    <cellStyle name="Total 2 3" xfId="376" xr:uid="{00000000-0005-0000-0000-000051040000}"/>
    <cellStyle name="Total 3" xfId="121" xr:uid="{00000000-0005-0000-0000-000052040000}"/>
    <cellStyle name="Total 3 2" xfId="122" xr:uid="{00000000-0005-0000-0000-000053040000}"/>
    <cellStyle name="Warning Text" xfId="17" builtinId="11" customBuiltin="1"/>
    <cellStyle name="Warning Text 2" xfId="123" xr:uid="{00000000-0005-0000-0000-00005504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75" transitionEvaluation="1" transitionEntry="1" codeName="Sheet1">
    <pageSetUpPr autoPageBreaks="0" fitToPage="1"/>
  </sheetPr>
  <dimension ref="A1:CF719"/>
  <sheetViews>
    <sheetView showGridLines="0" tabSelected="1" topLeftCell="A75" zoomScale="90" zoomScaleNormal="90" workbookViewId="0">
      <pane xSplit="1" topLeftCell="B1" activePane="topRight" state="frozen"/>
      <selection activeCell="A43" sqref="A43"/>
      <selection pane="topRight" activeCell="C255" sqref="C25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48" width="11.75" style="180"/>
    <col min="49" max="49" width="15.6875" style="180" bestFit="1" customWidth="1"/>
    <col min="50" max="16384" width="11.75" style="180"/>
  </cols>
  <sheetData>
    <row r="1" spans="1:6" ht="12.75" customHeight="1" x14ac:dyDescent="0.35">
      <c r="A1" s="216" t="s">
        <v>967</v>
      </c>
      <c r="B1" s="217"/>
      <c r="C1" s="217"/>
      <c r="D1" s="217"/>
      <c r="E1" s="217"/>
      <c r="F1" s="217"/>
    </row>
    <row r="2" spans="1:6" ht="12.75" customHeight="1" x14ac:dyDescent="0.35">
      <c r="A2" s="217" t="s">
        <v>968</v>
      </c>
      <c r="B2" s="217"/>
      <c r="C2" s="218"/>
      <c r="D2" s="217"/>
      <c r="E2" s="217"/>
      <c r="F2" s="217"/>
    </row>
    <row r="3" spans="1:6" ht="12.75" customHeight="1" x14ac:dyDescent="0.35">
      <c r="A3" s="194"/>
      <c r="C3" s="219"/>
    </row>
    <row r="4" spans="1:6" ht="12.75" customHeight="1" x14ac:dyDescent="0.35">
      <c r="C4" s="219"/>
    </row>
    <row r="5" spans="1:6" ht="12.75" customHeight="1" x14ac:dyDescent="0.35">
      <c r="A5" s="194" t="s">
        <v>992</v>
      </c>
      <c r="C5" s="219"/>
    </row>
    <row r="6" spans="1:6" ht="12.75" customHeight="1" x14ac:dyDescent="0.35">
      <c r="A6" s="194" t="s">
        <v>0</v>
      </c>
      <c r="C6" s="219"/>
    </row>
    <row r="7" spans="1:6" ht="12.75" customHeight="1" x14ac:dyDescent="0.35">
      <c r="A7" s="194" t="s">
        <v>1</v>
      </c>
      <c r="C7" s="219"/>
    </row>
    <row r="8" spans="1:6" ht="12.75" customHeight="1" x14ac:dyDescent="0.35">
      <c r="C8" s="219"/>
    </row>
    <row r="9" spans="1:6" ht="12.75" customHeight="1" x14ac:dyDescent="0.35">
      <c r="C9" s="219"/>
    </row>
    <row r="10" spans="1:6" ht="12.75" customHeight="1" x14ac:dyDescent="0.35">
      <c r="A10" s="193" t="s">
        <v>963</v>
      </c>
      <c r="C10" s="219"/>
    </row>
    <row r="11" spans="1:6" ht="12.75" customHeight="1" x14ac:dyDescent="0.35">
      <c r="A11" s="193" t="s">
        <v>966</v>
      </c>
      <c r="C11" s="219"/>
    </row>
    <row r="12" spans="1:6" ht="12.75" customHeight="1" x14ac:dyDescent="0.35">
      <c r="C12" s="219"/>
    </row>
    <row r="13" spans="1:6" ht="12.75" customHeight="1" x14ac:dyDescent="0.35">
      <c r="C13" s="219"/>
    </row>
    <row r="14" spans="1:6" ht="12.75" customHeight="1" x14ac:dyDescent="0.35">
      <c r="A14" s="194" t="s">
        <v>2</v>
      </c>
      <c r="C14" s="219"/>
    </row>
    <row r="15" spans="1:6" ht="12.75" customHeight="1" x14ac:dyDescent="0.35">
      <c r="A15" s="194"/>
      <c r="C15" s="219"/>
    </row>
    <row r="16" spans="1:6" ht="12.75" customHeight="1" x14ac:dyDescent="0.35">
      <c r="A16" s="180" t="s">
        <v>994</v>
      </c>
      <c r="C16" s="219"/>
      <c r="F16" s="257" t="s">
        <v>993</v>
      </c>
    </row>
    <row r="17" spans="1:6" ht="12.75" customHeight="1" x14ac:dyDescent="0.35">
      <c r="A17" s="180" t="s">
        <v>965</v>
      </c>
      <c r="C17" s="257" t="s">
        <v>993</v>
      </c>
    </row>
    <row r="18" spans="1:6" ht="12.75" customHeight="1" x14ac:dyDescent="0.35">
      <c r="A18" s="213"/>
      <c r="C18" s="219"/>
    </row>
    <row r="19" spans="1:6" ht="12.75" customHeight="1" x14ac:dyDescent="0.35">
      <c r="C19" s="219"/>
    </row>
    <row r="20" spans="1:6" ht="12.75" customHeight="1" x14ac:dyDescent="0.35">
      <c r="A20" s="254" t="s">
        <v>969</v>
      </c>
      <c r="B20" s="254"/>
      <c r="C20" s="258"/>
      <c r="D20" s="254"/>
      <c r="E20" s="254"/>
      <c r="F20" s="254"/>
    </row>
    <row r="21" spans="1:6" ht="22.5" customHeight="1" x14ac:dyDescent="0.35">
      <c r="A21" s="194"/>
      <c r="C21" s="219"/>
    </row>
    <row r="22" spans="1:6" ht="12.65" customHeight="1" x14ac:dyDescent="0.35">
      <c r="A22" s="220" t="s">
        <v>989</v>
      </c>
      <c r="B22" s="221"/>
      <c r="C22" s="222"/>
      <c r="D22" s="220"/>
      <c r="E22" s="220"/>
    </row>
    <row r="23" spans="1:6" ht="12.65" customHeight="1" x14ac:dyDescent="0.35">
      <c r="B23" s="194"/>
      <c r="C23" s="219"/>
    </row>
    <row r="24" spans="1:6" ht="12.65" customHeight="1" x14ac:dyDescent="0.35">
      <c r="A24" s="223" t="s">
        <v>3</v>
      </c>
      <c r="C24" s="219"/>
    </row>
    <row r="25" spans="1:6" ht="12.65" customHeight="1" x14ac:dyDescent="0.35">
      <c r="A25" s="193" t="s">
        <v>970</v>
      </c>
      <c r="C25" s="219"/>
    </row>
    <row r="26" spans="1:6" ht="12.65" customHeight="1" x14ac:dyDescent="0.35">
      <c r="A26" s="194" t="s">
        <v>4</v>
      </c>
      <c r="C26" s="219"/>
    </row>
    <row r="27" spans="1:6" ht="12.65" customHeight="1" x14ac:dyDescent="0.35">
      <c r="A27" s="193" t="s">
        <v>971</v>
      </c>
      <c r="C27" s="219"/>
    </row>
    <row r="28" spans="1:6" ht="12.65" customHeight="1" x14ac:dyDescent="0.35">
      <c r="A28" s="194" t="s">
        <v>5</v>
      </c>
      <c r="C28" s="219"/>
    </row>
    <row r="29" spans="1:6" ht="12.65" customHeight="1" x14ac:dyDescent="0.35">
      <c r="A29" s="193"/>
      <c r="C29" s="219"/>
    </row>
    <row r="30" spans="1:6" ht="12.65" customHeight="1" x14ac:dyDescent="0.35">
      <c r="A30" s="180" t="s">
        <v>6</v>
      </c>
      <c r="C30" s="219"/>
    </row>
    <row r="31" spans="1:6" ht="12.65" customHeight="1" x14ac:dyDescent="0.35">
      <c r="A31" s="194" t="s">
        <v>7</v>
      </c>
      <c r="C31" s="219"/>
    </row>
    <row r="32" spans="1:6" ht="12.65" customHeight="1" x14ac:dyDescent="0.35">
      <c r="A32" s="194" t="s">
        <v>8</v>
      </c>
      <c r="C32" s="219"/>
    </row>
    <row r="33" spans="1:83" ht="12.65" customHeight="1" x14ac:dyDescent="0.35">
      <c r="A33" s="193" t="s">
        <v>972</v>
      </c>
      <c r="C33" s="219"/>
    </row>
    <row r="34" spans="1:83" ht="12.65" customHeight="1" x14ac:dyDescent="0.35">
      <c r="A34" s="194" t="s">
        <v>9</v>
      </c>
      <c r="C34" s="219"/>
    </row>
    <row r="35" spans="1:83" ht="12.65" customHeight="1" x14ac:dyDescent="0.35">
      <c r="A35" s="194"/>
      <c r="C35" s="219"/>
    </row>
    <row r="36" spans="1:83" ht="12.65" customHeight="1" x14ac:dyDescent="0.35">
      <c r="A36" s="193" t="s">
        <v>973</v>
      </c>
      <c r="C36" s="219"/>
    </row>
    <row r="37" spans="1:83" ht="12.65" customHeight="1" x14ac:dyDescent="0.35">
      <c r="A37" s="194" t="s">
        <v>964</v>
      </c>
      <c r="C37" s="219"/>
    </row>
    <row r="38" spans="1:83" ht="12" customHeight="1" x14ac:dyDescent="0.35">
      <c r="A38" s="193"/>
      <c r="C38" s="219"/>
    </row>
    <row r="39" spans="1:83" ht="12.65" customHeight="1" x14ac:dyDescent="0.35">
      <c r="A39" s="194"/>
      <c r="C39" s="219"/>
    </row>
    <row r="40" spans="1:83" ht="12" customHeight="1" x14ac:dyDescent="0.35">
      <c r="A40" s="194"/>
      <c r="C40" s="219"/>
    </row>
    <row r="41" spans="1:83" ht="12" customHeight="1" x14ac:dyDescent="0.35">
      <c r="A41" s="194"/>
      <c r="C41" s="224"/>
      <c r="D41" s="225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</row>
    <row r="42" spans="1:83" ht="12" customHeight="1" x14ac:dyDescent="0.35">
      <c r="A42" s="194"/>
      <c r="C42" s="224"/>
      <c r="D42" s="225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6"/>
    </row>
    <row r="43" spans="1:83" ht="12" customHeight="1" x14ac:dyDescent="0.35">
      <c r="A43" s="194"/>
      <c r="C43" s="219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2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929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292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280"/>
      <c r="AX47" s="280"/>
      <c r="AY47" s="280"/>
      <c r="AZ47" s="280"/>
      <c r="BA47" s="280"/>
      <c r="BB47" s="280"/>
      <c r="BC47" s="280"/>
      <c r="BD47" s="280"/>
      <c r="BE47" s="280"/>
      <c r="BF47" s="280"/>
      <c r="BG47" s="280"/>
      <c r="BH47" s="280"/>
      <c r="BI47" s="280"/>
      <c r="BJ47" s="280"/>
      <c r="BK47" s="280"/>
      <c r="BL47" s="280"/>
      <c r="BM47" s="280"/>
      <c r="BN47" s="280"/>
      <c r="BO47" s="280"/>
      <c r="BP47" s="280"/>
      <c r="BQ47" s="280"/>
      <c r="BR47" s="280"/>
      <c r="BS47" s="280"/>
      <c r="BT47" s="280"/>
      <c r="BU47" s="280"/>
      <c r="BV47" s="280"/>
      <c r="BW47" s="280"/>
      <c r="BX47" s="280"/>
      <c r="BY47" s="280"/>
      <c r="BZ47" s="280"/>
      <c r="CA47" s="280"/>
      <c r="CB47" s="280"/>
      <c r="CC47" s="280"/>
      <c r="CD47" s="190"/>
      <c r="CE47" s="190">
        <f>SUM(C47:CC47)</f>
        <v>0</v>
      </c>
    </row>
    <row r="48" spans="1:83" ht="12.65" customHeight="1" x14ac:dyDescent="0.35">
      <c r="A48" s="175" t="s">
        <v>205</v>
      </c>
      <c r="B48" s="292">
        <v>2572616</v>
      </c>
      <c r="C48" s="228">
        <f>ROUND(((B48/CE61)*C61),0)</f>
        <v>0</v>
      </c>
      <c r="D48" s="228">
        <f>ROUND(((B48/CE61)*D61),0)</f>
        <v>0</v>
      </c>
      <c r="E48" s="190">
        <f>ROUND(((B48/CE61)*E61),0)</f>
        <v>40058</v>
      </c>
      <c r="F48" s="190">
        <f>ROUND(((B48/CE61)*F61),0)</f>
        <v>0</v>
      </c>
      <c r="G48" s="190">
        <f>ROUND(((B48/CE61)*G61),0)</f>
        <v>0</v>
      </c>
      <c r="H48" s="190">
        <f>ROUND(((B48/CE61)*H61),0)</f>
        <v>0</v>
      </c>
      <c r="I48" s="190">
        <f>ROUND(((B48/CE61)*I61),0)</f>
        <v>0</v>
      </c>
      <c r="J48" s="190">
        <f>ROUND(((B48/CE61)*J61),0)</f>
        <v>0</v>
      </c>
      <c r="K48" s="190">
        <f>ROUND(((B48/CE61)*K61),0)</f>
        <v>0</v>
      </c>
      <c r="L48" s="190">
        <f>ROUND(((B48/CE61)*L61),0)</f>
        <v>286455</v>
      </c>
      <c r="M48" s="190">
        <f>ROUND(((B48/CE61)*M61),0)</f>
        <v>0</v>
      </c>
      <c r="N48" s="190">
        <f>ROUND(((B48/CE61)*N61),0)</f>
        <v>0</v>
      </c>
      <c r="O48" s="190">
        <f>ROUND(((B48/CE61)*O61),0)</f>
        <v>0</v>
      </c>
      <c r="P48" s="190">
        <f>ROUND(((B48/CE61)*P61),0)</f>
        <v>0</v>
      </c>
      <c r="Q48" s="190">
        <f>ROUND(((B48/CE61)*Q61),0)</f>
        <v>0</v>
      </c>
      <c r="R48" s="190">
        <f>ROUND(((B48/CE61)*R61),0)</f>
        <v>0</v>
      </c>
      <c r="S48" s="190">
        <f>ROUND(((B48/CE61)*S61),0)</f>
        <v>9406</v>
      </c>
      <c r="T48" s="190">
        <f>ROUND(((B48/CE61)*T61),0)</f>
        <v>0</v>
      </c>
      <c r="U48" s="190">
        <f>ROUND(((B48/CE61)*U61),0)</f>
        <v>87992</v>
      </c>
      <c r="V48" s="190">
        <f>ROUND(((B48/CE61)*V61),0)</f>
        <v>4422</v>
      </c>
      <c r="W48" s="190">
        <f>ROUND(((B48/CE61)*W61),0)</f>
        <v>0</v>
      </c>
      <c r="X48" s="190">
        <f>ROUND(((B48/CE61)*X61),0)</f>
        <v>16039</v>
      </c>
      <c r="Y48" s="190">
        <f>ROUND(((B48/CE61)*Y61),0)</f>
        <v>47122</v>
      </c>
      <c r="Z48" s="190">
        <f>ROUND(((B48/CE61)*Z61),0)</f>
        <v>0</v>
      </c>
      <c r="AA48" s="190">
        <f>ROUND(((B48/CE61)*AA61),0)</f>
        <v>0</v>
      </c>
      <c r="AB48" s="190">
        <f>ROUND(((B48/CE61)*AB61),0)</f>
        <v>53844</v>
      </c>
      <c r="AC48" s="190">
        <f>ROUND(((B48/CE61)*AC61),0)</f>
        <v>0</v>
      </c>
      <c r="AD48" s="190">
        <f>ROUND(((B48/CE61)*AD61),0)</f>
        <v>0</v>
      </c>
      <c r="AE48" s="190">
        <f>ROUND(((B48/CE61)*AE61),0)</f>
        <v>99553</v>
      </c>
      <c r="AF48" s="190">
        <f>ROUND(((B48/CE61)*AF61),0)</f>
        <v>0</v>
      </c>
      <c r="AG48" s="190">
        <f>ROUND(((B48/CE61)*AG61),0)</f>
        <v>266617</v>
      </c>
      <c r="AH48" s="190">
        <f>ROUND(((B48/CE61)*AH61),0)</f>
        <v>212911</v>
      </c>
      <c r="AI48" s="190">
        <f>ROUND(((B48/CE61)*AI61),0)</f>
        <v>12798</v>
      </c>
      <c r="AJ48" s="190">
        <f>ROUND(((B48/CE61)*AJ61),0)</f>
        <v>682518</v>
      </c>
      <c r="AK48" s="190">
        <f>ROUND(((B48/CE61)*AK61),0)</f>
        <v>30656</v>
      </c>
      <c r="AL48" s="190">
        <f>ROUND(((B48/CE61)*AL61),0)</f>
        <v>16325</v>
      </c>
      <c r="AM48" s="190">
        <f>ROUND(((B48/CE61)*AM61),0)</f>
        <v>0</v>
      </c>
      <c r="AN48" s="190">
        <f>ROUND(((B48/CE61)*AN61),0)</f>
        <v>0</v>
      </c>
      <c r="AO48" s="190">
        <f>ROUND(((B48/CE61)*AO61),0)</f>
        <v>10432</v>
      </c>
      <c r="AP48" s="190">
        <f>ROUND(((B48/CE61)*AP61),0)</f>
        <v>0</v>
      </c>
      <c r="AQ48" s="190">
        <f>ROUND(((B48/CE61)*AQ61),0)</f>
        <v>0</v>
      </c>
      <c r="AR48" s="190">
        <f>ROUND(((B48/CE61)*AR61),0)</f>
        <v>0</v>
      </c>
      <c r="AS48" s="190">
        <f>ROUND(((B48/CE61)*AS61),0)</f>
        <v>0</v>
      </c>
      <c r="AT48" s="190">
        <f>ROUND(((B48/CE61)*AT61),0)</f>
        <v>0</v>
      </c>
      <c r="AU48" s="190">
        <f>ROUND(((B48/CE61)*AU61),0)</f>
        <v>0</v>
      </c>
      <c r="AV48" s="190">
        <f>ROUND(((B48/CE61)*AV61),0)</f>
        <v>0</v>
      </c>
      <c r="AW48" s="190">
        <f>ROUND(((B48/CE61)*AW61),0)</f>
        <v>0</v>
      </c>
      <c r="AX48" s="190">
        <f>ROUND(((B48/CE61)*AX61),0)</f>
        <v>0</v>
      </c>
      <c r="AY48" s="190">
        <f>ROUND(((B48/CE61)*AY61),0)</f>
        <v>49169</v>
      </c>
      <c r="AZ48" s="190">
        <f>ROUND(((B48/CE61)*AZ61),0)</f>
        <v>0</v>
      </c>
      <c r="BA48" s="190">
        <f>ROUND(((B48/CE61)*BA61),0)</f>
        <v>9254</v>
      </c>
      <c r="BB48" s="190">
        <f>ROUND(((B48/CE61)*BB61),0)</f>
        <v>0</v>
      </c>
      <c r="BC48" s="190">
        <f>ROUND(((B48/CE61)*BC61),0)</f>
        <v>0</v>
      </c>
      <c r="BD48" s="190">
        <f>ROUND(((B48/CE61)*BD61),0)</f>
        <v>6876</v>
      </c>
      <c r="BE48" s="190">
        <f>ROUND(((B48/CE61)*BE61),0)</f>
        <v>43854</v>
      </c>
      <c r="BF48" s="190">
        <f>ROUND(((B48/CE61)*BF61),0)</f>
        <v>35117</v>
      </c>
      <c r="BG48" s="190">
        <f>ROUND(((B48/CE61)*BG61),0)</f>
        <v>0</v>
      </c>
      <c r="BH48" s="190">
        <f>ROUND(((B48/CE61)*BH61),0)</f>
        <v>20164</v>
      </c>
      <c r="BI48" s="190">
        <f>ROUND(((B48/CE61)*BI61),0)</f>
        <v>0</v>
      </c>
      <c r="BJ48" s="190">
        <f>ROUND(((B48/CE61)*BJ61),0)</f>
        <v>32275</v>
      </c>
      <c r="BK48" s="190">
        <f>ROUND(((B48/CE61)*BK61),0)</f>
        <v>64504</v>
      </c>
      <c r="BL48" s="190">
        <f>ROUND(((B48/CE61)*BL61),0)</f>
        <v>70164</v>
      </c>
      <c r="BM48" s="190">
        <f>ROUND(((B48/CE61)*BM61),0)</f>
        <v>0</v>
      </c>
      <c r="BN48" s="190">
        <f>ROUND(((B48/CE61)*BN61),0)</f>
        <v>156598</v>
      </c>
      <c r="BO48" s="190">
        <f>ROUND(((B48/CE61)*BO61),0)</f>
        <v>0</v>
      </c>
      <c r="BP48" s="190">
        <f>ROUND(((B48/CE61)*BP61),0)</f>
        <v>11489</v>
      </c>
      <c r="BQ48" s="190">
        <f>ROUND(((B48/CE61)*BQ61),0)</f>
        <v>0</v>
      </c>
      <c r="BR48" s="190">
        <f>ROUND(((B48/CE61)*BR61),0)</f>
        <v>28548</v>
      </c>
      <c r="BS48" s="190">
        <f>ROUND(((B48/CE61)*BS61),0)</f>
        <v>6374</v>
      </c>
      <c r="BT48" s="190">
        <f>ROUND(((B48/CE61)*BT61),0)</f>
        <v>0</v>
      </c>
      <c r="BU48" s="190">
        <f>ROUND(((B48/CE61)*BU61),0)</f>
        <v>0</v>
      </c>
      <c r="BV48" s="190">
        <f>ROUND(((B48/CE61)*BV61),0)</f>
        <v>52540</v>
      </c>
      <c r="BW48" s="190">
        <f>ROUND(((B48/CE61)*BW61),0)</f>
        <v>0</v>
      </c>
      <c r="BX48" s="190">
        <f>ROUND(((B48/CE61)*BX61),0)</f>
        <v>40088</v>
      </c>
      <c r="BY48" s="190">
        <f>ROUND(((B48/CE61)*BY61),0)</f>
        <v>65995</v>
      </c>
      <c r="BZ48" s="190">
        <f>ROUND(((B48/CE61)*BZ61),0)</f>
        <v>0</v>
      </c>
      <c r="CA48" s="190">
        <f>ROUND(((B48/CE61)*CA61),0)</f>
        <v>2458</v>
      </c>
      <c r="CB48" s="190">
        <f>ROUND(((B48/CE61)*CB61),0)</f>
        <v>0</v>
      </c>
      <c r="CC48" s="190">
        <f>ROUND(((B48/CE61)*CC61),0)</f>
        <v>0</v>
      </c>
      <c r="CD48" s="190"/>
      <c r="CE48" s="190">
        <f>SUM(C48:CD48)</f>
        <v>2572615</v>
      </c>
    </row>
    <row r="49" spans="1:84" ht="12.65" customHeight="1" x14ac:dyDescent="0.35">
      <c r="A49" s="175" t="s">
        <v>206</v>
      </c>
      <c r="B49" s="190">
        <f>B47+B48</f>
        <v>2572616</v>
      </c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0"/>
      <c r="BS49" s="190"/>
      <c r="BT49" s="190"/>
      <c r="BU49" s="190"/>
      <c r="BV49" s="190"/>
      <c r="BW49" s="190"/>
      <c r="BX49" s="190"/>
      <c r="BY49" s="190"/>
      <c r="BZ49" s="190"/>
      <c r="CA49" s="190"/>
      <c r="CB49" s="190"/>
      <c r="CC49" s="190"/>
      <c r="CD49" s="190"/>
      <c r="CE49" s="190"/>
    </row>
    <row r="50" spans="1:84" ht="12.65" customHeight="1" x14ac:dyDescent="0.35">
      <c r="A50" s="175" t="s">
        <v>6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  <c r="BX50" s="190"/>
      <c r="BY50" s="190"/>
      <c r="BZ50" s="190"/>
      <c r="CA50" s="190"/>
      <c r="CB50" s="190"/>
      <c r="CC50" s="190"/>
      <c r="CD50" s="190"/>
      <c r="CE50" s="190"/>
    </row>
    <row r="51" spans="1:84" ht="12.65" customHeight="1" x14ac:dyDescent="0.35">
      <c r="A51" s="171" t="s">
        <v>207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0"/>
      <c r="BN51" s="280"/>
      <c r="BO51" s="280"/>
      <c r="BP51" s="280"/>
      <c r="BQ51" s="280"/>
      <c r="BR51" s="280"/>
      <c r="BS51" s="280"/>
      <c r="BT51" s="280"/>
      <c r="BU51" s="280"/>
      <c r="BV51" s="280"/>
      <c r="BW51" s="280"/>
      <c r="BX51" s="280"/>
      <c r="BY51" s="280"/>
      <c r="BZ51" s="280"/>
      <c r="CA51" s="280"/>
      <c r="CB51" s="280"/>
      <c r="CC51" s="280"/>
      <c r="CD51" s="190"/>
      <c r="CE51" s="190">
        <f>SUM(C51:CD51)</f>
        <v>0</v>
      </c>
    </row>
    <row r="52" spans="1:84" ht="12.65" customHeight="1" x14ac:dyDescent="0.35">
      <c r="A52" s="171" t="s">
        <v>208</v>
      </c>
      <c r="B52" s="280">
        <v>1392446</v>
      </c>
      <c r="C52" s="190">
        <f>ROUND((B52/(CE76+CF76)*C76),0)</f>
        <v>0</v>
      </c>
      <c r="D52" s="190">
        <f>ROUND((B52/(CE76+CF76)*D76),0)</f>
        <v>0</v>
      </c>
      <c r="E52" s="190">
        <f>ROUND((B52/(CE76+CF76)*E76),0)</f>
        <v>17140</v>
      </c>
      <c r="F52" s="190">
        <f>ROUND((B52/(CE76+CF76)*F76),0)</f>
        <v>0</v>
      </c>
      <c r="G52" s="190">
        <f>ROUND((B52/(CE76+CF76)*G76),0)</f>
        <v>0</v>
      </c>
      <c r="H52" s="190">
        <f>ROUND((B52/(CE76+CF76)*H76),0)</f>
        <v>0</v>
      </c>
      <c r="I52" s="190">
        <f>ROUND((B52/(CE76+CF76)*I76),0)</f>
        <v>0</v>
      </c>
      <c r="J52" s="190">
        <f>ROUND((B52/(CE76+CF76)*J76),0)</f>
        <v>0</v>
      </c>
      <c r="K52" s="190">
        <f>ROUND((B52/(CE76+CF76)*K76),0)</f>
        <v>0</v>
      </c>
      <c r="L52" s="190">
        <f>ROUND((B52/(CE76+CF76)*L76),0)</f>
        <v>122458</v>
      </c>
      <c r="M52" s="190">
        <f>ROUND((B52/(CE76+CF76)*M76),0)</f>
        <v>0</v>
      </c>
      <c r="N52" s="190">
        <f>ROUND((B52/(CE76+CF76)*N76),0)</f>
        <v>0</v>
      </c>
      <c r="O52" s="190">
        <f>ROUND((B52/(CE76+CF76)*O76),0)</f>
        <v>0</v>
      </c>
      <c r="P52" s="190">
        <f>ROUND((B52/(CE76+CF76)*P76),0)</f>
        <v>0</v>
      </c>
      <c r="Q52" s="190">
        <f>ROUND((B52/(CE76+CF76)*Q76),0)</f>
        <v>0</v>
      </c>
      <c r="R52" s="190">
        <f>ROUND((B52/(CE76+CF76)*R76),0)</f>
        <v>0</v>
      </c>
      <c r="S52" s="190">
        <f>ROUND((B52/(CE76+CF76)*S76),0)</f>
        <v>76581</v>
      </c>
      <c r="T52" s="190">
        <f>ROUND((B52/(CE76+CF76)*T76),0)</f>
        <v>0</v>
      </c>
      <c r="U52" s="190">
        <f>ROUND((B52/(CE76+CF76)*U76),0)</f>
        <v>34280</v>
      </c>
      <c r="V52" s="190">
        <f>ROUND((B52/(CE76+CF76)*V76),0)</f>
        <v>79</v>
      </c>
      <c r="W52" s="190">
        <f>ROUND((B52/(CE76+CF76)*W76),0)</f>
        <v>0</v>
      </c>
      <c r="X52" s="190">
        <f>ROUND((B52/(CE76+CF76)*X76),0)</f>
        <v>12580</v>
      </c>
      <c r="Y52" s="190">
        <f>ROUND((B52/(CE76+CF76)*Y76),0)</f>
        <v>37032</v>
      </c>
      <c r="Z52" s="190">
        <f>ROUND((B52/(CE76+CF76)*Z76),0)</f>
        <v>0</v>
      </c>
      <c r="AA52" s="190">
        <f>ROUND((B52/(CE76+CF76)*AA76),0)</f>
        <v>0</v>
      </c>
      <c r="AB52" s="190">
        <f>ROUND((B52/(CE76+CF76)*AB76),0)</f>
        <v>5858</v>
      </c>
      <c r="AC52" s="190">
        <f>ROUND((B52/(CE76+CF76)*AC76),0)</f>
        <v>0</v>
      </c>
      <c r="AD52" s="190">
        <f>ROUND((B52/(CE76+CF76)*AD76),0)</f>
        <v>0</v>
      </c>
      <c r="AE52" s="190">
        <f>ROUND((B52/(CE76+CF76)*AE76),0)</f>
        <v>71313</v>
      </c>
      <c r="AF52" s="190">
        <f>ROUND((B52/(CE76+CF76)*AF76),0)</f>
        <v>0</v>
      </c>
      <c r="AG52" s="190">
        <f>ROUND((B52/(CE76+CF76)*AG76),0)</f>
        <v>86605</v>
      </c>
      <c r="AH52" s="190">
        <f>ROUND((B52/(CE76+CF76)*AH76),0)</f>
        <v>33651</v>
      </c>
      <c r="AI52" s="190">
        <f>ROUND((B52/(CE76+CF76)*AI76),0)</f>
        <v>16708</v>
      </c>
      <c r="AJ52" s="190">
        <f>ROUND((B52/(CE76+CF76)*AJ76),0)</f>
        <v>206076</v>
      </c>
      <c r="AK52" s="190">
        <f>ROUND((B52/(CE76+CF76)*AK76),0)</f>
        <v>6290</v>
      </c>
      <c r="AL52" s="190">
        <f>ROUND((B52/(CE76+CF76)*AL76),0)</f>
        <v>7155</v>
      </c>
      <c r="AM52" s="190">
        <f>ROUND((B52/(CE76+CF76)*AM76),0)</f>
        <v>0</v>
      </c>
      <c r="AN52" s="190">
        <f>ROUND((B52/(CE76+CF76)*AN76),0)</f>
        <v>0</v>
      </c>
      <c r="AO52" s="190">
        <f>ROUND((B52/(CE76+CF76)*AO76),0)</f>
        <v>4442</v>
      </c>
      <c r="AP52" s="190">
        <f>ROUND((B52/(CE76+CF76)*AP76),0)</f>
        <v>0</v>
      </c>
      <c r="AQ52" s="190">
        <f>ROUND((B52/(CE76+CF76)*AQ76),0)</f>
        <v>0</v>
      </c>
      <c r="AR52" s="190">
        <f>ROUND((B52/(CE76+CF76)*AR76),0)</f>
        <v>0</v>
      </c>
      <c r="AS52" s="190">
        <f>ROUND((B52/(CE76+CF76)*AS76),0)</f>
        <v>0</v>
      </c>
      <c r="AT52" s="190">
        <f>ROUND((B52/(CE76+CF76)*AT76),0)</f>
        <v>0</v>
      </c>
      <c r="AU52" s="190">
        <f>ROUND((B52/(CE76+CF76)*AU76),0)</f>
        <v>0</v>
      </c>
      <c r="AV52" s="190">
        <f>ROUND((B52/(CE76+CF76)*AV76),0)</f>
        <v>0</v>
      </c>
      <c r="AW52" s="190">
        <f>ROUND((B52/(CE76+CF76)*AW76),0)</f>
        <v>0</v>
      </c>
      <c r="AX52" s="190">
        <f>ROUND((B52/(CE76+CF76)*AX76),0)</f>
        <v>0</v>
      </c>
      <c r="AY52" s="190">
        <f>ROUND((B52/(CE76+CF76)*AY76),0)</f>
        <v>51145</v>
      </c>
      <c r="AZ52" s="190">
        <f>ROUND((B52/(CE76+CF76)*AZ76),0)</f>
        <v>0</v>
      </c>
      <c r="BA52" s="190">
        <f>ROUND((B52/(CE76+CF76)*BA76),0)</f>
        <v>17101</v>
      </c>
      <c r="BB52" s="190">
        <f>ROUND((B52/(CE76+CF76)*BB76),0)</f>
        <v>0</v>
      </c>
      <c r="BC52" s="190">
        <f>ROUND((B52/(CE76+CF76)*BC76),0)</f>
        <v>0</v>
      </c>
      <c r="BD52" s="190">
        <f>ROUND((B52/(CE76+CF76)*BD76),0)</f>
        <v>0</v>
      </c>
      <c r="BE52" s="190">
        <f>ROUND((B52/(CE76+CF76)*BE76),0)</f>
        <v>318155</v>
      </c>
      <c r="BF52" s="190">
        <f>ROUND((B52/(CE76+CF76)*BF76),0)</f>
        <v>11086</v>
      </c>
      <c r="BG52" s="190">
        <f>ROUND((B52/(CE76+CF76)*BG76),0)</f>
        <v>0</v>
      </c>
      <c r="BH52" s="190">
        <f>ROUND((B52/(CE76+CF76)*BH76),0)</f>
        <v>0</v>
      </c>
      <c r="BI52" s="190">
        <f>ROUND((B52/(CE76+CF76)*BI76),0)</f>
        <v>0</v>
      </c>
      <c r="BJ52" s="190">
        <f>ROUND((B52/(CE76+CF76)*BJ76),0)</f>
        <v>0</v>
      </c>
      <c r="BK52" s="190">
        <f>ROUND((B52/(CE76+CF76)*BK76),0)</f>
        <v>0</v>
      </c>
      <c r="BL52" s="190">
        <f>ROUND((B52/(CE76+CF76)*BL76),0)</f>
        <v>0</v>
      </c>
      <c r="BM52" s="190">
        <f>ROUND((B52/(CE76+CF76)*BM76),0)</f>
        <v>0</v>
      </c>
      <c r="BN52" s="190">
        <f>ROUND((B52/(CE76+CF76)*BN76),0)</f>
        <v>205958</v>
      </c>
      <c r="BO52" s="190">
        <f>ROUND((B52/(CE76+CF76)*BO76),0)</f>
        <v>0</v>
      </c>
      <c r="BP52" s="190">
        <f>ROUND((B52/(CE76+CF76)*BP76),0)</f>
        <v>0</v>
      </c>
      <c r="BQ52" s="190">
        <f>ROUND((B52/(CE76+CF76)*BQ76),0)</f>
        <v>0</v>
      </c>
      <c r="BR52" s="190">
        <f>ROUND((B52/(CE76+CF76)*BR76),0)</f>
        <v>4442</v>
      </c>
      <c r="BS52" s="190">
        <f>ROUND((B52/(CE76+CF76)*BS76),0)</f>
        <v>3263</v>
      </c>
      <c r="BT52" s="190">
        <f>ROUND((B52/(CE76+CF76)*BT76),0)</f>
        <v>0</v>
      </c>
      <c r="BU52" s="190">
        <f>ROUND((B52/(CE76+CF76)*BU76),0)</f>
        <v>0</v>
      </c>
      <c r="BV52" s="190">
        <f>ROUND((B52/(CE76+CF76)*BV76),0)</f>
        <v>36049</v>
      </c>
      <c r="BW52" s="190">
        <f>ROUND((B52/(CE76+CF76)*BW76),0)</f>
        <v>0</v>
      </c>
      <c r="BX52" s="190">
        <f>ROUND((B52/(CE76+CF76)*BX76),0)</f>
        <v>0</v>
      </c>
      <c r="BY52" s="190">
        <f>ROUND((B52/(CE76+CF76)*BY76),0)</f>
        <v>6998</v>
      </c>
      <c r="BZ52" s="190">
        <f>ROUND((B52/(CE76+CF76)*BZ76),0)</f>
        <v>0</v>
      </c>
      <c r="CA52" s="190">
        <f>ROUND((B52/(CE76+CF76)*CA76),0)</f>
        <v>0</v>
      </c>
      <c r="CB52" s="190">
        <f>ROUND((B52/(CE76+CF76)*CB76),0)</f>
        <v>0</v>
      </c>
      <c r="CC52" s="190">
        <f>ROUND((B52/(CE76+CF76)*CC76),0)</f>
        <v>0</v>
      </c>
      <c r="CD52" s="190"/>
      <c r="CE52" s="190">
        <f>SUM(C52:CD52)</f>
        <v>1392445</v>
      </c>
    </row>
    <row r="53" spans="1:84" ht="12.65" customHeight="1" x14ac:dyDescent="0.35">
      <c r="A53" s="175" t="s">
        <v>206</v>
      </c>
      <c r="B53" s="190">
        <f>B51+B52</f>
        <v>1392446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</row>
    <row r="54" spans="1:84" ht="15.75" customHeight="1" x14ac:dyDescent="0.35">
      <c r="A54" s="175"/>
      <c r="B54" s="175"/>
      <c r="C54" s="186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2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929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27" t="s">
        <v>220</v>
      </c>
      <c r="S58" s="230" t="s">
        <v>221</v>
      </c>
      <c r="T58" s="23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3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947</v>
      </c>
      <c r="AU58" s="170" t="s">
        <v>228</v>
      </c>
      <c r="AV58" s="230" t="s">
        <v>221</v>
      </c>
      <c r="AW58" s="230" t="s">
        <v>221</v>
      </c>
      <c r="AX58" s="230" t="s">
        <v>221</v>
      </c>
      <c r="AY58" s="170" t="s">
        <v>231</v>
      </c>
      <c r="AZ58" s="170" t="s">
        <v>231</v>
      </c>
      <c r="BA58" s="230" t="s">
        <v>221</v>
      </c>
      <c r="BB58" s="230" t="s">
        <v>221</v>
      </c>
      <c r="BC58" s="230" t="s">
        <v>221</v>
      </c>
      <c r="BD58" s="230" t="s">
        <v>221</v>
      </c>
      <c r="BE58" s="170" t="s">
        <v>232</v>
      </c>
      <c r="BF58" s="230" t="s">
        <v>221</v>
      </c>
      <c r="BG58" s="230" t="s">
        <v>221</v>
      </c>
      <c r="BH58" s="230" t="s">
        <v>221</v>
      </c>
      <c r="BI58" s="230" t="s">
        <v>221</v>
      </c>
      <c r="BJ58" s="230" t="s">
        <v>221</v>
      </c>
      <c r="BK58" s="230" t="s">
        <v>221</v>
      </c>
      <c r="BL58" s="230" t="s">
        <v>221</v>
      </c>
      <c r="BM58" s="230" t="s">
        <v>221</v>
      </c>
      <c r="BN58" s="230" t="s">
        <v>221</v>
      </c>
      <c r="BO58" s="230" t="s">
        <v>221</v>
      </c>
      <c r="BP58" s="230" t="s">
        <v>221</v>
      </c>
      <c r="BQ58" s="230" t="s">
        <v>221</v>
      </c>
      <c r="BR58" s="230" t="s">
        <v>221</v>
      </c>
      <c r="BS58" s="230" t="s">
        <v>221</v>
      </c>
      <c r="BT58" s="230" t="s">
        <v>221</v>
      </c>
      <c r="BU58" s="230" t="s">
        <v>221</v>
      </c>
      <c r="BV58" s="230" t="s">
        <v>221</v>
      </c>
      <c r="BW58" s="230" t="s">
        <v>221</v>
      </c>
      <c r="BX58" s="230" t="s">
        <v>221</v>
      </c>
      <c r="BY58" s="230" t="s">
        <v>221</v>
      </c>
      <c r="BZ58" s="230" t="s">
        <v>221</v>
      </c>
      <c r="CA58" s="230" t="s">
        <v>221</v>
      </c>
      <c r="CB58" s="230" t="s">
        <v>221</v>
      </c>
      <c r="CC58" s="230" t="s">
        <v>221</v>
      </c>
      <c r="CD58" s="230" t="s">
        <v>221</v>
      </c>
      <c r="CE58" s="230" t="s">
        <v>221</v>
      </c>
    </row>
    <row r="59" spans="1:84" ht="12.65" customHeight="1" x14ac:dyDescent="0.35">
      <c r="A59" s="171" t="s">
        <v>233</v>
      </c>
      <c r="B59" s="175"/>
      <c r="C59" s="280"/>
      <c r="D59" s="280"/>
      <c r="E59" s="280">
        <v>192</v>
      </c>
      <c r="F59" s="280"/>
      <c r="G59" s="280"/>
      <c r="H59" s="280"/>
      <c r="I59" s="280"/>
      <c r="J59" s="280"/>
      <c r="K59" s="280"/>
      <c r="L59" s="280">
        <v>1373</v>
      </c>
      <c r="M59" s="280"/>
      <c r="N59" s="280"/>
      <c r="O59" s="280"/>
      <c r="P59" s="283"/>
      <c r="Q59" s="283"/>
      <c r="R59" s="283"/>
      <c r="S59" s="286"/>
      <c r="T59" s="286"/>
      <c r="U59" s="285">
        <v>38145</v>
      </c>
      <c r="V59" s="283">
        <v>863</v>
      </c>
      <c r="W59" s="283"/>
      <c r="X59" s="283">
        <v>1208</v>
      </c>
      <c r="Y59" s="283">
        <v>3549</v>
      </c>
      <c r="Z59" s="283"/>
      <c r="AA59" s="283"/>
      <c r="AB59" s="231"/>
      <c r="AC59" s="283"/>
      <c r="AD59" s="283"/>
      <c r="AE59" s="283">
        <v>15417</v>
      </c>
      <c r="AF59" s="283"/>
      <c r="AG59" s="283">
        <v>3140</v>
      </c>
      <c r="AH59" s="283">
        <v>765</v>
      </c>
      <c r="AI59" s="283">
        <v>159</v>
      </c>
      <c r="AJ59" s="283">
        <v>13480</v>
      </c>
      <c r="AK59" s="283">
        <v>5429</v>
      </c>
      <c r="AL59" s="283">
        <v>868</v>
      </c>
      <c r="AM59" s="283"/>
      <c r="AN59" s="283"/>
      <c r="AO59" s="283">
        <v>1200</v>
      </c>
      <c r="AP59" s="283"/>
      <c r="AQ59" s="283"/>
      <c r="AR59" s="283"/>
      <c r="AS59" s="283"/>
      <c r="AT59" s="283"/>
      <c r="AU59" s="283"/>
      <c r="AV59" s="231"/>
      <c r="AW59" s="231"/>
      <c r="AX59" s="231"/>
      <c r="AY59" s="283">
        <v>4587</v>
      </c>
      <c r="AZ59" s="283"/>
      <c r="BA59" s="231"/>
      <c r="BB59" s="231"/>
      <c r="BC59" s="231"/>
      <c r="BD59" s="231"/>
      <c r="BE59" s="283">
        <v>35420</v>
      </c>
      <c r="BF59" s="231"/>
      <c r="BG59" s="231"/>
      <c r="BH59" s="231"/>
      <c r="BI59" s="231"/>
      <c r="BJ59" s="231"/>
      <c r="BK59" s="231"/>
      <c r="BL59" s="231"/>
      <c r="BM59" s="231"/>
      <c r="BN59" s="231"/>
      <c r="BO59" s="231"/>
      <c r="BP59" s="231"/>
      <c r="BQ59" s="231"/>
      <c r="BR59" s="231"/>
      <c r="BS59" s="231"/>
      <c r="BT59" s="231"/>
      <c r="BU59" s="231"/>
      <c r="BV59" s="231"/>
      <c r="BW59" s="231"/>
      <c r="BX59" s="231"/>
      <c r="BY59" s="231"/>
      <c r="BZ59" s="231"/>
      <c r="CA59" s="231"/>
      <c r="CB59" s="231"/>
      <c r="CC59" s="231"/>
      <c r="CD59" s="232"/>
      <c r="CE59" s="190"/>
    </row>
    <row r="60" spans="1:84" ht="12.65" customHeight="1" x14ac:dyDescent="0.35">
      <c r="A60" s="233" t="s">
        <v>234</v>
      </c>
      <c r="B60" s="175"/>
      <c r="C60" s="290"/>
      <c r="D60" s="287"/>
      <c r="E60" s="287">
        <v>2.11</v>
      </c>
      <c r="F60" s="291"/>
      <c r="G60" s="287"/>
      <c r="H60" s="287"/>
      <c r="I60" s="287"/>
      <c r="J60" s="291"/>
      <c r="K60" s="287"/>
      <c r="L60" s="287">
        <v>15.06</v>
      </c>
      <c r="M60" s="287"/>
      <c r="N60" s="287"/>
      <c r="O60" s="287"/>
      <c r="P60" s="289"/>
      <c r="Q60" s="289"/>
      <c r="R60" s="289"/>
      <c r="S60" s="289">
        <v>1.1499999999999999</v>
      </c>
      <c r="T60" s="289"/>
      <c r="U60" s="289">
        <v>6.66</v>
      </c>
      <c r="V60" s="289">
        <v>0.27</v>
      </c>
      <c r="W60" s="289"/>
      <c r="X60" s="289">
        <v>0.94</v>
      </c>
      <c r="Y60" s="289">
        <v>2.76</v>
      </c>
      <c r="Z60" s="289"/>
      <c r="AA60" s="289"/>
      <c r="AB60" s="289">
        <v>1.54</v>
      </c>
      <c r="AC60" s="289"/>
      <c r="AD60" s="289"/>
      <c r="AE60" s="289">
        <v>6.15</v>
      </c>
      <c r="AF60" s="289"/>
      <c r="AG60" s="289">
        <v>7.32</v>
      </c>
      <c r="AH60" s="289">
        <v>17.45</v>
      </c>
      <c r="AI60" s="289">
        <v>0.56999999999999995</v>
      </c>
      <c r="AJ60" s="289">
        <v>26.04</v>
      </c>
      <c r="AK60" s="289">
        <v>1.5</v>
      </c>
      <c r="AL60" s="289">
        <v>0.74</v>
      </c>
      <c r="AM60" s="289"/>
      <c r="AN60" s="289"/>
      <c r="AO60" s="289">
        <v>0.55000000000000004</v>
      </c>
      <c r="AP60" s="289"/>
      <c r="AQ60" s="289"/>
      <c r="AR60" s="289"/>
      <c r="AS60" s="289"/>
      <c r="AT60" s="289"/>
      <c r="AU60" s="289"/>
      <c r="AV60" s="289"/>
      <c r="AW60" s="289"/>
      <c r="AX60" s="289"/>
      <c r="AY60" s="289">
        <v>5.28</v>
      </c>
      <c r="AZ60" s="289"/>
      <c r="BA60" s="289">
        <v>0.99</v>
      </c>
      <c r="BB60" s="289"/>
      <c r="BC60" s="289"/>
      <c r="BD60" s="289">
        <v>0.69</v>
      </c>
      <c r="BE60" s="289">
        <v>3.08</v>
      </c>
      <c r="BF60" s="289">
        <v>4.33</v>
      </c>
      <c r="BG60" s="289"/>
      <c r="BH60" s="289">
        <v>1.61</v>
      </c>
      <c r="BI60" s="289"/>
      <c r="BJ60" s="289">
        <v>2.19</v>
      </c>
      <c r="BK60" s="289">
        <v>6.1</v>
      </c>
      <c r="BL60" s="289">
        <v>8.64</v>
      </c>
      <c r="BM60" s="289"/>
      <c r="BN60" s="289">
        <v>11.3</v>
      </c>
      <c r="BO60" s="289"/>
      <c r="BP60" s="289">
        <v>0.76</v>
      </c>
      <c r="BQ60" s="289"/>
      <c r="BR60" s="289">
        <v>1.74</v>
      </c>
      <c r="BS60" s="289">
        <v>0.63</v>
      </c>
      <c r="BT60" s="289"/>
      <c r="BU60" s="289"/>
      <c r="BV60" s="289">
        <v>5.56</v>
      </c>
      <c r="BW60" s="289"/>
      <c r="BX60" s="289">
        <v>2.84</v>
      </c>
      <c r="BY60" s="289">
        <v>3.27</v>
      </c>
      <c r="BZ60" s="289"/>
      <c r="CA60" s="289"/>
      <c r="CB60" s="289"/>
      <c r="CC60" s="289"/>
      <c r="CD60" s="232" t="s">
        <v>221</v>
      </c>
      <c r="CE60" s="234">
        <f>SUM(C60:CD60)</f>
        <v>149.82</v>
      </c>
    </row>
    <row r="61" spans="1:84" ht="12.65" customHeight="1" x14ac:dyDescent="0.35">
      <c r="A61" s="171" t="s">
        <v>235</v>
      </c>
      <c r="B61" s="175"/>
      <c r="C61" s="280"/>
      <c r="D61" s="280"/>
      <c r="E61" s="280">
        <v>185941</v>
      </c>
      <c r="F61" s="283"/>
      <c r="G61" s="280"/>
      <c r="H61" s="280"/>
      <c r="I61" s="283"/>
      <c r="J61" s="283"/>
      <c r="K61" s="283"/>
      <c r="L61" s="283">
        <v>1329673</v>
      </c>
      <c r="M61" s="280"/>
      <c r="N61" s="280"/>
      <c r="O61" s="280"/>
      <c r="P61" s="283"/>
      <c r="Q61" s="283"/>
      <c r="R61" s="283"/>
      <c r="S61" s="283">
        <v>43663</v>
      </c>
      <c r="T61" s="283"/>
      <c r="U61" s="283">
        <v>408445</v>
      </c>
      <c r="V61" s="283">
        <v>20527</v>
      </c>
      <c r="W61" s="283"/>
      <c r="X61" s="283">
        <v>74451</v>
      </c>
      <c r="Y61" s="283">
        <v>218731</v>
      </c>
      <c r="Z61" s="283"/>
      <c r="AA61" s="283"/>
      <c r="AB61" s="283">
        <v>249933</v>
      </c>
      <c r="AC61" s="283"/>
      <c r="AD61" s="283"/>
      <c r="AE61" s="283">
        <v>462108</v>
      </c>
      <c r="AF61" s="283"/>
      <c r="AG61" s="283">
        <v>1237587</v>
      </c>
      <c r="AH61" s="283">
        <v>988295</v>
      </c>
      <c r="AI61" s="283">
        <v>59405</v>
      </c>
      <c r="AJ61" s="283">
        <v>3168126</v>
      </c>
      <c r="AK61" s="283">
        <v>142301</v>
      </c>
      <c r="AL61" s="283">
        <v>75780</v>
      </c>
      <c r="AM61" s="283"/>
      <c r="AN61" s="283"/>
      <c r="AO61" s="283">
        <v>48422</v>
      </c>
      <c r="AP61" s="283"/>
      <c r="AQ61" s="283"/>
      <c r="AR61" s="283"/>
      <c r="AS61" s="283"/>
      <c r="AT61" s="283"/>
      <c r="AU61" s="283"/>
      <c r="AV61" s="283"/>
      <c r="AW61" s="283"/>
      <c r="AX61" s="283"/>
      <c r="AY61" s="283">
        <v>228236</v>
      </c>
      <c r="AZ61" s="283"/>
      <c r="BA61" s="283">
        <v>42954</v>
      </c>
      <c r="BB61" s="283"/>
      <c r="BC61" s="283"/>
      <c r="BD61" s="283">
        <v>31917</v>
      </c>
      <c r="BE61" s="283">
        <v>203564</v>
      </c>
      <c r="BF61" s="283">
        <v>163009</v>
      </c>
      <c r="BG61" s="283"/>
      <c r="BH61" s="283">
        <v>93598</v>
      </c>
      <c r="BI61" s="283"/>
      <c r="BJ61" s="283">
        <v>149814</v>
      </c>
      <c r="BK61" s="283">
        <v>299415</v>
      </c>
      <c r="BL61" s="283">
        <v>325690</v>
      </c>
      <c r="BM61" s="283"/>
      <c r="BN61" s="283">
        <v>726900</v>
      </c>
      <c r="BO61" s="283"/>
      <c r="BP61" s="283">
        <v>53328</v>
      </c>
      <c r="BQ61" s="283"/>
      <c r="BR61" s="283">
        <v>132516</v>
      </c>
      <c r="BS61" s="283">
        <v>29587</v>
      </c>
      <c r="BT61" s="283"/>
      <c r="BU61" s="283"/>
      <c r="BV61" s="283">
        <v>243883</v>
      </c>
      <c r="BW61" s="283"/>
      <c r="BX61" s="283">
        <v>186082</v>
      </c>
      <c r="BY61" s="283">
        <v>306335</v>
      </c>
      <c r="BZ61" s="283"/>
      <c r="CA61" s="283">
        <v>11411</v>
      </c>
      <c r="CB61" s="283"/>
      <c r="CC61" s="283"/>
      <c r="CD61" s="232" t="s">
        <v>221</v>
      </c>
      <c r="CE61" s="190">
        <f>SUM(C61:CD61)</f>
        <v>11941627</v>
      </c>
      <c r="CF61" s="235"/>
    </row>
    <row r="62" spans="1:84" ht="12.65" customHeight="1" x14ac:dyDescent="0.35">
      <c r="A62" s="171" t="s">
        <v>3</v>
      </c>
      <c r="B62" s="175"/>
      <c r="C62" s="190">
        <f t="shared" ref="C62:BN62" si="0">ROUND(C47+C48,0)</f>
        <v>0</v>
      </c>
      <c r="D62" s="190">
        <f t="shared" si="0"/>
        <v>0</v>
      </c>
      <c r="E62" s="190">
        <f t="shared" si="0"/>
        <v>40058</v>
      </c>
      <c r="F62" s="190">
        <f t="shared" si="0"/>
        <v>0</v>
      </c>
      <c r="G62" s="190">
        <f t="shared" si="0"/>
        <v>0</v>
      </c>
      <c r="H62" s="190">
        <f t="shared" si="0"/>
        <v>0</v>
      </c>
      <c r="I62" s="190">
        <f t="shared" si="0"/>
        <v>0</v>
      </c>
      <c r="J62" s="190">
        <f>ROUND(J47+J48,0)</f>
        <v>0</v>
      </c>
      <c r="K62" s="190">
        <f t="shared" si="0"/>
        <v>0</v>
      </c>
      <c r="L62" s="190">
        <f t="shared" si="0"/>
        <v>286455</v>
      </c>
      <c r="M62" s="190">
        <f t="shared" si="0"/>
        <v>0</v>
      </c>
      <c r="N62" s="190">
        <f t="shared" si="0"/>
        <v>0</v>
      </c>
      <c r="O62" s="190">
        <f t="shared" si="0"/>
        <v>0</v>
      </c>
      <c r="P62" s="190">
        <f t="shared" si="0"/>
        <v>0</v>
      </c>
      <c r="Q62" s="190">
        <f t="shared" si="0"/>
        <v>0</v>
      </c>
      <c r="R62" s="190">
        <f t="shared" si="0"/>
        <v>0</v>
      </c>
      <c r="S62" s="190">
        <f t="shared" si="0"/>
        <v>9406</v>
      </c>
      <c r="T62" s="190">
        <f t="shared" si="0"/>
        <v>0</v>
      </c>
      <c r="U62" s="190">
        <f t="shared" si="0"/>
        <v>87992</v>
      </c>
      <c r="V62" s="190">
        <f t="shared" si="0"/>
        <v>4422</v>
      </c>
      <c r="W62" s="190">
        <f t="shared" si="0"/>
        <v>0</v>
      </c>
      <c r="X62" s="190">
        <f t="shared" si="0"/>
        <v>16039</v>
      </c>
      <c r="Y62" s="190">
        <f t="shared" si="0"/>
        <v>47122</v>
      </c>
      <c r="Z62" s="190">
        <f t="shared" si="0"/>
        <v>0</v>
      </c>
      <c r="AA62" s="190">
        <f t="shared" si="0"/>
        <v>0</v>
      </c>
      <c r="AB62" s="190">
        <f t="shared" si="0"/>
        <v>53844</v>
      </c>
      <c r="AC62" s="190">
        <f t="shared" si="0"/>
        <v>0</v>
      </c>
      <c r="AD62" s="190">
        <f t="shared" si="0"/>
        <v>0</v>
      </c>
      <c r="AE62" s="190">
        <f t="shared" si="0"/>
        <v>99553</v>
      </c>
      <c r="AF62" s="190">
        <f t="shared" si="0"/>
        <v>0</v>
      </c>
      <c r="AG62" s="190">
        <f t="shared" si="0"/>
        <v>266617</v>
      </c>
      <c r="AH62" s="190">
        <f t="shared" si="0"/>
        <v>212911</v>
      </c>
      <c r="AI62" s="190">
        <f t="shared" si="0"/>
        <v>12798</v>
      </c>
      <c r="AJ62" s="190">
        <f t="shared" si="0"/>
        <v>682518</v>
      </c>
      <c r="AK62" s="190">
        <f t="shared" si="0"/>
        <v>30656</v>
      </c>
      <c r="AL62" s="190">
        <f t="shared" si="0"/>
        <v>16325</v>
      </c>
      <c r="AM62" s="190">
        <f t="shared" si="0"/>
        <v>0</v>
      </c>
      <c r="AN62" s="190">
        <f t="shared" si="0"/>
        <v>0</v>
      </c>
      <c r="AO62" s="190">
        <f t="shared" si="0"/>
        <v>10432</v>
      </c>
      <c r="AP62" s="190">
        <f t="shared" si="0"/>
        <v>0</v>
      </c>
      <c r="AQ62" s="190">
        <f t="shared" si="0"/>
        <v>0</v>
      </c>
      <c r="AR62" s="190">
        <f t="shared" si="0"/>
        <v>0</v>
      </c>
      <c r="AS62" s="190">
        <f t="shared" si="0"/>
        <v>0</v>
      </c>
      <c r="AT62" s="190">
        <f t="shared" si="0"/>
        <v>0</v>
      </c>
      <c r="AU62" s="190">
        <f t="shared" si="0"/>
        <v>0</v>
      </c>
      <c r="AV62" s="190">
        <f t="shared" si="0"/>
        <v>0</v>
      </c>
      <c r="AW62" s="190">
        <f t="shared" si="0"/>
        <v>0</v>
      </c>
      <c r="AX62" s="190">
        <f t="shared" si="0"/>
        <v>0</v>
      </c>
      <c r="AY62" s="190">
        <f>ROUND(AY47+AY48,0)</f>
        <v>49169</v>
      </c>
      <c r="AZ62" s="190">
        <f>ROUND(AZ47+AZ48,0)</f>
        <v>0</v>
      </c>
      <c r="BA62" s="190">
        <f>ROUND(BA47+BA48,0)</f>
        <v>9254</v>
      </c>
      <c r="BB62" s="190">
        <f t="shared" si="0"/>
        <v>0</v>
      </c>
      <c r="BC62" s="190">
        <f t="shared" si="0"/>
        <v>0</v>
      </c>
      <c r="BD62" s="190">
        <f t="shared" si="0"/>
        <v>6876</v>
      </c>
      <c r="BE62" s="190">
        <f t="shared" si="0"/>
        <v>43854</v>
      </c>
      <c r="BF62" s="190">
        <f t="shared" si="0"/>
        <v>35117</v>
      </c>
      <c r="BG62" s="190">
        <f t="shared" si="0"/>
        <v>0</v>
      </c>
      <c r="BH62" s="190">
        <f t="shared" si="0"/>
        <v>20164</v>
      </c>
      <c r="BI62" s="190">
        <f t="shared" si="0"/>
        <v>0</v>
      </c>
      <c r="BJ62" s="190">
        <f t="shared" si="0"/>
        <v>32275</v>
      </c>
      <c r="BK62" s="190">
        <f t="shared" si="0"/>
        <v>64504</v>
      </c>
      <c r="BL62" s="190">
        <f t="shared" si="0"/>
        <v>70164</v>
      </c>
      <c r="BM62" s="190">
        <f t="shared" si="0"/>
        <v>0</v>
      </c>
      <c r="BN62" s="190">
        <f t="shared" si="0"/>
        <v>156598</v>
      </c>
      <c r="BO62" s="190">
        <f t="shared" ref="BO62:CC62" si="1">ROUND(BO47+BO48,0)</f>
        <v>0</v>
      </c>
      <c r="BP62" s="190">
        <f t="shared" si="1"/>
        <v>11489</v>
      </c>
      <c r="BQ62" s="190">
        <f t="shared" si="1"/>
        <v>0</v>
      </c>
      <c r="BR62" s="190">
        <f t="shared" si="1"/>
        <v>28548</v>
      </c>
      <c r="BS62" s="190">
        <f t="shared" si="1"/>
        <v>6374</v>
      </c>
      <c r="BT62" s="190">
        <f t="shared" si="1"/>
        <v>0</v>
      </c>
      <c r="BU62" s="190">
        <f t="shared" si="1"/>
        <v>0</v>
      </c>
      <c r="BV62" s="190">
        <f t="shared" si="1"/>
        <v>52540</v>
      </c>
      <c r="BW62" s="190">
        <f t="shared" si="1"/>
        <v>0</v>
      </c>
      <c r="BX62" s="190">
        <f t="shared" si="1"/>
        <v>40088</v>
      </c>
      <c r="BY62" s="190">
        <f t="shared" si="1"/>
        <v>65995</v>
      </c>
      <c r="BZ62" s="190">
        <f t="shared" si="1"/>
        <v>0</v>
      </c>
      <c r="CA62" s="190">
        <f t="shared" si="1"/>
        <v>2458</v>
      </c>
      <c r="CB62" s="190">
        <f t="shared" si="1"/>
        <v>0</v>
      </c>
      <c r="CC62" s="190">
        <f t="shared" si="1"/>
        <v>0</v>
      </c>
      <c r="CD62" s="232" t="s">
        <v>221</v>
      </c>
      <c r="CE62" s="190">
        <f t="shared" ref="CE62:CE70" si="2">SUM(C62:CD62)</f>
        <v>2572615</v>
      </c>
      <c r="CF62" s="235"/>
    </row>
    <row r="63" spans="1:84" ht="12.65" customHeight="1" x14ac:dyDescent="0.35">
      <c r="A63" s="171" t="s">
        <v>236</v>
      </c>
      <c r="B63" s="175"/>
      <c r="C63" s="280"/>
      <c r="D63" s="280"/>
      <c r="E63" s="280">
        <v>0</v>
      </c>
      <c r="F63" s="283"/>
      <c r="G63" s="280"/>
      <c r="H63" s="280"/>
      <c r="I63" s="283"/>
      <c r="J63" s="283"/>
      <c r="K63" s="283"/>
      <c r="L63" s="283">
        <v>0</v>
      </c>
      <c r="M63" s="280"/>
      <c r="N63" s="280"/>
      <c r="O63" s="280"/>
      <c r="P63" s="283"/>
      <c r="Q63" s="283"/>
      <c r="R63" s="283"/>
      <c r="S63" s="283"/>
      <c r="T63" s="283"/>
      <c r="U63" s="283"/>
      <c r="V63" s="283"/>
      <c r="W63" s="283"/>
      <c r="X63" s="283">
        <v>36994</v>
      </c>
      <c r="Y63" s="283">
        <v>108685</v>
      </c>
      <c r="Z63" s="283"/>
      <c r="AA63" s="283"/>
      <c r="AB63" s="283"/>
      <c r="AC63" s="283"/>
      <c r="AD63" s="283"/>
      <c r="AE63" s="283"/>
      <c r="AF63" s="283"/>
      <c r="AG63" s="283">
        <v>23374</v>
      </c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3"/>
      <c r="BI63" s="283"/>
      <c r="BJ63" s="283"/>
      <c r="BK63" s="283"/>
      <c r="BL63" s="283"/>
      <c r="BM63" s="283"/>
      <c r="BN63" s="283"/>
      <c r="BO63" s="283"/>
      <c r="BP63" s="283">
        <v>0</v>
      </c>
      <c r="BQ63" s="283"/>
      <c r="BR63" s="283"/>
      <c r="BS63" s="283">
        <v>27780</v>
      </c>
      <c r="BT63" s="283"/>
      <c r="BU63" s="283"/>
      <c r="BV63" s="283"/>
      <c r="BW63" s="283"/>
      <c r="BX63" s="283"/>
      <c r="BY63" s="283"/>
      <c r="BZ63" s="283"/>
      <c r="CA63" s="283"/>
      <c r="CB63" s="283"/>
      <c r="CC63" s="283"/>
      <c r="CD63" s="232" t="s">
        <v>221</v>
      </c>
      <c r="CE63" s="190">
        <f>SUM(C63:CD63)</f>
        <v>196833</v>
      </c>
      <c r="CF63" s="235"/>
    </row>
    <row r="64" spans="1:84" ht="12.65" customHeight="1" x14ac:dyDescent="0.35">
      <c r="A64" s="171" t="s">
        <v>237</v>
      </c>
      <c r="B64" s="175"/>
      <c r="C64" s="280"/>
      <c r="D64" s="280"/>
      <c r="E64" s="283">
        <v>4815</v>
      </c>
      <c r="F64" s="283"/>
      <c r="G64" s="280"/>
      <c r="H64" s="280"/>
      <c r="I64" s="283"/>
      <c r="J64" s="283"/>
      <c r="K64" s="283"/>
      <c r="L64" s="283">
        <v>34431</v>
      </c>
      <c r="M64" s="280"/>
      <c r="N64" s="280"/>
      <c r="O64" s="280"/>
      <c r="P64" s="283"/>
      <c r="Q64" s="283"/>
      <c r="R64" s="283"/>
      <c r="S64" s="283">
        <v>-17045</v>
      </c>
      <c r="T64" s="283"/>
      <c r="U64" s="283">
        <v>309992</v>
      </c>
      <c r="V64" s="283">
        <v>976</v>
      </c>
      <c r="W64" s="283"/>
      <c r="X64" s="283">
        <v>3782</v>
      </c>
      <c r="Y64" s="283">
        <v>11109</v>
      </c>
      <c r="Z64" s="283"/>
      <c r="AA64" s="283"/>
      <c r="AB64" s="283">
        <v>616287</v>
      </c>
      <c r="AC64" s="283"/>
      <c r="AD64" s="283"/>
      <c r="AE64" s="283">
        <v>18541</v>
      </c>
      <c r="AF64" s="283"/>
      <c r="AG64" s="283">
        <v>105780</v>
      </c>
      <c r="AH64" s="283">
        <v>100069</v>
      </c>
      <c r="AI64" s="283">
        <v>26307</v>
      </c>
      <c r="AJ64" s="283">
        <v>249895</v>
      </c>
      <c r="AK64" s="283">
        <v>1617</v>
      </c>
      <c r="AL64" s="283">
        <v>4010</v>
      </c>
      <c r="AM64" s="283"/>
      <c r="AN64" s="283"/>
      <c r="AO64" s="283">
        <v>1254</v>
      </c>
      <c r="AP64" s="283"/>
      <c r="AQ64" s="283"/>
      <c r="AR64" s="283"/>
      <c r="AS64" s="283"/>
      <c r="AT64" s="283"/>
      <c r="AU64" s="283"/>
      <c r="AV64" s="283"/>
      <c r="AW64" s="283"/>
      <c r="AX64" s="283"/>
      <c r="AY64" s="283">
        <v>87268</v>
      </c>
      <c r="AZ64" s="283"/>
      <c r="BA64" s="283">
        <v>9654</v>
      </c>
      <c r="BB64" s="283"/>
      <c r="BC64" s="283"/>
      <c r="BD64" s="283">
        <v>515</v>
      </c>
      <c r="BE64" s="283">
        <v>19429</v>
      </c>
      <c r="BF64" s="283">
        <v>25477</v>
      </c>
      <c r="BG64" s="283"/>
      <c r="BH64" s="283">
        <v>34604</v>
      </c>
      <c r="BI64" s="283"/>
      <c r="BJ64" s="283">
        <v>2332</v>
      </c>
      <c r="BK64" s="283">
        <v>4150</v>
      </c>
      <c r="BL64" s="283">
        <v>5905</v>
      </c>
      <c r="BM64" s="283"/>
      <c r="BN64" s="283">
        <v>11001</v>
      </c>
      <c r="BO64" s="283"/>
      <c r="BP64" s="283">
        <v>1449</v>
      </c>
      <c r="BQ64" s="283"/>
      <c r="BR64" s="283">
        <v>3790</v>
      </c>
      <c r="BS64" s="283">
        <v>251</v>
      </c>
      <c r="BT64" s="283"/>
      <c r="BU64" s="283"/>
      <c r="BV64" s="283">
        <v>8399</v>
      </c>
      <c r="BW64" s="283"/>
      <c r="BX64" s="283">
        <v>2946</v>
      </c>
      <c r="BY64" s="283">
        <v>1597</v>
      </c>
      <c r="BZ64" s="283"/>
      <c r="CA64" s="283">
        <v>0</v>
      </c>
      <c r="CB64" s="283"/>
      <c r="CC64" s="283"/>
      <c r="CD64" s="232" t="s">
        <v>221</v>
      </c>
      <c r="CE64" s="190">
        <f>SUM(C64:CD64)</f>
        <v>1690587</v>
      </c>
      <c r="CF64" s="235"/>
    </row>
    <row r="65" spans="1:84" ht="12.65" customHeight="1" x14ac:dyDescent="0.35">
      <c r="A65" s="171" t="s">
        <v>238</v>
      </c>
      <c r="B65" s="175"/>
      <c r="C65" s="280"/>
      <c r="D65" s="280"/>
      <c r="E65" s="280">
        <v>48</v>
      </c>
      <c r="F65" s="280"/>
      <c r="G65" s="280"/>
      <c r="H65" s="280"/>
      <c r="I65" s="283"/>
      <c r="J65" s="280"/>
      <c r="K65" s="283"/>
      <c r="L65" s="283">
        <v>343</v>
      </c>
      <c r="M65" s="280"/>
      <c r="N65" s="280"/>
      <c r="O65" s="280"/>
      <c r="P65" s="283"/>
      <c r="Q65" s="283"/>
      <c r="R65" s="283"/>
      <c r="S65" s="283"/>
      <c r="T65" s="283"/>
      <c r="U65" s="283"/>
      <c r="V65" s="283"/>
      <c r="W65" s="283"/>
      <c r="X65" s="283">
        <v>0</v>
      </c>
      <c r="Y65" s="283">
        <v>0</v>
      </c>
      <c r="Z65" s="283"/>
      <c r="AA65" s="283"/>
      <c r="AB65" s="283">
        <v>1442</v>
      </c>
      <c r="AC65" s="283"/>
      <c r="AD65" s="283"/>
      <c r="AE65" s="283"/>
      <c r="AF65" s="283"/>
      <c r="AG65" s="283">
        <v>1561</v>
      </c>
      <c r="AH65" s="283">
        <v>17617</v>
      </c>
      <c r="AI65" s="283">
        <v>907</v>
      </c>
      <c r="AJ65" s="283">
        <v>3448</v>
      </c>
      <c r="AK65" s="283"/>
      <c r="AL65" s="283"/>
      <c r="AM65" s="283"/>
      <c r="AN65" s="283"/>
      <c r="AO65" s="283">
        <v>12</v>
      </c>
      <c r="AP65" s="283"/>
      <c r="AQ65" s="283"/>
      <c r="AR65" s="283"/>
      <c r="AS65" s="283"/>
      <c r="AT65" s="283"/>
      <c r="AU65" s="283"/>
      <c r="AV65" s="283"/>
      <c r="AW65" s="283"/>
      <c r="AX65" s="283"/>
      <c r="AY65" s="283"/>
      <c r="AZ65" s="283"/>
      <c r="BA65" s="283"/>
      <c r="BB65" s="283"/>
      <c r="BC65" s="283"/>
      <c r="BD65" s="283"/>
      <c r="BE65" s="283">
        <v>206530</v>
      </c>
      <c r="BF65" s="283"/>
      <c r="BG65" s="283"/>
      <c r="BH65" s="283">
        <v>-794</v>
      </c>
      <c r="BI65" s="283"/>
      <c r="BJ65" s="283"/>
      <c r="BK65" s="283"/>
      <c r="BL65" s="283"/>
      <c r="BM65" s="283"/>
      <c r="BN65" s="283">
        <v>2031</v>
      </c>
      <c r="BO65" s="283"/>
      <c r="BP65" s="283"/>
      <c r="BQ65" s="283"/>
      <c r="BR65" s="283"/>
      <c r="BS65" s="283"/>
      <c r="BT65" s="283"/>
      <c r="BU65" s="283"/>
      <c r="BV65" s="283"/>
      <c r="BW65" s="283"/>
      <c r="BX65" s="283">
        <v>720</v>
      </c>
      <c r="BY65" s="283"/>
      <c r="BZ65" s="283"/>
      <c r="CA65" s="283"/>
      <c r="CB65" s="283"/>
      <c r="CC65" s="283"/>
      <c r="CD65" s="232" t="s">
        <v>221</v>
      </c>
      <c r="CE65" s="190">
        <f>SUM(C65:CD65)</f>
        <v>233865</v>
      </c>
      <c r="CF65" s="235"/>
    </row>
    <row r="66" spans="1:84" ht="12.65" customHeight="1" x14ac:dyDescent="0.35">
      <c r="A66" s="171" t="s">
        <v>239</v>
      </c>
      <c r="B66" s="175"/>
      <c r="C66" s="280"/>
      <c r="D66" s="280"/>
      <c r="E66" s="280">
        <v>22196</v>
      </c>
      <c r="F66" s="280"/>
      <c r="G66" s="280"/>
      <c r="H66" s="280"/>
      <c r="I66" s="280"/>
      <c r="J66" s="280"/>
      <c r="K66" s="283"/>
      <c r="L66" s="283">
        <v>158721</v>
      </c>
      <c r="M66" s="280"/>
      <c r="N66" s="280"/>
      <c r="O66" s="283"/>
      <c r="P66" s="283"/>
      <c r="Q66" s="283"/>
      <c r="R66" s="283"/>
      <c r="S66" s="280"/>
      <c r="T66" s="280"/>
      <c r="U66" s="283">
        <v>228541</v>
      </c>
      <c r="V66" s="283"/>
      <c r="W66" s="283"/>
      <c r="X66" s="283">
        <v>6586</v>
      </c>
      <c r="Y66" s="283">
        <v>19349</v>
      </c>
      <c r="Z66" s="283"/>
      <c r="AA66" s="283"/>
      <c r="AB66" s="283">
        <v>277433</v>
      </c>
      <c r="AC66" s="283"/>
      <c r="AD66" s="283"/>
      <c r="AE66" s="283">
        <v>13286</v>
      </c>
      <c r="AF66" s="283"/>
      <c r="AG66" s="283">
        <v>63242</v>
      </c>
      <c r="AH66" s="283">
        <v>184862</v>
      </c>
      <c r="AI66" s="283"/>
      <c r="AJ66" s="283">
        <v>1931</v>
      </c>
      <c r="AK66" s="283"/>
      <c r="AL66" s="283"/>
      <c r="AM66" s="283"/>
      <c r="AN66" s="283"/>
      <c r="AO66" s="283">
        <v>5780</v>
      </c>
      <c r="AP66" s="283"/>
      <c r="AQ66" s="283"/>
      <c r="AR66" s="283"/>
      <c r="AS66" s="283"/>
      <c r="AT66" s="283"/>
      <c r="AU66" s="283"/>
      <c r="AV66" s="283"/>
      <c r="AW66" s="283"/>
      <c r="AX66" s="283"/>
      <c r="AY66" s="283">
        <v>1300</v>
      </c>
      <c r="AZ66" s="283"/>
      <c r="BA66" s="283"/>
      <c r="BB66" s="283"/>
      <c r="BC66" s="283"/>
      <c r="BD66" s="283"/>
      <c r="BE66" s="283">
        <v>24954</v>
      </c>
      <c r="BF66" s="283"/>
      <c r="BG66" s="283"/>
      <c r="BH66" s="283">
        <v>56991</v>
      </c>
      <c r="BI66" s="283"/>
      <c r="BJ66" s="283">
        <v>68182</v>
      </c>
      <c r="BK66" s="283">
        <v>7646</v>
      </c>
      <c r="BL66" s="283"/>
      <c r="BM66" s="283"/>
      <c r="BN66" s="283">
        <v>144978</v>
      </c>
      <c r="BO66" s="283"/>
      <c r="BP66" s="283">
        <v>21580</v>
      </c>
      <c r="BQ66" s="283"/>
      <c r="BR66" s="283">
        <v>43860</v>
      </c>
      <c r="BS66" s="283">
        <v>0</v>
      </c>
      <c r="BT66" s="283"/>
      <c r="BU66" s="283"/>
      <c r="BV66" s="283">
        <v>14298</v>
      </c>
      <c r="BW66" s="283"/>
      <c r="BX66" s="283"/>
      <c r="BY66" s="283">
        <v>219</v>
      </c>
      <c r="BZ66" s="283"/>
      <c r="CA66" s="283"/>
      <c r="CB66" s="283"/>
      <c r="CC66" s="283"/>
      <c r="CD66" s="232" t="s">
        <v>221</v>
      </c>
      <c r="CE66" s="190">
        <f>SUM(C66:CD66)</f>
        <v>1365935</v>
      </c>
      <c r="CF66" s="235"/>
    </row>
    <row r="67" spans="1:84" ht="12.65" customHeight="1" x14ac:dyDescent="0.35">
      <c r="A67" s="171" t="s">
        <v>6</v>
      </c>
      <c r="B67" s="175"/>
      <c r="C67" s="190">
        <f>ROUND(C51+C52,0)</f>
        <v>0</v>
      </c>
      <c r="D67" s="190">
        <f>ROUND(D51+D52,0)</f>
        <v>0</v>
      </c>
      <c r="E67" s="190">
        <f t="shared" ref="E67:BP67" si="3">ROUND(E51+E52,0)</f>
        <v>17140</v>
      </c>
      <c r="F67" s="190">
        <f t="shared" si="3"/>
        <v>0</v>
      </c>
      <c r="G67" s="190">
        <f t="shared" si="3"/>
        <v>0</v>
      </c>
      <c r="H67" s="190">
        <f t="shared" si="3"/>
        <v>0</v>
      </c>
      <c r="I67" s="190">
        <f t="shared" si="3"/>
        <v>0</v>
      </c>
      <c r="J67" s="190">
        <f>ROUND(J51+J52,0)</f>
        <v>0</v>
      </c>
      <c r="K67" s="190">
        <f t="shared" si="3"/>
        <v>0</v>
      </c>
      <c r="L67" s="190">
        <f t="shared" si="3"/>
        <v>122458</v>
      </c>
      <c r="M67" s="190">
        <f t="shared" si="3"/>
        <v>0</v>
      </c>
      <c r="N67" s="190">
        <f t="shared" si="3"/>
        <v>0</v>
      </c>
      <c r="O67" s="190">
        <f t="shared" si="3"/>
        <v>0</v>
      </c>
      <c r="P67" s="190">
        <f t="shared" si="3"/>
        <v>0</v>
      </c>
      <c r="Q67" s="190">
        <f t="shared" si="3"/>
        <v>0</v>
      </c>
      <c r="R67" s="190">
        <f t="shared" si="3"/>
        <v>0</v>
      </c>
      <c r="S67" s="190">
        <f t="shared" si="3"/>
        <v>76581</v>
      </c>
      <c r="T67" s="190">
        <f t="shared" si="3"/>
        <v>0</v>
      </c>
      <c r="U67" s="190">
        <f t="shared" si="3"/>
        <v>34280</v>
      </c>
      <c r="V67" s="190">
        <f t="shared" si="3"/>
        <v>79</v>
      </c>
      <c r="W67" s="190">
        <f t="shared" si="3"/>
        <v>0</v>
      </c>
      <c r="X67" s="190">
        <f t="shared" si="3"/>
        <v>12580</v>
      </c>
      <c r="Y67" s="190">
        <f t="shared" si="3"/>
        <v>37032</v>
      </c>
      <c r="Z67" s="190">
        <f t="shared" si="3"/>
        <v>0</v>
      </c>
      <c r="AA67" s="190">
        <f t="shared" si="3"/>
        <v>0</v>
      </c>
      <c r="AB67" s="190">
        <f t="shared" si="3"/>
        <v>5858</v>
      </c>
      <c r="AC67" s="190">
        <f t="shared" si="3"/>
        <v>0</v>
      </c>
      <c r="AD67" s="190">
        <f t="shared" si="3"/>
        <v>0</v>
      </c>
      <c r="AE67" s="190">
        <f t="shared" si="3"/>
        <v>71313</v>
      </c>
      <c r="AF67" s="190">
        <f t="shared" si="3"/>
        <v>0</v>
      </c>
      <c r="AG67" s="190">
        <f t="shared" si="3"/>
        <v>86605</v>
      </c>
      <c r="AH67" s="190">
        <f t="shared" si="3"/>
        <v>33651</v>
      </c>
      <c r="AI67" s="190">
        <f t="shared" si="3"/>
        <v>16708</v>
      </c>
      <c r="AJ67" s="190">
        <f t="shared" si="3"/>
        <v>206076</v>
      </c>
      <c r="AK67" s="190">
        <f t="shared" si="3"/>
        <v>6290</v>
      </c>
      <c r="AL67" s="190">
        <f t="shared" si="3"/>
        <v>7155</v>
      </c>
      <c r="AM67" s="190">
        <f t="shared" si="3"/>
        <v>0</v>
      </c>
      <c r="AN67" s="190">
        <f t="shared" si="3"/>
        <v>0</v>
      </c>
      <c r="AO67" s="190">
        <f t="shared" si="3"/>
        <v>4442</v>
      </c>
      <c r="AP67" s="190">
        <f t="shared" si="3"/>
        <v>0</v>
      </c>
      <c r="AQ67" s="190">
        <f t="shared" si="3"/>
        <v>0</v>
      </c>
      <c r="AR67" s="190">
        <f t="shared" si="3"/>
        <v>0</v>
      </c>
      <c r="AS67" s="190">
        <f t="shared" si="3"/>
        <v>0</v>
      </c>
      <c r="AT67" s="190">
        <f t="shared" si="3"/>
        <v>0</v>
      </c>
      <c r="AU67" s="190">
        <f t="shared" si="3"/>
        <v>0</v>
      </c>
      <c r="AV67" s="190">
        <f t="shared" si="3"/>
        <v>0</v>
      </c>
      <c r="AW67" s="190">
        <f t="shared" si="3"/>
        <v>0</v>
      </c>
      <c r="AX67" s="190">
        <f t="shared" si="3"/>
        <v>0</v>
      </c>
      <c r="AY67" s="190">
        <f t="shared" si="3"/>
        <v>51145</v>
      </c>
      <c r="AZ67" s="190">
        <f>ROUND(AZ51+AZ52,0)</f>
        <v>0</v>
      </c>
      <c r="BA67" s="190">
        <f>ROUND(BA51+BA52,0)</f>
        <v>17101</v>
      </c>
      <c r="BB67" s="190">
        <f t="shared" si="3"/>
        <v>0</v>
      </c>
      <c r="BC67" s="190">
        <f t="shared" si="3"/>
        <v>0</v>
      </c>
      <c r="BD67" s="190">
        <f t="shared" si="3"/>
        <v>0</v>
      </c>
      <c r="BE67" s="190">
        <f t="shared" si="3"/>
        <v>318155</v>
      </c>
      <c r="BF67" s="190">
        <f t="shared" si="3"/>
        <v>11086</v>
      </c>
      <c r="BG67" s="190">
        <f t="shared" si="3"/>
        <v>0</v>
      </c>
      <c r="BH67" s="190">
        <f t="shared" si="3"/>
        <v>0</v>
      </c>
      <c r="BI67" s="190">
        <f t="shared" si="3"/>
        <v>0</v>
      </c>
      <c r="BJ67" s="190">
        <f t="shared" si="3"/>
        <v>0</v>
      </c>
      <c r="BK67" s="190">
        <f t="shared" si="3"/>
        <v>0</v>
      </c>
      <c r="BL67" s="190">
        <f t="shared" si="3"/>
        <v>0</v>
      </c>
      <c r="BM67" s="190">
        <f t="shared" si="3"/>
        <v>0</v>
      </c>
      <c r="BN67" s="190">
        <f>ROUND(BN51+BN52,0)</f>
        <v>205958</v>
      </c>
      <c r="BO67" s="190">
        <f t="shared" si="3"/>
        <v>0</v>
      </c>
      <c r="BP67" s="190">
        <f t="shared" si="3"/>
        <v>0</v>
      </c>
      <c r="BQ67" s="190">
        <f t="shared" ref="BQ67:CC67" si="4">ROUND(BQ51+BQ52,0)</f>
        <v>0</v>
      </c>
      <c r="BR67" s="190">
        <f t="shared" si="4"/>
        <v>4442</v>
      </c>
      <c r="BS67" s="190">
        <f t="shared" si="4"/>
        <v>3263</v>
      </c>
      <c r="BT67" s="190">
        <f t="shared" si="4"/>
        <v>0</v>
      </c>
      <c r="BU67" s="190">
        <f t="shared" si="4"/>
        <v>0</v>
      </c>
      <c r="BV67" s="190">
        <f t="shared" si="4"/>
        <v>36049</v>
      </c>
      <c r="BW67" s="190">
        <f t="shared" si="4"/>
        <v>0</v>
      </c>
      <c r="BX67" s="190">
        <f t="shared" si="4"/>
        <v>0</v>
      </c>
      <c r="BY67" s="190">
        <f t="shared" si="4"/>
        <v>6998</v>
      </c>
      <c r="BZ67" s="190">
        <f t="shared" si="4"/>
        <v>0</v>
      </c>
      <c r="CA67" s="190">
        <f t="shared" si="4"/>
        <v>0</v>
      </c>
      <c r="CB67" s="190">
        <f t="shared" si="4"/>
        <v>0</v>
      </c>
      <c r="CC67" s="190">
        <f t="shared" si="4"/>
        <v>0</v>
      </c>
      <c r="CD67" s="232" t="s">
        <v>221</v>
      </c>
      <c r="CE67" s="190">
        <f t="shared" ref="CE67" si="5">SUM(C67:CD67)</f>
        <v>1392445</v>
      </c>
      <c r="CF67" s="235"/>
    </row>
    <row r="68" spans="1:84" ht="12.65" customHeight="1" x14ac:dyDescent="0.35">
      <c r="A68" s="171" t="s">
        <v>240</v>
      </c>
      <c r="B68" s="175"/>
      <c r="C68" s="280"/>
      <c r="D68" s="280"/>
      <c r="E68" s="280">
        <v>156</v>
      </c>
      <c r="F68" s="280"/>
      <c r="G68" s="280"/>
      <c r="H68" s="280"/>
      <c r="I68" s="280"/>
      <c r="J68" s="280"/>
      <c r="K68" s="283"/>
      <c r="L68" s="283">
        <v>1116</v>
      </c>
      <c r="M68" s="280"/>
      <c r="N68" s="280"/>
      <c r="O68" s="280"/>
      <c r="P68" s="283"/>
      <c r="Q68" s="283"/>
      <c r="R68" s="283"/>
      <c r="S68" s="283">
        <v>18598</v>
      </c>
      <c r="T68" s="283"/>
      <c r="U68" s="283">
        <v>354</v>
      </c>
      <c r="V68" s="283"/>
      <c r="W68" s="283"/>
      <c r="X68" s="283">
        <v>0</v>
      </c>
      <c r="Y68" s="283">
        <v>1062</v>
      </c>
      <c r="Z68" s="283"/>
      <c r="AA68" s="283"/>
      <c r="AB68" s="283">
        <v>32612</v>
      </c>
      <c r="AC68" s="283"/>
      <c r="AD68" s="283"/>
      <c r="AE68" s="283"/>
      <c r="AF68" s="283"/>
      <c r="AG68" s="283">
        <v>3664</v>
      </c>
      <c r="AH68" s="283">
        <v>19691</v>
      </c>
      <c r="AI68" s="283">
        <v>3095</v>
      </c>
      <c r="AJ68" s="283">
        <v>6135</v>
      </c>
      <c r="AK68" s="283"/>
      <c r="AL68" s="283"/>
      <c r="AM68" s="283"/>
      <c r="AN68" s="283"/>
      <c r="AO68" s="283">
        <v>41</v>
      </c>
      <c r="AP68" s="283"/>
      <c r="AQ68" s="283"/>
      <c r="AR68" s="283"/>
      <c r="AS68" s="283"/>
      <c r="AT68" s="283"/>
      <c r="AU68" s="283"/>
      <c r="AV68" s="283"/>
      <c r="AW68" s="283"/>
      <c r="AX68" s="283"/>
      <c r="AY68" s="283"/>
      <c r="AZ68" s="283"/>
      <c r="BA68" s="283"/>
      <c r="BB68" s="283"/>
      <c r="BC68" s="283"/>
      <c r="BD68" s="283"/>
      <c r="BE68" s="283"/>
      <c r="BF68" s="283"/>
      <c r="BG68" s="283"/>
      <c r="BH68" s="283"/>
      <c r="BI68" s="283"/>
      <c r="BJ68" s="283">
        <v>1545</v>
      </c>
      <c r="BK68" s="283">
        <v>9145</v>
      </c>
      <c r="BL68" s="283">
        <v>10770</v>
      </c>
      <c r="BM68" s="283"/>
      <c r="BN68" s="283"/>
      <c r="BO68" s="283"/>
      <c r="BP68" s="283"/>
      <c r="BQ68" s="283"/>
      <c r="BR68" s="283"/>
      <c r="BS68" s="283"/>
      <c r="BT68" s="283"/>
      <c r="BU68" s="283"/>
      <c r="BV68" s="283">
        <v>2467</v>
      </c>
      <c r="BW68" s="283"/>
      <c r="BX68" s="283">
        <v>298</v>
      </c>
      <c r="BY68" s="283"/>
      <c r="BZ68" s="283"/>
      <c r="CA68" s="283"/>
      <c r="CB68" s="283"/>
      <c r="CC68" s="283"/>
      <c r="CD68" s="232" t="s">
        <v>221</v>
      </c>
      <c r="CE68" s="190">
        <f>SUM(C68:CD68)</f>
        <v>110749</v>
      </c>
      <c r="CF68" s="235"/>
    </row>
    <row r="69" spans="1:84" ht="12.65" customHeight="1" x14ac:dyDescent="0.35">
      <c r="A69" s="171" t="s">
        <v>241</v>
      </c>
      <c r="B69" s="175"/>
      <c r="C69" s="280"/>
      <c r="D69" s="280"/>
      <c r="E69" s="283">
        <v>1261</v>
      </c>
      <c r="F69" s="283"/>
      <c r="G69" s="280"/>
      <c r="H69" s="280"/>
      <c r="I69" s="283"/>
      <c r="J69" s="283"/>
      <c r="K69" s="283"/>
      <c r="L69" s="283">
        <v>9016</v>
      </c>
      <c r="M69" s="280"/>
      <c r="N69" s="280"/>
      <c r="O69" s="280"/>
      <c r="P69" s="283"/>
      <c r="Q69" s="283"/>
      <c r="R69" s="285"/>
      <c r="S69" s="283">
        <v>92536</v>
      </c>
      <c r="T69" s="280"/>
      <c r="U69" s="283">
        <v>31314</v>
      </c>
      <c r="V69" s="283"/>
      <c r="W69" s="280"/>
      <c r="X69" s="283">
        <v>69647</v>
      </c>
      <c r="Y69" s="283">
        <v>84670</v>
      </c>
      <c r="Z69" s="283"/>
      <c r="AA69" s="283"/>
      <c r="AB69" s="283">
        <v>28988</v>
      </c>
      <c r="AC69" s="283"/>
      <c r="AD69" s="283"/>
      <c r="AE69" s="283">
        <v>11936</v>
      </c>
      <c r="AF69" s="283"/>
      <c r="AG69" s="283">
        <v>7916</v>
      </c>
      <c r="AH69" s="283">
        <v>43590</v>
      </c>
      <c r="AI69" s="283">
        <v>14093</v>
      </c>
      <c r="AJ69" s="283">
        <v>59329</v>
      </c>
      <c r="AK69" s="283">
        <v>185</v>
      </c>
      <c r="AL69" s="283">
        <v>21</v>
      </c>
      <c r="AM69" s="283"/>
      <c r="AN69" s="283"/>
      <c r="AO69" s="280">
        <v>328</v>
      </c>
      <c r="AP69" s="283"/>
      <c r="AQ69" s="280"/>
      <c r="AR69" s="280"/>
      <c r="AS69" s="280"/>
      <c r="AT69" s="280"/>
      <c r="AU69" s="283"/>
      <c r="AV69" s="283"/>
      <c r="AW69" s="283"/>
      <c r="AX69" s="283"/>
      <c r="AY69" s="283">
        <v>4376</v>
      </c>
      <c r="AZ69" s="283"/>
      <c r="BA69" s="283">
        <v>487</v>
      </c>
      <c r="BB69" s="283"/>
      <c r="BC69" s="283"/>
      <c r="BD69" s="283">
        <v>0</v>
      </c>
      <c r="BE69" s="283">
        <v>48596</v>
      </c>
      <c r="BF69" s="283"/>
      <c r="BG69" s="283"/>
      <c r="BH69" s="285">
        <v>321137</v>
      </c>
      <c r="BI69" s="283"/>
      <c r="BJ69" s="283">
        <v>2285</v>
      </c>
      <c r="BK69" s="283">
        <v>113305</v>
      </c>
      <c r="BL69" s="283">
        <v>0</v>
      </c>
      <c r="BM69" s="283"/>
      <c r="BN69" s="283">
        <v>109011</v>
      </c>
      <c r="BO69" s="283"/>
      <c r="BP69" s="283">
        <v>7255</v>
      </c>
      <c r="BQ69" s="283"/>
      <c r="BR69" s="283">
        <v>13266</v>
      </c>
      <c r="BS69" s="283">
        <v>1581</v>
      </c>
      <c r="BT69" s="283"/>
      <c r="BU69" s="283"/>
      <c r="BV69" s="283">
        <v>1791</v>
      </c>
      <c r="BW69" s="283"/>
      <c r="BX69" s="283">
        <v>2311</v>
      </c>
      <c r="BY69" s="283">
        <v>3466</v>
      </c>
      <c r="BZ69" s="283"/>
      <c r="CA69" s="283">
        <v>18608</v>
      </c>
      <c r="CB69" s="283"/>
      <c r="CC69" s="283">
        <v>470</v>
      </c>
      <c r="CD69" s="280">
        <v>772409</v>
      </c>
      <c r="CE69" s="190">
        <f>SUM(C69:CD69)</f>
        <v>1875184</v>
      </c>
      <c r="CF69" s="235"/>
    </row>
    <row r="70" spans="1:84" ht="12.65" customHeight="1" x14ac:dyDescent="0.35">
      <c r="A70" s="171" t="s">
        <v>242</v>
      </c>
      <c r="B70" s="175"/>
      <c r="C70" s="280"/>
      <c r="D70" s="280"/>
      <c r="E70" s="280">
        <v>0</v>
      </c>
      <c r="F70" s="283"/>
      <c r="G70" s="280"/>
      <c r="H70" s="280"/>
      <c r="I70" s="280"/>
      <c r="J70" s="283"/>
      <c r="K70" s="283"/>
      <c r="L70" s="283">
        <v>0</v>
      </c>
      <c r="M70" s="280"/>
      <c r="N70" s="280"/>
      <c r="O70" s="280"/>
      <c r="P70" s="280"/>
      <c r="Q70" s="280"/>
      <c r="R70" s="280"/>
      <c r="S70" s="280"/>
      <c r="T70" s="280"/>
      <c r="U70" s="283"/>
      <c r="V70" s="280"/>
      <c r="W70" s="280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3"/>
      <c r="AO70" s="283"/>
      <c r="AP70" s="283"/>
      <c r="AQ70" s="283"/>
      <c r="AR70" s="283"/>
      <c r="AS70" s="283"/>
      <c r="AT70" s="283"/>
      <c r="AU70" s="283"/>
      <c r="AV70" s="283"/>
      <c r="AW70" s="283"/>
      <c r="AX70" s="283"/>
      <c r="AY70" s="283"/>
      <c r="AZ70" s="283"/>
      <c r="BA70" s="283"/>
      <c r="BB70" s="283"/>
      <c r="BC70" s="283"/>
      <c r="BD70" s="283"/>
      <c r="BE70" s="283"/>
      <c r="BF70" s="283"/>
      <c r="BG70" s="283"/>
      <c r="BH70" s="283"/>
      <c r="BI70" s="283"/>
      <c r="BJ70" s="283"/>
      <c r="BK70" s="283"/>
      <c r="BL70" s="283"/>
      <c r="BM70" s="283"/>
      <c r="BN70" s="283"/>
      <c r="BO70" s="283"/>
      <c r="BP70" s="283"/>
      <c r="BQ70" s="283"/>
      <c r="BR70" s="283"/>
      <c r="BS70" s="283"/>
      <c r="BT70" s="283"/>
      <c r="BU70" s="283"/>
      <c r="BV70" s="283"/>
      <c r="BW70" s="283"/>
      <c r="BX70" s="283"/>
      <c r="BY70" s="283"/>
      <c r="BZ70" s="283"/>
      <c r="CA70" s="283"/>
      <c r="CB70" s="283"/>
      <c r="CC70" s="283"/>
      <c r="CD70" s="280">
        <v>115800</v>
      </c>
      <c r="CE70" s="190">
        <f t="shared" si="2"/>
        <v>115800</v>
      </c>
      <c r="CF70" s="235"/>
    </row>
    <row r="71" spans="1:84" ht="12.65" customHeight="1" x14ac:dyDescent="0.35">
      <c r="A71" s="171" t="s">
        <v>243</v>
      </c>
      <c r="B71" s="175"/>
      <c r="C71" s="190">
        <f>SUM(C61:C68)+C69-C70</f>
        <v>0</v>
      </c>
      <c r="D71" s="190">
        <f t="shared" ref="D71:AI71" si="6">SUM(D61:D69)-D70</f>
        <v>0</v>
      </c>
      <c r="E71" s="190">
        <f t="shared" si="6"/>
        <v>271615</v>
      </c>
      <c r="F71" s="190">
        <f t="shared" si="6"/>
        <v>0</v>
      </c>
      <c r="G71" s="190">
        <f t="shared" si="6"/>
        <v>0</v>
      </c>
      <c r="H71" s="190">
        <f t="shared" si="6"/>
        <v>0</v>
      </c>
      <c r="I71" s="190">
        <f t="shared" si="6"/>
        <v>0</v>
      </c>
      <c r="J71" s="190">
        <f t="shared" si="6"/>
        <v>0</v>
      </c>
      <c r="K71" s="190">
        <f t="shared" si="6"/>
        <v>0</v>
      </c>
      <c r="L71" s="190">
        <f t="shared" si="6"/>
        <v>1942213</v>
      </c>
      <c r="M71" s="190">
        <f t="shared" si="6"/>
        <v>0</v>
      </c>
      <c r="N71" s="190">
        <f t="shared" si="6"/>
        <v>0</v>
      </c>
      <c r="O71" s="190">
        <f t="shared" si="6"/>
        <v>0</v>
      </c>
      <c r="P71" s="190">
        <f t="shared" si="6"/>
        <v>0</v>
      </c>
      <c r="Q71" s="190">
        <f t="shared" si="6"/>
        <v>0</v>
      </c>
      <c r="R71" s="190">
        <f t="shared" si="6"/>
        <v>0</v>
      </c>
      <c r="S71" s="190">
        <f t="shared" si="6"/>
        <v>223739</v>
      </c>
      <c r="T71" s="190">
        <f t="shared" si="6"/>
        <v>0</v>
      </c>
      <c r="U71" s="190">
        <f t="shared" si="6"/>
        <v>1100918</v>
      </c>
      <c r="V71" s="190">
        <f t="shared" si="6"/>
        <v>26004</v>
      </c>
      <c r="W71" s="190">
        <f t="shared" si="6"/>
        <v>0</v>
      </c>
      <c r="X71" s="190">
        <f t="shared" si="6"/>
        <v>220079</v>
      </c>
      <c r="Y71" s="190">
        <f t="shared" si="6"/>
        <v>527760</v>
      </c>
      <c r="Z71" s="190">
        <f t="shared" si="6"/>
        <v>0</v>
      </c>
      <c r="AA71" s="190">
        <f t="shared" si="6"/>
        <v>0</v>
      </c>
      <c r="AB71" s="190">
        <f t="shared" si="6"/>
        <v>1266397</v>
      </c>
      <c r="AC71" s="190">
        <f t="shared" si="6"/>
        <v>0</v>
      </c>
      <c r="AD71" s="190">
        <f t="shared" si="6"/>
        <v>0</v>
      </c>
      <c r="AE71" s="190">
        <f t="shared" si="6"/>
        <v>676737</v>
      </c>
      <c r="AF71" s="190">
        <f t="shared" si="6"/>
        <v>0</v>
      </c>
      <c r="AG71" s="190">
        <f t="shared" si="6"/>
        <v>1796346</v>
      </c>
      <c r="AH71" s="190">
        <f t="shared" si="6"/>
        <v>1600686</v>
      </c>
      <c r="AI71" s="190">
        <f t="shared" si="6"/>
        <v>133313</v>
      </c>
      <c r="AJ71" s="190">
        <f t="shared" ref="AJ71:BO71" si="7">SUM(AJ61:AJ69)-AJ70</f>
        <v>4377458</v>
      </c>
      <c r="AK71" s="190">
        <f t="shared" si="7"/>
        <v>181049</v>
      </c>
      <c r="AL71" s="190">
        <f t="shared" si="7"/>
        <v>103291</v>
      </c>
      <c r="AM71" s="190">
        <f t="shared" si="7"/>
        <v>0</v>
      </c>
      <c r="AN71" s="190">
        <f t="shared" si="7"/>
        <v>0</v>
      </c>
      <c r="AO71" s="190">
        <f t="shared" si="7"/>
        <v>70711</v>
      </c>
      <c r="AP71" s="190">
        <f t="shared" si="7"/>
        <v>0</v>
      </c>
      <c r="AQ71" s="190">
        <f t="shared" si="7"/>
        <v>0</v>
      </c>
      <c r="AR71" s="190">
        <f t="shared" si="7"/>
        <v>0</v>
      </c>
      <c r="AS71" s="190">
        <f t="shared" si="7"/>
        <v>0</v>
      </c>
      <c r="AT71" s="190">
        <f t="shared" si="7"/>
        <v>0</v>
      </c>
      <c r="AU71" s="190">
        <f t="shared" si="7"/>
        <v>0</v>
      </c>
      <c r="AV71" s="190">
        <f t="shared" si="7"/>
        <v>0</v>
      </c>
      <c r="AW71" s="190">
        <f t="shared" si="7"/>
        <v>0</v>
      </c>
      <c r="AX71" s="190">
        <f t="shared" si="7"/>
        <v>0</v>
      </c>
      <c r="AY71" s="190">
        <f t="shared" si="7"/>
        <v>421494</v>
      </c>
      <c r="AZ71" s="190">
        <f t="shared" si="7"/>
        <v>0</v>
      </c>
      <c r="BA71" s="190">
        <f t="shared" si="7"/>
        <v>79450</v>
      </c>
      <c r="BB71" s="190">
        <f t="shared" si="7"/>
        <v>0</v>
      </c>
      <c r="BC71" s="190">
        <f t="shared" si="7"/>
        <v>0</v>
      </c>
      <c r="BD71" s="190">
        <f t="shared" si="7"/>
        <v>39308</v>
      </c>
      <c r="BE71" s="190">
        <f t="shared" si="7"/>
        <v>865082</v>
      </c>
      <c r="BF71" s="190">
        <f t="shared" si="7"/>
        <v>234689</v>
      </c>
      <c r="BG71" s="190">
        <f t="shared" si="7"/>
        <v>0</v>
      </c>
      <c r="BH71" s="190">
        <f t="shared" si="7"/>
        <v>525700</v>
      </c>
      <c r="BI71" s="190">
        <f t="shared" si="7"/>
        <v>0</v>
      </c>
      <c r="BJ71" s="190">
        <f t="shared" si="7"/>
        <v>256433</v>
      </c>
      <c r="BK71" s="190">
        <f t="shared" si="7"/>
        <v>498165</v>
      </c>
      <c r="BL71" s="190">
        <f t="shared" si="7"/>
        <v>412529</v>
      </c>
      <c r="BM71" s="190">
        <f t="shared" si="7"/>
        <v>0</v>
      </c>
      <c r="BN71" s="190">
        <f t="shared" si="7"/>
        <v>1356477</v>
      </c>
      <c r="BO71" s="190">
        <f t="shared" si="7"/>
        <v>0</v>
      </c>
      <c r="BP71" s="190">
        <f t="shared" ref="BP71:CC71" si="8">SUM(BP61:BP69)-BP70</f>
        <v>95101</v>
      </c>
      <c r="BQ71" s="190">
        <f t="shared" si="8"/>
        <v>0</v>
      </c>
      <c r="BR71" s="190">
        <f t="shared" si="8"/>
        <v>226422</v>
      </c>
      <c r="BS71" s="190">
        <f t="shared" si="8"/>
        <v>68836</v>
      </c>
      <c r="BT71" s="190">
        <f t="shared" si="8"/>
        <v>0</v>
      </c>
      <c r="BU71" s="190">
        <f t="shared" si="8"/>
        <v>0</v>
      </c>
      <c r="BV71" s="190">
        <f t="shared" si="8"/>
        <v>359427</v>
      </c>
      <c r="BW71" s="190">
        <f t="shared" si="8"/>
        <v>0</v>
      </c>
      <c r="BX71" s="190">
        <f t="shared" si="8"/>
        <v>232445</v>
      </c>
      <c r="BY71" s="190">
        <f t="shared" si="8"/>
        <v>384610</v>
      </c>
      <c r="BZ71" s="190">
        <f t="shared" si="8"/>
        <v>0</v>
      </c>
      <c r="CA71" s="190">
        <f t="shared" si="8"/>
        <v>32477</v>
      </c>
      <c r="CB71" s="190">
        <f t="shared" si="8"/>
        <v>0</v>
      </c>
      <c r="CC71" s="190">
        <f t="shared" si="8"/>
        <v>470</v>
      </c>
      <c r="CD71" s="228">
        <f>CD69-CD70</f>
        <v>656609</v>
      </c>
      <c r="CE71" s="190">
        <f>SUM(CE61:CE69)-CE70</f>
        <v>21264040</v>
      </c>
      <c r="CF71" s="235"/>
    </row>
    <row r="72" spans="1:84" ht="12.65" customHeight="1" x14ac:dyDescent="0.35">
      <c r="A72" s="171" t="s">
        <v>244</v>
      </c>
      <c r="B72" s="175"/>
      <c r="C72" s="232" t="s">
        <v>221</v>
      </c>
      <c r="D72" s="232" t="s">
        <v>221</v>
      </c>
      <c r="E72" s="232" t="s">
        <v>221</v>
      </c>
      <c r="F72" s="232" t="s">
        <v>221</v>
      </c>
      <c r="G72" s="232" t="s">
        <v>221</v>
      </c>
      <c r="H72" s="232" t="s">
        <v>221</v>
      </c>
      <c r="I72" s="232" t="s">
        <v>221</v>
      </c>
      <c r="J72" s="232" t="s">
        <v>221</v>
      </c>
      <c r="K72" s="236" t="s">
        <v>221</v>
      </c>
      <c r="L72" s="232" t="s">
        <v>221</v>
      </c>
      <c r="M72" s="232" t="s">
        <v>221</v>
      </c>
      <c r="N72" s="232" t="s">
        <v>221</v>
      </c>
      <c r="O72" s="232" t="s">
        <v>221</v>
      </c>
      <c r="P72" s="232" t="s">
        <v>221</v>
      </c>
      <c r="Q72" s="232" t="s">
        <v>221</v>
      </c>
      <c r="R72" s="232" t="s">
        <v>221</v>
      </c>
      <c r="S72" s="232" t="s">
        <v>221</v>
      </c>
      <c r="T72" s="232" t="s">
        <v>221</v>
      </c>
      <c r="U72" s="232" t="s">
        <v>221</v>
      </c>
      <c r="V72" s="232" t="s">
        <v>221</v>
      </c>
      <c r="W72" s="232" t="s">
        <v>221</v>
      </c>
      <c r="X72" s="232" t="s">
        <v>221</v>
      </c>
      <c r="Y72" s="232" t="s">
        <v>221</v>
      </c>
      <c r="Z72" s="232" t="s">
        <v>221</v>
      </c>
      <c r="AA72" s="232" t="s">
        <v>221</v>
      </c>
      <c r="AB72" s="232" t="s">
        <v>221</v>
      </c>
      <c r="AC72" s="232" t="s">
        <v>221</v>
      </c>
      <c r="AD72" s="232" t="s">
        <v>221</v>
      </c>
      <c r="AE72" s="232" t="s">
        <v>221</v>
      </c>
      <c r="AF72" s="232" t="s">
        <v>221</v>
      </c>
      <c r="AG72" s="232" t="s">
        <v>221</v>
      </c>
      <c r="AH72" s="232" t="s">
        <v>221</v>
      </c>
      <c r="AI72" s="232" t="s">
        <v>221</v>
      </c>
      <c r="AJ72" s="232" t="s">
        <v>221</v>
      </c>
      <c r="AK72" s="232" t="s">
        <v>221</v>
      </c>
      <c r="AL72" s="232" t="s">
        <v>221</v>
      </c>
      <c r="AM72" s="232" t="s">
        <v>221</v>
      </c>
      <c r="AN72" s="232" t="s">
        <v>221</v>
      </c>
      <c r="AO72" s="232" t="s">
        <v>221</v>
      </c>
      <c r="AP72" s="232" t="s">
        <v>221</v>
      </c>
      <c r="AQ72" s="232" t="s">
        <v>221</v>
      </c>
      <c r="AR72" s="232" t="s">
        <v>221</v>
      </c>
      <c r="AS72" s="232" t="s">
        <v>221</v>
      </c>
      <c r="AT72" s="232" t="s">
        <v>221</v>
      </c>
      <c r="AU72" s="232" t="s">
        <v>221</v>
      </c>
      <c r="AV72" s="232" t="s">
        <v>221</v>
      </c>
      <c r="AW72" s="232" t="s">
        <v>221</v>
      </c>
      <c r="AX72" s="232" t="s">
        <v>221</v>
      </c>
      <c r="AY72" s="232" t="s">
        <v>221</v>
      </c>
      <c r="AZ72" s="232" t="s">
        <v>221</v>
      </c>
      <c r="BA72" s="232" t="s">
        <v>221</v>
      </c>
      <c r="BB72" s="232" t="s">
        <v>221</v>
      </c>
      <c r="BC72" s="232" t="s">
        <v>221</v>
      </c>
      <c r="BD72" s="232" t="s">
        <v>221</v>
      </c>
      <c r="BE72" s="232" t="s">
        <v>221</v>
      </c>
      <c r="BF72" s="232" t="s">
        <v>221</v>
      </c>
      <c r="BG72" s="232" t="s">
        <v>221</v>
      </c>
      <c r="BH72" s="232" t="s">
        <v>221</v>
      </c>
      <c r="BI72" s="232" t="s">
        <v>221</v>
      </c>
      <c r="BJ72" s="232" t="s">
        <v>221</v>
      </c>
      <c r="BK72" s="232" t="s">
        <v>221</v>
      </c>
      <c r="BL72" s="232" t="s">
        <v>221</v>
      </c>
      <c r="BM72" s="232" t="s">
        <v>221</v>
      </c>
      <c r="BN72" s="232" t="s">
        <v>221</v>
      </c>
      <c r="BO72" s="232" t="s">
        <v>221</v>
      </c>
      <c r="BP72" s="232" t="s">
        <v>221</v>
      </c>
      <c r="BQ72" s="232" t="s">
        <v>221</v>
      </c>
      <c r="BR72" s="232" t="s">
        <v>221</v>
      </c>
      <c r="BS72" s="232" t="s">
        <v>221</v>
      </c>
      <c r="BT72" s="232" t="s">
        <v>221</v>
      </c>
      <c r="BU72" s="232" t="s">
        <v>221</v>
      </c>
      <c r="BV72" s="232" t="s">
        <v>221</v>
      </c>
      <c r="BW72" s="232" t="s">
        <v>221</v>
      </c>
      <c r="BX72" s="232" t="s">
        <v>221</v>
      </c>
      <c r="BY72" s="232" t="s">
        <v>221</v>
      </c>
      <c r="BZ72" s="232" t="s">
        <v>221</v>
      </c>
      <c r="CA72" s="232" t="s">
        <v>221</v>
      </c>
      <c r="CB72" s="232" t="s">
        <v>221</v>
      </c>
      <c r="CC72" s="232" t="s">
        <v>221</v>
      </c>
      <c r="CD72" s="232" t="s">
        <v>221</v>
      </c>
      <c r="CE72" s="183">
        <v>2743903</v>
      </c>
      <c r="CF72" s="235"/>
    </row>
    <row r="73" spans="1:84" ht="12.65" customHeight="1" x14ac:dyDescent="0.35">
      <c r="A73" s="171" t="s">
        <v>245</v>
      </c>
      <c r="B73" s="175"/>
      <c r="C73" s="280"/>
      <c r="D73" s="280"/>
      <c r="E73" s="283">
        <f>462372</f>
        <v>462372</v>
      </c>
      <c r="F73" s="283"/>
      <c r="G73" s="280"/>
      <c r="H73" s="280"/>
      <c r="I73" s="283"/>
      <c r="J73" s="283"/>
      <c r="K73" s="283"/>
      <c r="L73" s="283">
        <v>2756370</v>
      </c>
      <c r="M73" s="280"/>
      <c r="N73" s="280"/>
      <c r="O73" s="280"/>
      <c r="P73" s="283"/>
      <c r="Q73" s="283"/>
      <c r="R73" s="283"/>
      <c r="S73" s="283">
        <v>182196</v>
      </c>
      <c r="T73" s="283"/>
      <c r="U73" s="283">
        <v>150827</v>
      </c>
      <c r="V73" s="283">
        <v>4889</v>
      </c>
      <c r="W73" s="283"/>
      <c r="X73" s="283">
        <v>22639</v>
      </c>
      <c r="Y73" s="283">
        <v>66511</v>
      </c>
      <c r="Z73" s="283"/>
      <c r="AA73" s="283"/>
      <c r="AB73" s="283">
        <v>427279</v>
      </c>
      <c r="AC73" s="283"/>
      <c r="AD73" s="283"/>
      <c r="AE73" s="283">
        <v>346746</v>
      </c>
      <c r="AF73" s="283"/>
      <c r="AG73" s="283">
        <v>3036</v>
      </c>
      <c r="AH73" s="283">
        <v>0</v>
      </c>
      <c r="AI73" s="283">
        <v>0</v>
      </c>
      <c r="AJ73" s="283">
        <v>6523</v>
      </c>
      <c r="AK73" s="283">
        <v>325279</v>
      </c>
      <c r="AL73" s="283">
        <v>159874</v>
      </c>
      <c r="AM73" s="283"/>
      <c r="AN73" s="283"/>
      <c r="AO73" s="283">
        <v>0</v>
      </c>
      <c r="AP73" s="283"/>
      <c r="AQ73" s="283"/>
      <c r="AR73" s="283"/>
      <c r="AS73" s="283"/>
      <c r="AT73" s="283"/>
      <c r="AU73" s="283"/>
      <c r="AV73" s="283"/>
      <c r="AW73" s="232" t="s">
        <v>221</v>
      </c>
      <c r="AX73" s="232" t="s">
        <v>221</v>
      </c>
      <c r="AY73" s="232" t="s">
        <v>221</v>
      </c>
      <c r="AZ73" s="232" t="s">
        <v>221</v>
      </c>
      <c r="BA73" s="232" t="s">
        <v>221</v>
      </c>
      <c r="BB73" s="232" t="s">
        <v>221</v>
      </c>
      <c r="BC73" s="232" t="s">
        <v>221</v>
      </c>
      <c r="BD73" s="232" t="s">
        <v>221</v>
      </c>
      <c r="BE73" s="232" t="s">
        <v>221</v>
      </c>
      <c r="BF73" s="232" t="s">
        <v>221</v>
      </c>
      <c r="BG73" s="232" t="s">
        <v>221</v>
      </c>
      <c r="BH73" s="232" t="s">
        <v>221</v>
      </c>
      <c r="BI73" s="232" t="s">
        <v>221</v>
      </c>
      <c r="BJ73" s="232" t="s">
        <v>221</v>
      </c>
      <c r="BK73" s="232" t="s">
        <v>221</v>
      </c>
      <c r="BL73" s="232" t="s">
        <v>221</v>
      </c>
      <c r="BM73" s="232" t="s">
        <v>221</v>
      </c>
      <c r="BN73" s="232" t="s">
        <v>221</v>
      </c>
      <c r="BO73" s="232" t="s">
        <v>221</v>
      </c>
      <c r="BP73" s="232" t="s">
        <v>221</v>
      </c>
      <c r="BQ73" s="232" t="s">
        <v>221</v>
      </c>
      <c r="BR73" s="232" t="s">
        <v>221</v>
      </c>
      <c r="BS73" s="232" t="s">
        <v>221</v>
      </c>
      <c r="BT73" s="232" t="s">
        <v>221</v>
      </c>
      <c r="BU73" s="232" t="s">
        <v>221</v>
      </c>
      <c r="BV73" s="232" t="s">
        <v>221</v>
      </c>
      <c r="BW73" s="232" t="s">
        <v>221</v>
      </c>
      <c r="BX73" s="232" t="s">
        <v>221</v>
      </c>
      <c r="BY73" s="232" t="s">
        <v>221</v>
      </c>
      <c r="BZ73" s="232" t="s">
        <v>221</v>
      </c>
      <c r="CA73" s="232" t="s">
        <v>221</v>
      </c>
      <c r="CB73" s="232" t="s">
        <v>221</v>
      </c>
      <c r="CC73" s="232" t="s">
        <v>221</v>
      </c>
      <c r="CD73" s="232" t="s">
        <v>221</v>
      </c>
      <c r="CE73" s="190">
        <f>SUM(C73:CD73)</f>
        <v>4914541</v>
      </c>
      <c r="CF73" s="235"/>
    </row>
    <row r="74" spans="1:84" ht="12.65" customHeight="1" x14ac:dyDescent="0.35">
      <c r="A74" s="171" t="s">
        <v>246</v>
      </c>
      <c r="B74" s="175"/>
      <c r="C74" s="280"/>
      <c r="D74" s="280"/>
      <c r="E74" s="283">
        <v>0</v>
      </c>
      <c r="F74" s="283"/>
      <c r="G74" s="280"/>
      <c r="H74" s="280"/>
      <c r="I74" s="280"/>
      <c r="J74" s="283"/>
      <c r="K74" s="283"/>
      <c r="L74" s="283">
        <v>0</v>
      </c>
      <c r="M74" s="280"/>
      <c r="N74" s="280"/>
      <c r="O74" s="280"/>
      <c r="P74" s="283"/>
      <c r="Q74" s="283"/>
      <c r="R74" s="283"/>
      <c r="S74" s="283">
        <v>441966</v>
      </c>
      <c r="T74" s="283"/>
      <c r="U74" s="283">
        <v>3678820</v>
      </c>
      <c r="V74" s="283">
        <v>214823</v>
      </c>
      <c r="W74" s="283"/>
      <c r="X74" s="283">
        <v>1282631</v>
      </c>
      <c r="Y74" s="283">
        <v>3768259</v>
      </c>
      <c r="Z74" s="283"/>
      <c r="AA74" s="283"/>
      <c r="AB74" s="283">
        <v>1013707</v>
      </c>
      <c r="AC74" s="283"/>
      <c r="AD74" s="283"/>
      <c r="AE74" s="283">
        <v>1092683</v>
      </c>
      <c r="AF74" s="283"/>
      <c r="AG74" s="283">
        <v>6157290</v>
      </c>
      <c r="AH74" s="283">
        <v>2360460</v>
      </c>
      <c r="AI74" s="283">
        <v>487135</v>
      </c>
      <c r="AJ74" s="283">
        <v>2999429</v>
      </c>
      <c r="AK74" s="283">
        <v>242487</v>
      </c>
      <c r="AL74" s="283">
        <v>120496</v>
      </c>
      <c r="AM74" s="283"/>
      <c r="AN74" s="283"/>
      <c r="AO74" s="283">
        <f>133510+2</f>
        <v>133512</v>
      </c>
      <c r="AP74" s="283"/>
      <c r="AQ74" s="283"/>
      <c r="AR74" s="283"/>
      <c r="AS74" s="283"/>
      <c r="AT74" s="283"/>
      <c r="AU74" s="283"/>
      <c r="AV74" s="283"/>
      <c r="AW74" s="232" t="s">
        <v>221</v>
      </c>
      <c r="AX74" s="232" t="s">
        <v>221</v>
      </c>
      <c r="AY74" s="232" t="s">
        <v>221</v>
      </c>
      <c r="AZ74" s="232" t="s">
        <v>221</v>
      </c>
      <c r="BA74" s="232" t="s">
        <v>221</v>
      </c>
      <c r="BB74" s="232" t="s">
        <v>221</v>
      </c>
      <c r="BC74" s="232" t="s">
        <v>221</v>
      </c>
      <c r="BD74" s="232" t="s">
        <v>221</v>
      </c>
      <c r="BE74" s="232" t="s">
        <v>221</v>
      </c>
      <c r="BF74" s="232" t="s">
        <v>221</v>
      </c>
      <c r="BG74" s="232" t="s">
        <v>221</v>
      </c>
      <c r="BH74" s="232" t="s">
        <v>221</v>
      </c>
      <c r="BI74" s="232" t="s">
        <v>221</v>
      </c>
      <c r="BJ74" s="232" t="s">
        <v>221</v>
      </c>
      <c r="BK74" s="232" t="s">
        <v>221</v>
      </c>
      <c r="BL74" s="232" t="s">
        <v>221</v>
      </c>
      <c r="BM74" s="232" t="s">
        <v>221</v>
      </c>
      <c r="BN74" s="232" t="s">
        <v>221</v>
      </c>
      <c r="BO74" s="232" t="s">
        <v>221</v>
      </c>
      <c r="BP74" s="232" t="s">
        <v>221</v>
      </c>
      <c r="BQ74" s="232" t="s">
        <v>221</v>
      </c>
      <c r="BR74" s="232" t="s">
        <v>221</v>
      </c>
      <c r="BS74" s="232" t="s">
        <v>221</v>
      </c>
      <c r="BT74" s="232" t="s">
        <v>221</v>
      </c>
      <c r="BU74" s="232" t="s">
        <v>221</v>
      </c>
      <c r="BV74" s="232" t="s">
        <v>221</v>
      </c>
      <c r="BW74" s="232" t="s">
        <v>221</v>
      </c>
      <c r="BX74" s="232" t="s">
        <v>221</v>
      </c>
      <c r="BY74" s="232" t="s">
        <v>221</v>
      </c>
      <c r="BZ74" s="232" t="s">
        <v>221</v>
      </c>
      <c r="CA74" s="232" t="s">
        <v>221</v>
      </c>
      <c r="CB74" s="232" t="s">
        <v>221</v>
      </c>
      <c r="CC74" s="232" t="s">
        <v>221</v>
      </c>
      <c r="CD74" s="232" t="s">
        <v>221</v>
      </c>
      <c r="CE74" s="190">
        <f>SUM(C74:CD74)</f>
        <v>23993698</v>
      </c>
      <c r="CF74" s="235"/>
    </row>
    <row r="75" spans="1:84" ht="12.65" customHeight="1" x14ac:dyDescent="0.35">
      <c r="A75" s="171" t="s">
        <v>247</v>
      </c>
      <c r="B75" s="175"/>
      <c r="C75" s="190">
        <f t="shared" ref="C75:AV75" si="9">SUM(C73:C74)</f>
        <v>0</v>
      </c>
      <c r="D75" s="190">
        <f t="shared" si="9"/>
        <v>0</v>
      </c>
      <c r="E75" s="190">
        <f t="shared" si="9"/>
        <v>462372</v>
      </c>
      <c r="F75" s="190">
        <f t="shared" si="9"/>
        <v>0</v>
      </c>
      <c r="G75" s="190">
        <f t="shared" si="9"/>
        <v>0</v>
      </c>
      <c r="H75" s="190">
        <f t="shared" si="9"/>
        <v>0</v>
      </c>
      <c r="I75" s="190">
        <f t="shared" si="9"/>
        <v>0</v>
      </c>
      <c r="J75" s="190">
        <f t="shared" si="9"/>
        <v>0</v>
      </c>
      <c r="K75" s="190">
        <f t="shared" si="9"/>
        <v>0</v>
      </c>
      <c r="L75" s="190">
        <f t="shared" si="9"/>
        <v>2756370</v>
      </c>
      <c r="M75" s="190">
        <f t="shared" si="9"/>
        <v>0</v>
      </c>
      <c r="N75" s="190">
        <f t="shared" si="9"/>
        <v>0</v>
      </c>
      <c r="O75" s="190">
        <f t="shared" si="9"/>
        <v>0</v>
      </c>
      <c r="P75" s="190">
        <f t="shared" si="9"/>
        <v>0</v>
      </c>
      <c r="Q75" s="190">
        <f t="shared" si="9"/>
        <v>0</v>
      </c>
      <c r="R75" s="190">
        <f t="shared" si="9"/>
        <v>0</v>
      </c>
      <c r="S75" s="190">
        <f t="shared" si="9"/>
        <v>624162</v>
      </c>
      <c r="T75" s="190">
        <f t="shared" si="9"/>
        <v>0</v>
      </c>
      <c r="U75" s="190">
        <f t="shared" si="9"/>
        <v>3829647</v>
      </c>
      <c r="V75" s="190">
        <f t="shared" si="9"/>
        <v>219712</v>
      </c>
      <c r="W75" s="190">
        <f t="shared" si="9"/>
        <v>0</v>
      </c>
      <c r="X75" s="190">
        <f t="shared" si="9"/>
        <v>1305270</v>
      </c>
      <c r="Y75" s="190">
        <f t="shared" si="9"/>
        <v>3834770</v>
      </c>
      <c r="Z75" s="190">
        <f t="shared" si="9"/>
        <v>0</v>
      </c>
      <c r="AA75" s="190">
        <f t="shared" si="9"/>
        <v>0</v>
      </c>
      <c r="AB75" s="190">
        <f t="shared" si="9"/>
        <v>1440986</v>
      </c>
      <c r="AC75" s="190">
        <f t="shared" si="9"/>
        <v>0</v>
      </c>
      <c r="AD75" s="190">
        <f t="shared" si="9"/>
        <v>0</v>
      </c>
      <c r="AE75" s="190">
        <f t="shared" si="9"/>
        <v>1439429</v>
      </c>
      <c r="AF75" s="190">
        <f t="shared" si="9"/>
        <v>0</v>
      </c>
      <c r="AG75" s="190">
        <f t="shared" si="9"/>
        <v>6160326</v>
      </c>
      <c r="AH75" s="190">
        <f t="shared" si="9"/>
        <v>2360460</v>
      </c>
      <c r="AI75" s="190">
        <f t="shared" si="9"/>
        <v>487135</v>
      </c>
      <c r="AJ75" s="190">
        <f t="shared" si="9"/>
        <v>3005952</v>
      </c>
      <c r="AK75" s="190">
        <f t="shared" si="9"/>
        <v>567766</v>
      </c>
      <c r="AL75" s="190">
        <f t="shared" si="9"/>
        <v>280370</v>
      </c>
      <c r="AM75" s="190">
        <f t="shared" si="9"/>
        <v>0</v>
      </c>
      <c r="AN75" s="190">
        <f t="shared" si="9"/>
        <v>0</v>
      </c>
      <c r="AO75" s="190">
        <f t="shared" si="9"/>
        <v>133512</v>
      </c>
      <c r="AP75" s="190">
        <f t="shared" si="9"/>
        <v>0</v>
      </c>
      <c r="AQ75" s="190">
        <f t="shared" si="9"/>
        <v>0</v>
      </c>
      <c r="AR75" s="190">
        <f t="shared" si="9"/>
        <v>0</v>
      </c>
      <c r="AS75" s="190">
        <f t="shared" si="9"/>
        <v>0</v>
      </c>
      <c r="AT75" s="190">
        <f t="shared" si="9"/>
        <v>0</v>
      </c>
      <c r="AU75" s="190">
        <f t="shared" si="9"/>
        <v>0</v>
      </c>
      <c r="AV75" s="190">
        <f t="shared" si="9"/>
        <v>0</v>
      </c>
      <c r="AW75" s="232" t="s">
        <v>221</v>
      </c>
      <c r="AX75" s="232" t="s">
        <v>221</v>
      </c>
      <c r="AY75" s="232" t="s">
        <v>221</v>
      </c>
      <c r="AZ75" s="232" t="s">
        <v>221</v>
      </c>
      <c r="BA75" s="232" t="s">
        <v>221</v>
      </c>
      <c r="BB75" s="232" t="s">
        <v>221</v>
      </c>
      <c r="BC75" s="232" t="s">
        <v>221</v>
      </c>
      <c r="BD75" s="232" t="s">
        <v>221</v>
      </c>
      <c r="BE75" s="232" t="s">
        <v>221</v>
      </c>
      <c r="BF75" s="232" t="s">
        <v>221</v>
      </c>
      <c r="BG75" s="232" t="s">
        <v>221</v>
      </c>
      <c r="BH75" s="232" t="s">
        <v>221</v>
      </c>
      <c r="BI75" s="232" t="s">
        <v>221</v>
      </c>
      <c r="BJ75" s="232" t="s">
        <v>221</v>
      </c>
      <c r="BK75" s="232" t="s">
        <v>221</v>
      </c>
      <c r="BL75" s="232" t="s">
        <v>221</v>
      </c>
      <c r="BM75" s="232" t="s">
        <v>221</v>
      </c>
      <c r="BN75" s="232" t="s">
        <v>221</v>
      </c>
      <c r="BO75" s="232" t="s">
        <v>221</v>
      </c>
      <c r="BP75" s="232" t="s">
        <v>221</v>
      </c>
      <c r="BQ75" s="232" t="s">
        <v>221</v>
      </c>
      <c r="BR75" s="232" t="s">
        <v>221</v>
      </c>
      <c r="BS75" s="232" t="s">
        <v>221</v>
      </c>
      <c r="BT75" s="232" t="s">
        <v>221</v>
      </c>
      <c r="BU75" s="232" t="s">
        <v>221</v>
      </c>
      <c r="BV75" s="232" t="s">
        <v>221</v>
      </c>
      <c r="BW75" s="232" t="s">
        <v>221</v>
      </c>
      <c r="BX75" s="232" t="s">
        <v>221</v>
      </c>
      <c r="BY75" s="232" t="s">
        <v>221</v>
      </c>
      <c r="BZ75" s="232" t="s">
        <v>221</v>
      </c>
      <c r="CA75" s="232" t="s">
        <v>221</v>
      </c>
      <c r="CB75" s="232" t="s">
        <v>221</v>
      </c>
      <c r="CC75" s="232" t="s">
        <v>221</v>
      </c>
      <c r="CD75" s="232" t="s">
        <v>221</v>
      </c>
      <c r="CE75" s="190">
        <f t="shared" ref="CE75" si="10">SUM(C75:CD75)</f>
        <v>28908239</v>
      </c>
      <c r="CF75" s="235"/>
    </row>
    <row r="76" spans="1:84" ht="12.65" customHeight="1" x14ac:dyDescent="0.35">
      <c r="A76" s="171" t="s">
        <v>248</v>
      </c>
      <c r="B76" s="175"/>
      <c r="C76" s="280"/>
      <c r="D76" s="280"/>
      <c r="E76" s="283">
        <v>436</v>
      </c>
      <c r="F76" s="283"/>
      <c r="G76" s="280"/>
      <c r="H76" s="280"/>
      <c r="I76" s="283"/>
      <c r="J76" s="283"/>
      <c r="K76" s="283"/>
      <c r="L76" s="283">
        <v>3115</v>
      </c>
      <c r="M76" s="283"/>
      <c r="N76" s="283"/>
      <c r="O76" s="283"/>
      <c r="P76" s="283"/>
      <c r="Q76" s="283"/>
      <c r="R76" s="283"/>
      <c r="S76" s="283">
        <v>1948</v>
      </c>
      <c r="T76" s="283"/>
      <c r="U76" s="283">
        <v>872</v>
      </c>
      <c r="V76" s="283">
        <v>2</v>
      </c>
      <c r="W76" s="283"/>
      <c r="X76" s="283">
        <v>320</v>
      </c>
      <c r="Y76" s="283">
        <v>942</v>
      </c>
      <c r="Z76" s="283"/>
      <c r="AA76" s="283"/>
      <c r="AB76" s="283">
        <v>149</v>
      </c>
      <c r="AC76" s="283"/>
      <c r="AD76" s="283"/>
      <c r="AE76" s="283">
        <v>1814</v>
      </c>
      <c r="AF76" s="283"/>
      <c r="AG76" s="283">
        <v>2203</v>
      </c>
      <c r="AH76" s="283">
        <v>856</v>
      </c>
      <c r="AI76" s="283">
        <v>425</v>
      </c>
      <c r="AJ76" s="283">
        <v>5242</v>
      </c>
      <c r="AK76" s="283">
        <v>160</v>
      </c>
      <c r="AL76" s="283">
        <v>182</v>
      </c>
      <c r="AM76" s="283"/>
      <c r="AN76" s="283"/>
      <c r="AO76" s="283">
        <v>113</v>
      </c>
      <c r="AP76" s="283"/>
      <c r="AQ76" s="283"/>
      <c r="AR76" s="283"/>
      <c r="AS76" s="283"/>
      <c r="AT76" s="283"/>
      <c r="AU76" s="283"/>
      <c r="AV76" s="283"/>
      <c r="AW76" s="283"/>
      <c r="AX76" s="283"/>
      <c r="AY76" s="283">
        <v>1301</v>
      </c>
      <c r="AZ76" s="283"/>
      <c r="BA76" s="283">
        <v>435</v>
      </c>
      <c r="BB76" s="283"/>
      <c r="BC76" s="283"/>
      <c r="BD76" s="283"/>
      <c r="BE76" s="283">
        <v>8093</v>
      </c>
      <c r="BF76" s="283">
        <v>282</v>
      </c>
      <c r="BG76" s="283"/>
      <c r="BH76" s="283"/>
      <c r="BI76" s="283"/>
      <c r="BJ76" s="283"/>
      <c r="BK76" s="283"/>
      <c r="BL76" s="283"/>
      <c r="BM76" s="283"/>
      <c r="BN76" s="283">
        <v>5239</v>
      </c>
      <c r="BO76" s="283"/>
      <c r="BP76" s="283"/>
      <c r="BQ76" s="283"/>
      <c r="BR76" s="283">
        <v>113</v>
      </c>
      <c r="BS76" s="283">
        <v>83</v>
      </c>
      <c r="BT76" s="283"/>
      <c r="BU76" s="283"/>
      <c r="BV76" s="283">
        <v>917</v>
      </c>
      <c r="BW76" s="283"/>
      <c r="BX76" s="283"/>
      <c r="BY76" s="283">
        <v>178</v>
      </c>
      <c r="BZ76" s="283"/>
      <c r="CA76" s="283"/>
      <c r="CB76" s="283"/>
      <c r="CC76" s="283"/>
      <c r="CD76" s="232" t="s">
        <v>221</v>
      </c>
      <c r="CE76" s="190">
        <f>SUM(C76:CD76)</f>
        <v>35420</v>
      </c>
      <c r="CF76" s="190">
        <f>BE59-CE76</f>
        <v>0</v>
      </c>
    </row>
    <row r="77" spans="1:84" ht="12.65" customHeight="1" x14ac:dyDescent="0.35">
      <c r="A77" s="171" t="s">
        <v>249</v>
      </c>
      <c r="B77" s="175"/>
      <c r="C77" s="280"/>
      <c r="D77" s="280"/>
      <c r="E77" s="280">
        <v>545</v>
      </c>
      <c r="F77" s="280"/>
      <c r="G77" s="280"/>
      <c r="H77" s="280"/>
      <c r="I77" s="280"/>
      <c r="J77" s="280"/>
      <c r="K77" s="280"/>
      <c r="L77" s="280">
        <v>3900</v>
      </c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  <c r="AB77" s="280"/>
      <c r="AC77" s="280"/>
      <c r="AD77" s="280"/>
      <c r="AE77" s="280"/>
      <c r="AF77" s="280"/>
      <c r="AG77" s="280"/>
      <c r="AH77" s="280"/>
      <c r="AI77" s="280"/>
      <c r="AJ77" s="280"/>
      <c r="AK77" s="280"/>
      <c r="AL77" s="280"/>
      <c r="AM77" s="280"/>
      <c r="AN77" s="280"/>
      <c r="AO77" s="280">
        <v>142</v>
      </c>
      <c r="AP77" s="280"/>
      <c r="AQ77" s="280"/>
      <c r="AR77" s="280"/>
      <c r="AS77" s="280"/>
      <c r="AT77" s="280"/>
      <c r="AU77" s="280"/>
      <c r="AV77" s="280"/>
      <c r="AW77" s="280"/>
      <c r="AX77" s="232" t="s">
        <v>221</v>
      </c>
      <c r="AY77" s="232" t="s">
        <v>221</v>
      </c>
      <c r="AZ77" s="280"/>
      <c r="BA77" s="280"/>
      <c r="BB77" s="280"/>
      <c r="BC77" s="280"/>
      <c r="BD77" s="232" t="s">
        <v>221</v>
      </c>
      <c r="BE77" s="232" t="s">
        <v>221</v>
      </c>
      <c r="BF77" s="280"/>
      <c r="BG77" s="232" t="s">
        <v>221</v>
      </c>
      <c r="BH77" s="280"/>
      <c r="BI77" s="280"/>
      <c r="BJ77" s="232" t="s">
        <v>221</v>
      </c>
      <c r="BK77" s="280"/>
      <c r="BL77" s="280"/>
      <c r="BM77" s="280"/>
      <c r="BN77" s="232" t="s">
        <v>221</v>
      </c>
      <c r="BO77" s="232" t="s">
        <v>221</v>
      </c>
      <c r="BP77" s="232" t="s">
        <v>221</v>
      </c>
      <c r="BQ77" s="232" t="s">
        <v>221</v>
      </c>
      <c r="BR77" s="280"/>
      <c r="BS77" s="280"/>
      <c r="BT77" s="280"/>
      <c r="BU77" s="280"/>
      <c r="BV77" s="280"/>
      <c r="BW77" s="280"/>
      <c r="BX77" s="280"/>
      <c r="BY77" s="280"/>
      <c r="BZ77" s="280"/>
      <c r="CA77" s="280"/>
      <c r="CB77" s="280"/>
      <c r="CC77" s="232" t="s">
        <v>221</v>
      </c>
      <c r="CD77" s="232" t="s">
        <v>221</v>
      </c>
      <c r="CE77" s="190">
        <f>SUM(C77:CD77)</f>
        <v>4587</v>
      </c>
      <c r="CF77" s="190">
        <f>AY59-CE77</f>
        <v>0</v>
      </c>
    </row>
    <row r="78" spans="1:84" ht="12.65" customHeight="1" x14ac:dyDescent="0.35">
      <c r="A78" s="171" t="s">
        <v>250</v>
      </c>
      <c r="B78" s="175"/>
      <c r="C78" s="280"/>
      <c r="D78" s="280"/>
      <c r="E78" s="280">
        <v>192</v>
      </c>
      <c r="F78" s="280"/>
      <c r="G78" s="280"/>
      <c r="H78" s="280"/>
      <c r="I78" s="280"/>
      <c r="J78" s="280"/>
      <c r="K78" s="280"/>
      <c r="L78" s="280">
        <v>1376</v>
      </c>
      <c r="M78" s="280"/>
      <c r="N78" s="280"/>
      <c r="O78" s="280"/>
      <c r="P78" s="280"/>
      <c r="Q78" s="280"/>
      <c r="R78" s="280"/>
      <c r="S78" s="280">
        <v>861</v>
      </c>
      <c r="T78" s="280"/>
      <c r="U78" s="280">
        <v>385</v>
      </c>
      <c r="V78" s="280">
        <v>1</v>
      </c>
      <c r="W78" s="280"/>
      <c r="X78" s="280">
        <v>142</v>
      </c>
      <c r="Y78" s="280">
        <v>416</v>
      </c>
      <c r="Z78" s="280"/>
      <c r="AA78" s="280"/>
      <c r="AB78" s="280">
        <v>66</v>
      </c>
      <c r="AC78" s="280"/>
      <c r="AD78" s="280"/>
      <c r="AE78" s="280">
        <v>801</v>
      </c>
      <c r="AF78" s="280"/>
      <c r="AG78" s="280">
        <v>973</v>
      </c>
      <c r="AH78" s="280">
        <v>0</v>
      </c>
      <c r="AI78" s="280">
        <v>188</v>
      </c>
      <c r="AJ78" s="280">
        <v>2316</v>
      </c>
      <c r="AK78" s="280">
        <v>71</v>
      </c>
      <c r="AL78" s="280">
        <v>80</v>
      </c>
      <c r="AM78" s="280"/>
      <c r="AN78" s="280"/>
      <c r="AO78" s="280">
        <v>51</v>
      </c>
      <c r="AP78" s="280"/>
      <c r="AQ78" s="280"/>
      <c r="AR78" s="280"/>
      <c r="AS78" s="280"/>
      <c r="AT78" s="280"/>
      <c r="AU78" s="280"/>
      <c r="AV78" s="280"/>
      <c r="AW78" s="280"/>
      <c r="AX78" s="232" t="s">
        <v>221</v>
      </c>
      <c r="AY78" s="232" t="s">
        <v>221</v>
      </c>
      <c r="AZ78" s="232" t="s">
        <v>221</v>
      </c>
      <c r="BA78" s="280">
        <v>0</v>
      </c>
      <c r="BB78" s="280"/>
      <c r="BC78" s="280"/>
      <c r="BD78" s="232" t="s">
        <v>221</v>
      </c>
      <c r="BE78" s="232" t="s">
        <v>221</v>
      </c>
      <c r="BF78" s="232" t="s">
        <v>221</v>
      </c>
      <c r="BG78" s="232" t="s">
        <v>221</v>
      </c>
      <c r="BH78" s="280"/>
      <c r="BI78" s="280"/>
      <c r="BJ78" s="232" t="s">
        <v>221</v>
      </c>
      <c r="BK78" s="280"/>
      <c r="BL78" s="280"/>
      <c r="BM78" s="280"/>
      <c r="BN78" s="232" t="s">
        <v>221</v>
      </c>
      <c r="BO78" s="232" t="s">
        <v>221</v>
      </c>
      <c r="BP78" s="232" t="s">
        <v>221</v>
      </c>
      <c r="BQ78" s="232" t="s">
        <v>221</v>
      </c>
      <c r="BR78" s="232" t="s">
        <v>221</v>
      </c>
      <c r="BS78" s="280">
        <v>37</v>
      </c>
      <c r="BT78" s="280"/>
      <c r="BU78" s="280"/>
      <c r="BV78" s="280">
        <v>405</v>
      </c>
      <c r="BW78" s="280"/>
      <c r="BX78" s="280"/>
      <c r="BY78" s="280">
        <v>79</v>
      </c>
      <c r="BZ78" s="280"/>
      <c r="CA78" s="280"/>
      <c r="CB78" s="280"/>
      <c r="CC78" s="232" t="s">
        <v>221</v>
      </c>
      <c r="CD78" s="232" t="s">
        <v>221</v>
      </c>
      <c r="CE78" s="190">
        <f>SUM(C78:CD78)</f>
        <v>8440</v>
      </c>
      <c r="CF78" s="190"/>
    </row>
    <row r="79" spans="1:84" ht="12.65" customHeight="1" x14ac:dyDescent="0.35">
      <c r="A79" s="171" t="s">
        <v>251</v>
      </c>
      <c r="B79" s="175"/>
      <c r="C79" s="288"/>
      <c r="D79" s="288"/>
      <c r="E79" s="280">
        <v>3721</v>
      </c>
      <c r="F79" s="280"/>
      <c r="G79" s="280"/>
      <c r="H79" s="280"/>
      <c r="I79" s="280"/>
      <c r="J79" s="280"/>
      <c r="K79" s="280"/>
      <c r="L79" s="280">
        <v>26612</v>
      </c>
      <c r="M79" s="280"/>
      <c r="N79" s="280"/>
      <c r="O79" s="280"/>
      <c r="P79" s="280"/>
      <c r="Q79" s="280"/>
      <c r="R79" s="280"/>
      <c r="S79" s="280"/>
      <c r="T79" s="280"/>
      <c r="U79" s="280">
        <v>866</v>
      </c>
      <c r="V79" s="280"/>
      <c r="W79" s="280"/>
      <c r="X79" s="280">
        <v>244</v>
      </c>
      <c r="Y79" s="280">
        <v>716</v>
      </c>
      <c r="Z79" s="280"/>
      <c r="AA79" s="280"/>
      <c r="AB79" s="280"/>
      <c r="AC79" s="280"/>
      <c r="AD79" s="280"/>
      <c r="AE79" s="280">
        <v>7054</v>
      </c>
      <c r="AF79" s="280"/>
      <c r="AG79" s="280">
        <v>30240</v>
      </c>
      <c r="AH79" s="280">
        <v>403</v>
      </c>
      <c r="AI79" s="280">
        <v>2383</v>
      </c>
      <c r="AJ79" s="280">
        <v>3187</v>
      </c>
      <c r="AK79" s="280"/>
      <c r="AL79" s="280"/>
      <c r="AM79" s="280"/>
      <c r="AN79" s="280"/>
      <c r="AO79" s="280">
        <v>969</v>
      </c>
      <c r="AP79" s="280"/>
      <c r="AQ79" s="280"/>
      <c r="AR79" s="280"/>
      <c r="AS79" s="280"/>
      <c r="AT79" s="280"/>
      <c r="AU79" s="280"/>
      <c r="AV79" s="280"/>
      <c r="AW79" s="280"/>
      <c r="AX79" s="232" t="s">
        <v>221</v>
      </c>
      <c r="AY79" s="232" t="s">
        <v>221</v>
      </c>
      <c r="AZ79" s="232" t="s">
        <v>221</v>
      </c>
      <c r="BA79" s="232" t="s">
        <v>221</v>
      </c>
      <c r="BB79" s="280"/>
      <c r="BC79" s="280"/>
      <c r="BD79" s="232" t="s">
        <v>221</v>
      </c>
      <c r="BE79" s="232" t="s">
        <v>221</v>
      </c>
      <c r="BF79" s="232" t="s">
        <v>221</v>
      </c>
      <c r="BG79" s="232" t="s">
        <v>221</v>
      </c>
      <c r="BH79" s="280"/>
      <c r="BI79" s="280"/>
      <c r="BJ79" s="232" t="s">
        <v>221</v>
      </c>
      <c r="BK79" s="280"/>
      <c r="BL79" s="280"/>
      <c r="BM79" s="280"/>
      <c r="BN79" s="232" t="s">
        <v>221</v>
      </c>
      <c r="BO79" s="232" t="s">
        <v>221</v>
      </c>
      <c r="BP79" s="232" t="s">
        <v>221</v>
      </c>
      <c r="BQ79" s="232" t="s">
        <v>221</v>
      </c>
      <c r="BR79" s="232" t="s">
        <v>221</v>
      </c>
      <c r="BS79" s="280"/>
      <c r="BT79" s="280"/>
      <c r="BU79" s="280"/>
      <c r="BV79" s="280"/>
      <c r="BW79" s="280"/>
      <c r="BX79" s="280"/>
      <c r="BY79" s="280"/>
      <c r="BZ79" s="280"/>
      <c r="CA79" s="280"/>
      <c r="CB79" s="280"/>
      <c r="CC79" s="232" t="s">
        <v>221</v>
      </c>
      <c r="CD79" s="232" t="s">
        <v>221</v>
      </c>
      <c r="CE79" s="190">
        <f>SUM(C79:CD79)</f>
        <v>76395</v>
      </c>
      <c r="CF79" s="190">
        <f>BA59</f>
        <v>0</v>
      </c>
    </row>
    <row r="80" spans="1:84" ht="14.15" x14ac:dyDescent="0.35">
      <c r="A80" s="171" t="s">
        <v>252</v>
      </c>
      <c r="B80" s="175"/>
      <c r="C80" s="287"/>
      <c r="D80" s="287"/>
      <c r="E80" s="287">
        <v>2.04</v>
      </c>
      <c r="F80" s="287"/>
      <c r="G80" s="287"/>
      <c r="H80" s="287"/>
      <c r="I80" s="287"/>
      <c r="J80" s="287"/>
      <c r="K80" s="287"/>
      <c r="L80" s="287">
        <v>14.55</v>
      </c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>
        <v>5.13</v>
      </c>
      <c r="AH80" s="287"/>
      <c r="AI80" s="287">
        <v>0.47</v>
      </c>
      <c r="AJ80" s="287">
        <v>11.48</v>
      </c>
      <c r="AK80" s="287"/>
      <c r="AL80" s="287"/>
      <c r="AM80" s="287"/>
      <c r="AN80" s="287"/>
      <c r="AO80" s="287">
        <v>0.53</v>
      </c>
      <c r="AP80" s="287"/>
      <c r="AQ80" s="287"/>
      <c r="AR80" s="287"/>
      <c r="AS80" s="287"/>
      <c r="AT80" s="287"/>
      <c r="AU80" s="287"/>
      <c r="AV80" s="287"/>
      <c r="AW80" s="232" t="s">
        <v>221</v>
      </c>
      <c r="AX80" s="232" t="s">
        <v>221</v>
      </c>
      <c r="AY80" s="232" t="s">
        <v>221</v>
      </c>
      <c r="AZ80" s="232" t="s">
        <v>221</v>
      </c>
      <c r="BA80" s="232" t="s">
        <v>221</v>
      </c>
      <c r="BB80" s="232" t="s">
        <v>221</v>
      </c>
      <c r="BC80" s="232" t="s">
        <v>221</v>
      </c>
      <c r="BD80" s="232" t="s">
        <v>221</v>
      </c>
      <c r="BE80" s="232" t="s">
        <v>221</v>
      </c>
      <c r="BF80" s="232" t="s">
        <v>221</v>
      </c>
      <c r="BG80" s="232" t="s">
        <v>221</v>
      </c>
      <c r="BH80" s="232" t="s">
        <v>221</v>
      </c>
      <c r="BI80" s="232" t="s">
        <v>221</v>
      </c>
      <c r="BJ80" s="232" t="s">
        <v>221</v>
      </c>
      <c r="BK80" s="232" t="s">
        <v>221</v>
      </c>
      <c r="BL80" s="232" t="s">
        <v>221</v>
      </c>
      <c r="BM80" s="232" t="s">
        <v>221</v>
      </c>
      <c r="BN80" s="232" t="s">
        <v>221</v>
      </c>
      <c r="BO80" s="232" t="s">
        <v>221</v>
      </c>
      <c r="BP80" s="232" t="s">
        <v>221</v>
      </c>
      <c r="BQ80" s="232" t="s">
        <v>221</v>
      </c>
      <c r="BR80" s="232" t="s">
        <v>221</v>
      </c>
      <c r="BS80" s="232" t="s">
        <v>221</v>
      </c>
      <c r="BT80" s="232" t="s">
        <v>221</v>
      </c>
      <c r="BU80" s="237"/>
      <c r="BV80" s="237"/>
      <c r="BW80" s="237"/>
      <c r="BX80" s="237"/>
      <c r="BY80" s="237"/>
      <c r="BZ80" s="237"/>
      <c r="CA80" s="237"/>
      <c r="CB80" s="237"/>
      <c r="CC80" s="232" t="s">
        <v>221</v>
      </c>
      <c r="CD80" s="232" t="s">
        <v>221</v>
      </c>
      <c r="CE80" s="238">
        <f>SUM(C80:CD80)</f>
        <v>34.200000000000003</v>
      </c>
      <c r="CF80" s="238"/>
    </row>
    <row r="81" spans="1:5" ht="12.65" customHeight="1" x14ac:dyDescent="0.35">
      <c r="A81" s="200" t="s">
        <v>253</v>
      </c>
      <c r="B81" s="200"/>
      <c r="C81" s="200"/>
      <c r="D81" s="200"/>
      <c r="E81" s="200"/>
    </row>
    <row r="82" spans="1:5" ht="12.65" customHeight="1" x14ac:dyDescent="0.35">
      <c r="A82" s="171" t="s">
        <v>254</v>
      </c>
      <c r="B82" s="172"/>
      <c r="C82" s="293" t="s">
        <v>1011</v>
      </c>
      <c r="D82" s="239"/>
      <c r="E82" s="175"/>
    </row>
    <row r="83" spans="1:5" ht="12.65" customHeight="1" x14ac:dyDescent="0.35">
      <c r="A83" s="173" t="s">
        <v>255</v>
      </c>
      <c r="B83" s="172" t="s">
        <v>256</v>
      </c>
      <c r="C83" s="294" t="s">
        <v>1007</v>
      </c>
      <c r="D83" s="239"/>
      <c r="E83" s="175"/>
    </row>
    <row r="84" spans="1:5" ht="12.65" customHeight="1" x14ac:dyDescent="0.35">
      <c r="A84" s="173" t="s">
        <v>257</v>
      </c>
      <c r="B84" s="172" t="s">
        <v>256</v>
      </c>
      <c r="C84" s="295" t="s">
        <v>999</v>
      </c>
      <c r="D84" s="197"/>
      <c r="E84" s="196"/>
    </row>
    <row r="85" spans="1:5" ht="12.65" customHeight="1" x14ac:dyDescent="0.35">
      <c r="A85" s="173" t="s">
        <v>986</v>
      </c>
      <c r="B85" s="172"/>
      <c r="C85" s="296" t="s">
        <v>1000</v>
      </c>
      <c r="D85" s="197"/>
      <c r="E85" s="196"/>
    </row>
    <row r="86" spans="1:5" ht="12.65" customHeight="1" x14ac:dyDescent="0.35">
      <c r="A86" s="173" t="s">
        <v>987</v>
      </c>
      <c r="B86" s="172" t="s">
        <v>256</v>
      </c>
      <c r="C86" s="296" t="s">
        <v>1000</v>
      </c>
      <c r="D86" s="197"/>
      <c r="E86" s="196"/>
    </row>
    <row r="87" spans="1:5" ht="12.65" customHeight="1" x14ac:dyDescent="0.35">
      <c r="A87" s="173" t="s">
        <v>258</v>
      </c>
      <c r="B87" s="172" t="s">
        <v>256</v>
      </c>
      <c r="C87" s="295" t="s">
        <v>1001</v>
      </c>
      <c r="D87" s="197"/>
      <c r="E87" s="196"/>
    </row>
    <row r="88" spans="1:5" ht="12.65" customHeight="1" x14ac:dyDescent="0.35">
      <c r="A88" s="173" t="s">
        <v>259</v>
      </c>
      <c r="B88" s="172" t="s">
        <v>256</v>
      </c>
      <c r="C88" s="295" t="s">
        <v>1002</v>
      </c>
      <c r="D88" s="197"/>
      <c r="E88" s="196"/>
    </row>
    <row r="89" spans="1:5" ht="12.65" customHeight="1" x14ac:dyDescent="0.35">
      <c r="A89" s="173" t="s">
        <v>260</v>
      </c>
      <c r="B89" s="172" t="s">
        <v>256</v>
      </c>
      <c r="C89" s="295" t="s">
        <v>1003</v>
      </c>
      <c r="D89" s="197"/>
      <c r="E89" s="196"/>
    </row>
    <row r="90" spans="1:5" ht="12.65" customHeight="1" x14ac:dyDescent="0.35">
      <c r="A90" s="173" t="s">
        <v>261</v>
      </c>
      <c r="B90" s="172" t="s">
        <v>256</v>
      </c>
      <c r="C90" s="295" t="s">
        <v>1012</v>
      </c>
      <c r="D90" s="197"/>
      <c r="E90" s="196"/>
    </row>
    <row r="91" spans="1:5" ht="12.65" customHeight="1" x14ac:dyDescent="0.35">
      <c r="A91" s="173" t="s">
        <v>262</v>
      </c>
      <c r="B91" s="172" t="s">
        <v>256</v>
      </c>
      <c r="C91" s="295" t="s">
        <v>1010</v>
      </c>
      <c r="D91" s="197"/>
      <c r="E91" s="196"/>
    </row>
    <row r="92" spans="1:5" ht="12.65" customHeight="1" x14ac:dyDescent="0.35">
      <c r="A92" s="173" t="s">
        <v>263</v>
      </c>
      <c r="B92" s="172" t="s">
        <v>256</v>
      </c>
      <c r="C92" s="297" t="s">
        <v>1005</v>
      </c>
      <c r="D92" s="239"/>
      <c r="E92" s="175"/>
    </row>
    <row r="93" spans="1:5" ht="12.65" customHeight="1" x14ac:dyDescent="0.35">
      <c r="A93" s="173" t="s">
        <v>264</v>
      </c>
      <c r="B93" s="172" t="s">
        <v>256</v>
      </c>
      <c r="C93" s="298" t="s">
        <v>1006</v>
      </c>
      <c r="D93" s="239"/>
      <c r="E93" s="175"/>
    </row>
    <row r="94" spans="1:5" ht="12.65" customHeight="1" x14ac:dyDescent="0.35">
      <c r="A94" s="173"/>
      <c r="B94" s="173"/>
      <c r="C94" s="186"/>
      <c r="D94" s="175"/>
      <c r="E94" s="175"/>
    </row>
    <row r="95" spans="1:5" ht="12.75" customHeight="1" x14ac:dyDescent="0.35">
      <c r="A95" s="200" t="s">
        <v>265</v>
      </c>
      <c r="B95" s="200"/>
      <c r="C95" s="200"/>
      <c r="D95" s="200"/>
      <c r="E95" s="200"/>
    </row>
    <row r="96" spans="1:5" ht="12.65" customHeight="1" x14ac:dyDescent="0.35">
      <c r="A96" s="240" t="s">
        <v>266</v>
      </c>
      <c r="B96" s="240"/>
      <c r="C96" s="240"/>
      <c r="D96" s="240"/>
      <c r="E96" s="240"/>
    </row>
    <row r="97" spans="1:5" ht="12.65" customHeight="1" x14ac:dyDescent="0.35">
      <c r="A97" s="173" t="s">
        <v>267</v>
      </c>
      <c r="B97" s="172" t="s">
        <v>256</v>
      </c>
      <c r="C97" s="184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4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4">
        <v>1</v>
      </c>
      <c r="D99" s="175"/>
      <c r="E99" s="175"/>
    </row>
    <row r="100" spans="1:5" ht="12.65" customHeight="1" x14ac:dyDescent="0.35">
      <c r="A100" s="240" t="s">
        <v>269</v>
      </c>
      <c r="B100" s="240"/>
      <c r="C100" s="240"/>
      <c r="D100" s="240"/>
      <c r="E100" s="240"/>
    </row>
    <row r="101" spans="1:5" ht="12.65" customHeight="1" x14ac:dyDescent="0.35">
      <c r="A101" s="173" t="s">
        <v>270</v>
      </c>
      <c r="B101" s="172" t="s">
        <v>256</v>
      </c>
      <c r="C101" s="184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12"/>
      <c r="D102" s="175"/>
      <c r="E102" s="175"/>
    </row>
    <row r="103" spans="1:5" ht="12.65" customHeight="1" x14ac:dyDescent="0.35">
      <c r="A103" s="240" t="s">
        <v>271</v>
      </c>
      <c r="B103" s="240"/>
      <c r="C103" s="240"/>
      <c r="D103" s="240"/>
      <c r="E103" s="240"/>
    </row>
    <row r="104" spans="1:5" ht="12.65" customHeight="1" x14ac:dyDescent="0.35">
      <c r="A104" s="173" t="s">
        <v>272</v>
      </c>
      <c r="B104" s="172" t="s">
        <v>256</v>
      </c>
      <c r="C104" s="184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4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4"/>
      <c r="D106" s="175"/>
      <c r="E106" s="175"/>
    </row>
    <row r="107" spans="1:5" ht="21.75" customHeight="1" x14ac:dyDescent="0.35">
      <c r="A107" s="173"/>
      <c r="B107" s="172"/>
      <c r="C107" s="185"/>
      <c r="D107" s="175"/>
      <c r="E107" s="175"/>
    </row>
    <row r="108" spans="1:5" ht="13.5" customHeight="1" x14ac:dyDescent="0.35">
      <c r="A108" s="199" t="s">
        <v>275</v>
      </c>
      <c r="B108" s="200"/>
      <c r="C108" s="200"/>
      <c r="D108" s="200"/>
      <c r="E108" s="200"/>
    </row>
    <row r="109" spans="1:5" ht="13.5" customHeight="1" x14ac:dyDescent="0.35">
      <c r="A109" s="173"/>
      <c r="B109" s="172"/>
      <c r="C109" s="185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281">
        <v>66</v>
      </c>
      <c r="D111" s="282">
        <v>192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281">
        <v>65</v>
      </c>
      <c r="D112" s="282">
        <v>1373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281"/>
      <c r="D113" s="282"/>
      <c r="E113" s="175"/>
    </row>
    <row r="114" spans="1:5" ht="12.65" customHeight="1" x14ac:dyDescent="0.35">
      <c r="A114" s="173" t="s">
        <v>281</v>
      </c>
      <c r="B114" s="172" t="s">
        <v>256</v>
      </c>
      <c r="C114" s="281"/>
      <c r="D114" s="282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281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281"/>
      <c r="D117" s="175"/>
      <c r="E117" s="175"/>
    </row>
    <row r="118" spans="1:5" ht="12.65" customHeight="1" x14ac:dyDescent="0.35">
      <c r="A118" s="173" t="s">
        <v>974</v>
      </c>
      <c r="B118" s="172" t="s">
        <v>256</v>
      </c>
      <c r="C118" s="281">
        <v>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281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281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281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281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281"/>
      <c r="D123" s="175"/>
      <c r="E123" s="175"/>
    </row>
    <row r="124" spans="1:5" ht="12.65" customHeight="1" x14ac:dyDescent="0.35">
      <c r="A124" s="173" t="s">
        <v>289</v>
      </c>
      <c r="B124" s="172"/>
      <c r="C124" s="281">
        <v>6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281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281"/>
      <c r="D126" s="175"/>
      <c r="E126" s="175"/>
    </row>
    <row r="127" spans="1:5" ht="12.65" customHeight="1" x14ac:dyDescent="0.35">
      <c r="A127" s="173" t="s">
        <v>291</v>
      </c>
      <c r="B127" s="175"/>
      <c r="C127" s="186"/>
      <c r="D127" s="175"/>
      <c r="E127" s="175">
        <f>SUM(C116:C126)</f>
        <v>9</v>
      </c>
    </row>
    <row r="128" spans="1:5" ht="12.65" customHeight="1" x14ac:dyDescent="0.35">
      <c r="A128" s="173" t="s">
        <v>292</v>
      </c>
      <c r="B128" s="172" t="s">
        <v>256</v>
      </c>
      <c r="C128" s="281">
        <v>12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281"/>
      <c r="D129" s="175"/>
      <c r="E129" s="175"/>
    </row>
    <row r="130" spans="1:6" ht="12.65" customHeight="1" x14ac:dyDescent="0.35">
      <c r="A130" s="173"/>
      <c r="B130" s="175"/>
      <c r="C130" s="186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4"/>
      <c r="D131" s="175"/>
      <c r="E131" s="175"/>
    </row>
    <row r="132" spans="1:6" ht="12.65" customHeight="1" x14ac:dyDescent="0.35">
      <c r="A132" s="173"/>
      <c r="B132" s="173"/>
      <c r="C132" s="186"/>
      <c r="D132" s="175"/>
      <c r="E132" s="175"/>
    </row>
    <row r="133" spans="1:6" ht="12.65" customHeight="1" x14ac:dyDescent="0.35">
      <c r="A133" s="173"/>
      <c r="B133" s="173"/>
      <c r="C133" s="186"/>
      <c r="D133" s="175"/>
      <c r="E133" s="175"/>
    </row>
    <row r="134" spans="1:6" ht="12.65" customHeight="1" x14ac:dyDescent="0.35">
      <c r="A134" s="173"/>
      <c r="B134" s="173"/>
      <c r="C134" s="186"/>
      <c r="D134" s="175"/>
      <c r="E134" s="175"/>
    </row>
    <row r="135" spans="1:6" ht="18" customHeight="1" x14ac:dyDescent="0.35">
      <c r="A135" s="173"/>
      <c r="B135" s="173"/>
      <c r="C135" s="186"/>
      <c r="D135" s="175"/>
      <c r="E135" s="175"/>
    </row>
    <row r="136" spans="1:6" ht="12.65" customHeight="1" x14ac:dyDescent="0.35">
      <c r="A136" s="200" t="s">
        <v>975</v>
      </c>
      <c r="B136" s="199"/>
      <c r="C136" s="199"/>
      <c r="D136" s="199"/>
      <c r="E136" s="199"/>
    </row>
    <row r="137" spans="1:6" ht="12.65" customHeight="1" x14ac:dyDescent="0.35">
      <c r="A137" s="241" t="s">
        <v>295</v>
      </c>
      <c r="B137" s="176" t="s">
        <v>296</v>
      </c>
      <c r="C137" s="187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282">
        <v>55</v>
      </c>
      <c r="C138" s="281">
        <v>4</v>
      </c>
      <c r="D138" s="282">
        <v>7</v>
      </c>
      <c r="E138" s="175">
        <f>SUM(B138:D138)</f>
        <v>66</v>
      </c>
    </row>
    <row r="139" spans="1:6" ht="12.65" customHeight="1" x14ac:dyDescent="0.35">
      <c r="A139" s="173" t="s">
        <v>215</v>
      </c>
      <c r="B139" s="282">
        <v>136</v>
      </c>
      <c r="C139" s="281">
        <v>10</v>
      </c>
      <c r="D139" s="282">
        <v>46</v>
      </c>
      <c r="E139" s="175">
        <f>SUM(B139:D139)</f>
        <v>192</v>
      </c>
    </row>
    <row r="140" spans="1:6" ht="12.65" customHeight="1" x14ac:dyDescent="0.35">
      <c r="A140" s="173" t="s">
        <v>298</v>
      </c>
      <c r="B140" s="282"/>
      <c r="C140" s="282"/>
      <c r="D140" s="282"/>
      <c r="E140" s="175">
        <f>SUM(B140:D140)</f>
        <v>0</v>
      </c>
    </row>
    <row r="141" spans="1:6" ht="12.65" customHeight="1" x14ac:dyDescent="0.35">
      <c r="A141" s="173" t="s">
        <v>245</v>
      </c>
      <c r="B141" s="281">
        <v>535005</v>
      </c>
      <c r="C141" s="281">
        <v>36281</v>
      </c>
      <c r="D141" s="282">
        <v>185306</v>
      </c>
      <c r="E141" s="175">
        <f>SUM(B141:D141)</f>
        <v>756592</v>
      </c>
      <c r="F141" s="194"/>
    </row>
    <row r="142" spans="1:6" ht="12.65" customHeight="1" x14ac:dyDescent="0.35">
      <c r="A142" s="173" t="s">
        <v>246</v>
      </c>
      <c r="B142" s="281">
        <v>7796148</v>
      </c>
      <c r="C142" s="281">
        <v>4295788</v>
      </c>
      <c r="D142" s="282">
        <f>11901765-3</f>
        <v>11901762</v>
      </c>
      <c r="E142" s="175">
        <f>SUM(B142:D142)</f>
        <v>23993698</v>
      </c>
      <c r="F142" s="194"/>
    </row>
    <row r="143" spans="1:6" ht="12.65" customHeight="1" x14ac:dyDescent="0.35">
      <c r="A143" s="241" t="s">
        <v>299</v>
      </c>
      <c r="B143" s="176" t="s">
        <v>296</v>
      </c>
      <c r="C143" s="187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282">
        <v>65</v>
      </c>
      <c r="C144" s="281"/>
      <c r="D144" s="282"/>
      <c r="E144" s="175">
        <f>SUM(B144:D144)</f>
        <v>65</v>
      </c>
    </row>
    <row r="145" spans="1:11" ht="12.65" customHeight="1" x14ac:dyDescent="0.35">
      <c r="A145" s="173" t="s">
        <v>215</v>
      </c>
      <c r="B145" s="282">
        <v>1067</v>
      </c>
      <c r="C145" s="281">
        <v>0</v>
      </c>
      <c r="D145" s="282">
        <f>1373-1067</f>
        <v>306</v>
      </c>
      <c r="E145" s="175">
        <f>SUM(B145:D145)</f>
        <v>1373</v>
      </c>
      <c r="K145" s="180">
        <v>1612</v>
      </c>
    </row>
    <row r="146" spans="1:11" ht="12.65" customHeight="1" x14ac:dyDescent="0.35">
      <c r="A146" s="173" t="s">
        <v>298</v>
      </c>
      <c r="B146" s="282"/>
      <c r="C146" s="281"/>
      <c r="D146" s="282"/>
      <c r="E146" s="175">
        <f>SUM(B146:D146)</f>
        <v>0</v>
      </c>
      <c r="K146" s="180">
        <v>1535</v>
      </c>
    </row>
    <row r="147" spans="1:11" ht="12.65" customHeight="1" x14ac:dyDescent="0.35">
      <c r="A147" s="173" t="s">
        <v>245</v>
      </c>
      <c r="B147" s="282">
        <v>3635409</v>
      </c>
      <c r="C147" s="281">
        <v>0</v>
      </c>
      <c r="D147" s="282">
        <f>522536+4</f>
        <v>522540</v>
      </c>
      <c r="E147" s="175">
        <f>SUM(B147:D147)</f>
        <v>4157949</v>
      </c>
      <c r="K147" s="180">
        <v>10</v>
      </c>
    </row>
    <row r="148" spans="1:11" ht="12.65" customHeight="1" x14ac:dyDescent="0.35">
      <c r="A148" s="173" t="s">
        <v>246</v>
      </c>
      <c r="B148" s="282"/>
      <c r="C148" s="281"/>
      <c r="D148" s="282"/>
      <c r="E148" s="175">
        <f>SUM(B148:D148)</f>
        <v>0</v>
      </c>
      <c r="K148" s="180">
        <f>K145-K146-K147</f>
        <v>67</v>
      </c>
    </row>
    <row r="149" spans="1:11" ht="12.65" customHeight="1" x14ac:dyDescent="0.35">
      <c r="A149" s="241" t="s">
        <v>300</v>
      </c>
      <c r="B149" s="176" t="s">
        <v>296</v>
      </c>
      <c r="C149" s="187" t="s">
        <v>297</v>
      </c>
      <c r="D149" s="176" t="s">
        <v>132</v>
      </c>
      <c r="E149" s="176" t="s">
        <v>203</v>
      </c>
    </row>
    <row r="150" spans="1:11" ht="12.65" customHeight="1" x14ac:dyDescent="0.35">
      <c r="A150" s="173" t="s">
        <v>277</v>
      </c>
      <c r="B150" s="174"/>
      <c r="C150" s="184"/>
      <c r="D150" s="174"/>
      <c r="E150" s="175">
        <f>SUM(B150:D150)</f>
        <v>0</v>
      </c>
    </row>
    <row r="151" spans="1:11" ht="12.65" customHeight="1" x14ac:dyDescent="0.35">
      <c r="A151" s="173" t="s">
        <v>215</v>
      </c>
      <c r="B151" s="174"/>
      <c r="C151" s="184"/>
      <c r="D151" s="174"/>
      <c r="E151" s="175">
        <f>SUM(B151:D151)</f>
        <v>0</v>
      </c>
    </row>
    <row r="152" spans="1:11" ht="12.65" customHeight="1" x14ac:dyDescent="0.35">
      <c r="A152" s="173" t="s">
        <v>298</v>
      </c>
      <c r="B152" s="174"/>
      <c r="C152" s="184"/>
      <c r="D152" s="174"/>
      <c r="E152" s="175">
        <f>SUM(B152:D152)</f>
        <v>0</v>
      </c>
    </row>
    <row r="153" spans="1:11" ht="12.65" customHeight="1" x14ac:dyDescent="0.35">
      <c r="A153" s="173" t="s">
        <v>245</v>
      </c>
      <c r="B153" s="174"/>
      <c r="C153" s="184"/>
      <c r="D153" s="174"/>
      <c r="E153" s="175">
        <f>SUM(B153:D153)</f>
        <v>0</v>
      </c>
    </row>
    <row r="154" spans="1:11" ht="12.65" customHeight="1" x14ac:dyDescent="0.35">
      <c r="A154" s="173" t="s">
        <v>246</v>
      </c>
      <c r="B154" s="174"/>
      <c r="C154" s="184"/>
      <c r="D154" s="174"/>
      <c r="E154" s="175">
        <f>SUM(B154:D154)</f>
        <v>0</v>
      </c>
    </row>
    <row r="155" spans="1:11" ht="12.65" customHeight="1" x14ac:dyDescent="0.35">
      <c r="A155" s="177"/>
      <c r="B155" s="177"/>
      <c r="C155" s="188"/>
      <c r="D155" s="178"/>
      <c r="E155" s="175"/>
    </row>
    <row r="156" spans="1:11" ht="12.65" customHeight="1" x14ac:dyDescent="0.35">
      <c r="A156" s="241" t="s">
        <v>301</v>
      </c>
      <c r="B156" s="176" t="s">
        <v>302</v>
      </c>
      <c r="C156" s="187" t="s">
        <v>303</v>
      </c>
      <c r="D156" s="175"/>
      <c r="E156" s="175"/>
    </row>
    <row r="157" spans="1:11" ht="12.65" customHeight="1" x14ac:dyDescent="0.35">
      <c r="A157" s="177" t="s">
        <v>304</v>
      </c>
      <c r="B157" s="282">
        <v>2657415</v>
      </c>
      <c r="C157" s="282">
        <v>257528</v>
      </c>
      <c r="D157" s="175"/>
      <c r="E157" s="175"/>
    </row>
    <row r="158" spans="1:11" ht="12.65" customHeight="1" x14ac:dyDescent="0.35">
      <c r="A158" s="177"/>
      <c r="B158" s="178"/>
      <c r="C158" s="188"/>
      <c r="D158" s="175"/>
      <c r="E158" s="175"/>
    </row>
    <row r="159" spans="1:11" ht="12.65" customHeight="1" x14ac:dyDescent="0.35">
      <c r="A159" s="177"/>
      <c r="B159" s="177"/>
      <c r="C159" s="188"/>
      <c r="D159" s="178"/>
      <c r="E159" s="175"/>
    </row>
    <row r="160" spans="1:11" ht="12.65" customHeight="1" x14ac:dyDescent="0.35">
      <c r="A160" s="177"/>
      <c r="B160" s="177"/>
      <c r="C160" s="188"/>
      <c r="D160" s="178"/>
      <c r="E160" s="175"/>
    </row>
    <row r="161" spans="1:5" ht="12.65" customHeight="1" x14ac:dyDescent="0.35">
      <c r="A161" s="177"/>
      <c r="B161" s="177"/>
      <c r="C161" s="188"/>
      <c r="D161" s="178"/>
      <c r="E161" s="175"/>
    </row>
    <row r="162" spans="1:5" ht="21.75" customHeight="1" x14ac:dyDescent="0.35">
      <c r="A162" s="177"/>
      <c r="B162" s="177"/>
      <c r="C162" s="188"/>
      <c r="D162" s="178"/>
      <c r="E162" s="175"/>
    </row>
    <row r="163" spans="1:5" ht="11.5" customHeight="1" x14ac:dyDescent="0.35">
      <c r="A163" s="199" t="s">
        <v>305</v>
      </c>
      <c r="B163" s="200"/>
      <c r="C163" s="200"/>
      <c r="D163" s="200"/>
      <c r="E163" s="200"/>
    </row>
    <row r="164" spans="1:5" ht="11.5" customHeight="1" x14ac:dyDescent="0.35">
      <c r="A164" s="240" t="s">
        <v>306</v>
      </c>
      <c r="B164" s="240"/>
      <c r="C164" s="240"/>
      <c r="D164" s="240"/>
      <c r="E164" s="240"/>
    </row>
    <row r="165" spans="1:5" ht="11.5" customHeight="1" x14ac:dyDescent="0.35">
      <c r="A165" s="173" t="s">
        <v>307</v>
      </c>
      <c r="B165" s="172" t="s">
        <v>256</v>
      </c>
      <c r="C165" s="281">
        <v>836557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281">
        <v>16004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281">
        <v>107509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281">
        <v>1359362</v>
      </c>
      <c r="D168" s="175"/>
      <c r="E168" s="175"/>
    </row>
    <row r="169" spans="1:5" ht="11.25" customHeight="1" x14ac:dyDescent="0.35">
      <c r="A169" s="173" t="s">
        <v>311</v>
      </c>
      <c r="B169" s="172" t="s">
        <v>256</v>
      </c>
      <c r="C169" s="281">
        <v>11000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281">
        <v>164832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281">
        <v>77352</v>
      </c>
      <c r="D171" s="175"/>
      <c r="E171" s="175"/>
    </row>
    <row r="172" spans="1:5" ht="11.25" customHeight="1" x14ac:dyDescent="0.35">
      <c r="A172" s="173" t="s">
        <v>313</v>
      </c>
      <c r="B172" s="172" t="s">
        <v>256</v>
      </c>
      <c r="C172" s="281">
        <v>0</v>
      </c>
      <c r="D172" s="175"/>
      <c r="E172" s="175"/>
    </row>
    <row r="173" spans="1:5" ht="11.5" customHeight="1" x14ac:dyDescent="0.35">
      <c r="A173" s="173" t="s">
        <v>203</v>
      </c>
      <c r="B173" s="175"/>
      <c r="C173" s="186"/>
      <c r="D173" s="175">
        <f>SUM(C165:C172)</f>
        <v>2572616</v>
      </c>
      <c r="E173" s="175"/>
    </row>
    <row r="174" spans="1:5" ht="11.25" customHeight="1" x14ac:dyDescent="0.35">
      <c r="A174" s="240" t="s">
        <v>314</v>
      </c>
      <c r="B174" s="240"/>
      <c r="C174" s="240"/>
      <c r="D174" s="240"/>
      <c r="E174" s="240"/>
    </row>
    <row r="175" spans="1:5" ht="11.5" customHeight="1" x14ac:dyDescent="0.35">
      <c r="A175" s="173" t="s">
        <v>315</v>
      </c>
      <c r="B175" s="172" t="s">
        <v>256</v>
      </c>
      <c r="C175" s="281">
        <v>19691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281">
        <v>91058</v>
      </c>
      <c r="D176" s="175"/>
      <c r="E176" s="175"/>
    </row>
    <row r="177" spans="1:5" ht="11.5" customHeight="1" x14ac:dyDescent="0.35">
      <c r="A177" s="173" t="s">
        <v>203</v>
      </c>
      <c r="B177" s="175"/>
      <c r="C177" s="186"/>
      <c r="D177" s="175">
        <f>SUM(C175:C176)</f>
        <v>110749</v>
      </c>
      <c r="E177" s="175"/>
    </row>
    <row r="178" spans="1:5" ht="11.5" customHeight="1" x14ac:dyDescent="0.35">
      <c r="A178" s="240" t="s">
        <v>317</v>
      </c>
      <c r="B178" s="240"/>
      <c r="C178" s="240"/>
      <c r="D178" s="240"/>
      <c r="E178" s="240"/>
    </row>
    <row r="179" spans="1:5" ht="11.5" customHeight="1" x14ac:dyDescent="0.35">
      <c r="A179" s="173" t="s">
        <v>318</v>
      </c>
      <c r="B179" s="172" t="s">
        <v>256</v>
      </c>
      <c r="C179" s="281">
        <v>94848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281">
        <v>106950</v>
      </c>
      <c r="D180" s="175"/>
      <c r="E180" s="175"/>
    </row>
    <row r="181" spans="1:5" ht="11.5" customHeight="1" x14ac:dyDescent="0.35">
      <c r="A181" s="173" t="s">
        <v>203</v>
      </c>
      <c r="B181" s="175"/>
      <c r="C181" s="186"/>
      <c r="D181" s="175">
        <f>SUM(C179:C180)</f>
        <v>201798</v>
      </c>
      <c r="E181" s="175"/>
    </row>
    <row r="182" spans="1:5" ht="11.5" customHeight="1" x14ac:dyDescent="0.35">
      <c r="A182" s="240" t="s">
        <v>320</v>
      </c>
      <c r="B182" s="240"/>
      <c r="C182" s="240"/>
      <c r="D182" s="240"/>
      <c r="E182" s="240"/>
    </row>
    <row r="183" spans="1:5" ht="11.5" customHeight="1" x14ac:dyDescent="0.35">
      <c r="A183" s="173" t="s">
        <v>321</v>
      </c>
      <c r="B183" s="172" t="s">
        <v>256</v>
      </c>
      <c r="C183" s="281">
        <v>73623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281">
        <v>81850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281"/>
      <c r="D185" s="175"/>
      <c r="E185" s="175"/>
    </row>
    <row r="186" spans="1:5" ht="11.5" customHeight="1" x14ac:dyDescent="0.35">
      <c r="A186" s="173" t="s">
        <v>203</v>
      </c>
      <c r="B186" s="175"/>
      <c r="C186" s="186"/>
      <c r="D186" s="175">
        <f>SUM(C183:C185)</f>
        <v>155473</v>
      </c>
      <c r="E186" s="175"/>
    </row>
    <row r="187" spans="1:5" ht="11.5" customHeight="1" x14ac:dyDescent="0.35">
      <c r="A187" s="240" t="s">
        <v>323</v>
      </c>
      <c r="B187" s="240"/>
      <c r="C187" s="240"/>
      <c r="D187" s="240"/>
      <c r="E187" s="240"/>
    </row>
    <row r="188" spans="1:5" ht="11.5" customHeight="1" x14ac:dyDescent="0.35">
      <c r="A188" s="173" t="s">
        <v>324</v>
      </c>
      <c r="B188" s="172" t="s">
        <v>256</v>
      </c>
      <c r="C188" s="281">
        <v>415138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281"/>
      <c r="D189" s="175"/>
      <c r="E189" s="175"/>
    </row>
    <row r="190" spans="1:5" ht="11.5" customHeight="1" x14ac:dyDescent="0.35">
      <c r="A190" s="173" t="s">
        <v>203</v>
      </c>
      <c r="B190" s="175"/>
      <c r="C190" s="186"/>
      <c r="D190" s="175">
        <f>SUM(C188:C189)</f>
        <v>415138</v>
      </c>
      <c r="E190" s="175"/>
    </row>
    <row r="191" spans="1:5" ht="18" customHeight="1" x14ac:dyDescent="0.35">
      <c r="A191" s="173"/>
      <c r="B191" s="175"/>
      <c r="C191" s="186"/>
      <c r="D191" s="175"/>
      <c r="E191" s="175"/>
    </row>
    <row r="192" spans="1:5" ht="12.65" customHeight="1" x14ac:dyDescent="0.35">
      <c r="A192" s="200" t="s">
        <v>326</v>
      </c>
      <c r="B192" s="200"/>
      <c r="C192" s="200"/>
      <c r="D192" s="200"/>
      <c r="E192" s="200"/>
    </row>
    <row r="193" spans="1:8" ht="12.65" customHeight="1" x14ac:dyDescent="0.35">
      <c r="A193" s="199" t="s">
        <v>327</v>
      </c>
      <c r="B193" s="200"/>
      <c r="C193" s="200"/>
      <c r="D193" s="200"/>
      <c r="E193" s="200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282">
        <v>522015</v>
      </c>
      <c r="C195" s="281">
        <v>0</v>
      </c>
      <c r="D195" s="282">
        <v>0</v>
      </c>
      <c r="E195" s="175">
        <f t="shared" ref="E195:E203" si="11">SUM(B195:C195)-D195</f>
        <v>522015</v>
      </c>
    </row>
    <row r="196" spans="1:8" ht="12.65" customHeight="1" x14ac:dyDescent="0.35">
      <c r="A196" s="173" t="s">
        <v>333</v>
      </c>
      <c r="B196" s="282">
        <v>1367240</v>
      </c>
      <c r="C196" s="281">
        <v>0</v>
      </c>
      <c r="D196" s="282">
        <v>0</v>
      </c>
      <c r="E196" s="175">
        <f t="shared" si="11"/>
        <v>1367240</v>
      </c>
    </row>
    <row r="197" spans="1:8" ht="12.65" customHeight="1" x14ac:dyDescent="0.35">
      <c r="A197" s="173" t="s">
        <v>334</v>
      </c>
      <c r="B197" s="282">
        <v>10384322</v>
      </c>
      <c r="C197" s="281">
        <v>118227</v>
      </c>
      <c r="D197" s="282">
        <v>0</v>
      </c>
      <c r="E197" s="175">
        <f>SUM(B197:C197)-D197</f>
        <v>10502549</v>
      </c>
    </row>
    <row r="198" spans="1:8" ht="12.65" customHeight="1" x14ac:dyDescent="0.35">
      <c r="A198" s="173" t="s">
        <v>335</v>
      </c>
      <c r="B198" s="282"/>
      <c r="C198" s="281"/>
      <c r="D198" s="282"/>
      <c r="E198" s="175">
        <f t="shared" si="11"/>
        <v>0</v>
      </c>
    </row>
    <row r="199" spans="1:8" ht="12.65" customHeight="1" x14ac:dyDescent="0.35">
      <c r="A199" s="173" t="s">
        <v>336</v>
      </c>
      <c r="B199" s="282">
        <v>8419530</v>
      </c>
      <c r="C199" s="281">
        <v>56896</v>
      </c>
      <c r="D199" s="282">
        <v>0</v>
      </c>
      <c r="E199" s="175">
        <f>SUM(B199:C199)-D199</f>
        <v>8476426</v>
      </c>
    </row>
    <row r="200" spans="1:8" ht="12.65" customHeight="1" x14ac:dyDescent="0.35">
      <c r="A200" s="173" t="s">
        <v>337</v>
      </c>
      <c r="B200" s="282">
        <v>4731514</v>
      </c>
      <c r="C200" s="281">
        <v>849057</v>
      </c>
      <c r="D200" s="282">
        <v>568457</v>
      </c>
      <c r="E200" s="175">
        <f>SUM(B200:C200)-D200</f>
        <v>5012114</v>
      </c>
    </row>
    <row r="201" spans="1:8" ht="12.65" customHeight="1" x14ac:dyDescent="0.35">
      <c r="A201" s="173" t="s">
        <v>338</v>
      </c>
      <c r="B201" s="282"/>
      <c r="C201" s="281"/>
      <c r="D201" s="282"/>
      <c r="E201" s="175">
        <f t="shared" si="11"/>
        <v>0</v>
      </c>
    </row>
    <row r="202" spans="1:8" ht="12.65" customHeight="1" x14ac:dyDescent="0.35">
      <c r="A202" s="173" t="s">
        <v>339</v>
      </c>
      <c r="B202" s="282"/>
      <c r="C202" s="281"/>
      <c r="D202" s="282"/>
      <c r="E202" s="175">
        <f t="shared" si="11"/>
        <v>0</v>
      </c>
    </row>
    <row r="203" spans="1:8" ht="12.65" customHeight="1" x14ac:dyDescent="0.35">
      <c r="A203" s="173" t="s">
        <v>340</v>
      </c>
      <c r="B203" s="282">
        <v>86498</v>
      </c>
      <c r="C203" s="281">
        <v>0</v>
      </c>
      <c r="D203" s="282">
        <v>79426</v>
      </c>
      <c r="E203" s="175">
        <f t="shared" si="11"/>
        <v>7072</v>
      </c>
    </row>
    <row r="204" spans="1:8" ht="12.65" customHeight="1" x14ac:dyDescent="0.35">
      <c r="A204" s="173" t="s">
        <v>203</v>
      </c>
      <c r="B204" s="175">
        <f>SUM(B195:B203)</f>
        <v>25511119</v>
      </c>
      <c r="C204" s="186">
        <f>SUM(C195:C203)</f>
        <v>1024180</v>
      </c>
      <c r="D204" s="175">
        <f>SUM(D195:D203)</f>
        <v>647883</v>
      </c>
      <c r="E204" s="175">
        <f>SUM(E195:E203)</f>
        <v>25887416</v>
      </c>
    </row>
    <row r="205" spans="1:8" ht="12.65" customHeight="1" x14ac:dyDescent="0.35">
      <c r="A205" s="173"/>
      <c r="B205" s="173"/>
      <c r="C205" s="186"/>
      <c r="D205" s="175"/>
      <c r="E205" s="175"/>
    </row>
    <row r="206" spans="1:8" ht="12.65" customHeight="1" x14ac:dyDescent="0.35">
      <c r="A206" s="199" t="s">
        <v>341</v>
      </c>
      <c r="B206" s="199"/>
      <c r="C206" s="199"/>
      <c r="D206" s="199"/>
      <c r="E206" s="199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42"/>
    </row>
    <row r="208" spans="1:8" ht="12.65" customHeight="1" x14ac:dyDescent="0.35">
      <c r="A208" s="173" t="s">
        <v>332</v>
      </c>
      <c r="B208" s="178"/>
      <c r="C208" s="188"/>
      <c r="D208" s="178"/>
      <c r="E208" s="175"/>
      <c r="H208" s="242"/>
    </row>
    <row r="209" spans="1:8" ht="12.65" customHeight="1" x14ac:dyDescent="0.35">
      <c r="A209" s="173" t="s">
        <v>333</v>
      </c>
      <c r="B209" s="282">
        <v>716417</v>
      </c>
      <c r="C209" s="281">
        <v>87067</v>
      </c>
      <c r="D209" s="282"/>
      <c r="E209" s="175">
        <f>SUM(B209:C209)-D209</f>
        <v>803484</v>
      </c>
      <c r="H209" s="242"/>
    </row>
    <row r="210" spans="1:8" ht="12.65" customHeight="1" x14ac:dyDescent="0.35">
      <c r="A210" s="173" t="s">
        <v>334</v>
      </c>
      <c r="B210" s="282">
        <v>5639620</v>
      </c>
      <c r="C210" s="281">
        <v>523003</v>
      </c>
      <c r="D210" s="282"/>
      <c r="E210" s="175">
        <f>SUM(B210:C210)-D210</f>
        <v>6162623</v>
      </c>
      <c r="H210" s="242"/>
    </row>
    <row r="211" spans="1:8" ht="12.65" customHeight="1" x14ac:dyDescent="0.35">
      <c r="A211" s="173" t="s">
        <v>335</v>
      </c>
      <c r="B211" s="282"/>
      <c r="C211" s="281"/>
      <c r="D211" s="282"/>
      <c r="E211" s="175">
        <f t="shared" ref="E211:E216" si="12">SUM(B211:C211)-D211</f>
        <v>0</v>
      </c>
      <c r="H211" s="242"/>
    </row>
    <row r="212" spans="1:8" ht="12.65" customHeight="1" x14ac:dyDescent="0.35">
      <c r="A212" s="173" t="s">
        <v>336</v>
      </c>
      <c r="B212" s="282">
        <v>4721682</v>
      </c>
      <c r="C212" s="281">
        <v>512665</v>
      </c>
      <c r="D212" s="282"/>
      <c r="E212" s="175">
        <f>SUM(B212:C212)-D212</f>
        <v>5234347</v>
      </c>
      <c r="H212" s="242"/>
    </row>
    <row r="213" spans="1:8" ht="12.65" customHeight="1" x14ac:dyDescent="0.35">
      <c r="A213" s="173" t="s">
        <v>337</v>
      </c>
      <c r="B213" s="282">
        <v>3918685</v>
      </c>
      <c r="C213" s="281">
        <v>269711</v>
      </c>
      <c r="D213" s="282">
        <v>568457</v>
      </c>
      <c r="E213" s="175">
        <f>SUM(B213:C213)-D213</f>
        <v>3619939</v>
      </c>
      <c r="H213" s="242"/>
    </row>
    <row r="214" spans="1:8" ht="12.65" customHeight="1" x14ac:dyDescent="0.35">
      <c r="A214" s="173" t="s">
        <v>338</v>
      </c>
      <c r="B214" s="282"/>
      <c r="C214" s="281"/>
      <c r="D214" s="282"/>
      <c r="E214" s="175">
        <f t="shared" si="12"/>
        <v>0</v>
      </c>
      <c r="H214" s="242"/>
    </row>
    <row r="215" spans="1:8" ht="12.65" customHeight="1" x14ac:dyDescent="0.35">
      <c r="A215" s="173" t="s">
        <v>339</v>
      </c>
      <c r="B215" s="282"/>
      <c r="C215" s="281"/>
      <c r="D215" s="282"/>
      <c r="E215" s="175">
        <f t="shared" si="12"/>
        <v>0</v>
      </c>
      <c r="H215" s="242"/>
    </row>
    <row r="216" spans="1:8" ht="12.65" customHeight="1" x14ac:dyDescent="0.35">
      <c r="A216" s="173" t="s">
        <v>340</v>
      </c>
      <c r="B216" s="282"/>
      <c r="C216" s="281"/>
      <c r="D216" s="282"/>
      <c r="E216" s="175">
        <f t="shared" si="12"/>
        <v>0</v>
      </c>
      <c r="H216" s="242"/>
    </row>
    <row r="217" spans="1:8" ht="12.65" customHeight="1" x14ac:dyDescent="0.35">
      <c r="A217" s="173" t="s">
        <v>203</v>
      </c>
      <c r="B217" s="175">
        <f>SUM(B208:B216)</f>
        <v>14996404</v>
      </c>
      <c r="C217" s="186">
        <f>SUM(C208:C216)</f>
        <v>1392446</v>
      </c>
      <c r="D217" s="175">
        <f>SUM(D208:D216)</f>
        <v>568457</v>
      </c>
      <c r="E217" s="175">
        <f>SUM(E208:E216)</f>
        <v>15820393</v>
      </c>
    </row>
    <row r="218" spans="1:8" ht="21.75" customHeight="1" x14ac:dyDescent="0.35">
      <c r="A218" s="173"/>
      <c r="B218" s="175"/>
      <c r="C218" s="186"/>
      <c r="D218" s="175"/>
      <c r="E218" s="175"/>
    </row>
    <row r="219" spans="1:8" ht="12.65" customHeight="1" x14ac:dyDescent="0.35">
      <c r="A219" s="200" t="s">
        <v>342</v>
      </c>
      <c r="B219" s="200"/>
      <c r="C219" s="200"/>
      <c r="D219" s="200"/>
      <c r="E219" s="200"/>
    </row>
    <row r="220" spans="1:8" ht="12.65" customHeight="1" x14ac:dyDescent="0.35">
      <c r="A220" s="200"/>
      <c r="B220" s="299" t="s">
        <v>990</v>
      </c>
      <c r="C220" s="299"/>
      <c r="D220" s="200"/>
      <c r="E220" s="200"/>
    </row>
    <row r="221" spans="1:8" ht="12.65" customHeight="1" x14ac:dyDescent="0.35">
      <c r="A221" s="253" t="s">
        <v>990</v>
      </c>
      <c r="B221" s="200"/>
      <c r="C221" s="281">
        <v>762458</v>
      </c>
      <c r="D221" s="172">
        <f>C221</f>
        <v>762458</v>
      </c>
      <c r="E221" s="200"/>
    </row>
    <row r="222" spans="1:8" ht="12.65" customHeight="1" x14ac:dyDescent="0.35">
      <c r="A222" s="240" t="s">
        <v>343</v>
      </c>
      <c r="B222" s="240"/>
      <c r="C222" s="240"/>
      <c r="D222" s="240"/>
      <c r="E222" s="240"/>
    </row>
    <row r="223" spans="1:8" ht="12.65" customHeight="1" x14ac:dyDescent="0.35">
      <c r="A223" s="173" t="s">
        <v>344</v>
      </c>
      <c r="B223" s="172" t="s">
        <v>256</v>
      </c>
      <c r="C223" s="281">
        <v>4283188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281">
        <v>2414012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281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281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281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281">
        <v>2876704</v>
      </c>
      <c r="D228" s="175"/>
      <c r="E228" s="175"/>
    </row>
    <row r="229" spans="1:5" ht="12.65" customHeight="1" x14ac:dyDescent="0.35">
      <c r="A229" s="173" t="s">
        <v>350</v>
      </c>
      <c r="B229" s="175"/>
      <c r="C229" s="186"/>
      <c r="D229" s="175">
        <f>SUM(C223:C228)</f>
        <v>9573904</v>
      </c>
      <c r="E229" s="175"/>
    </row>
    <row r="230" spans="1:5" ht="12.65" customHeight="1" x14ac:dyDescent="0.35">
      <c r="A230" s="240" t="s">
        <v>351</v>
      </c>
      <c r="B230" s="240"/>
      <c r="C230" s="240"/>
      <c r="D230" s="240"/>
      <c r="E230" s="240"/>
    </row>
    <row r="231" spans="1:5" ht="12.65" customHeight="1" x14ac:dyDescent="0.35">
      <c r="A231" s="171" t="s">
        <v>352</v>
      </c>
      <c r="B231" s="172" t="s">
        <v>256</v>
      </c>
      <c r="C231" s="281">
        <v>160</v>
      </c>
      <c r="D231" s="175"/>
      <c r="E231" s="175"/>
    </row>
    <row r="232" spans="1:5" ht="12.65" customHeight="1" x14ac:dyDescent="0.35">
      <c r="A232" s="171"/>
      <c r="B232" s="172"/>
      <c r="C232" s="186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281">
        <v>393009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281"/>
      <c r="D234" s="175"/>
      <c r="E234" s="175"/>
    </row>
    <row r="235" spans="1:5" ht="12.65" customHeight="1" x14ac:dyDescent="0.35">
      <c r="A235" s="173"/>
      <c r="B235" s="175"/>
      <c r="C235" s="186"/>
      <c r="D235" s="175"/>
      <c r="E235" s="175"/>
    </row>
    <row r="236" spans="1:5" ht="12.65" customHeight="1" x14ac:dyDescent="0.35">
      <c r="A236" s="171" t="s">
        <v>355</v>
      </c>
      <c r="B236" s="175"/>
      <c r="C236" s="186"/>
      <c r="D236" s="175">
        <f>SUM(C233:C235)</f>
        <v>393009</v>
      </c>
      <c r="E236" s="175"/>
    </row>
    <row r="237" spans="1:5" ht="12.65" customHeight="1" x14ac:dyDescent="0.35">
      <c r="A237" s="240" t="s">
        <v>356</v>
      </c>
      <c r="B237" s="240"/>
      <c r="C237" s="240"/>
      <c r="D237" s="240"/>
      <c r="E237" s="240"/>
    </row>
    <row r="238" spans="1:5" ht="12.65" customHeight="1" x14ac:dyDescent="0.35">
      <c r="A238" s="173" t="s">
        <v>357</v>
      </c>
      <c r="B238" s="172" t="s">
        <v>256</v>
      </c>
      <c r="C238" s="281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281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86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86"/>
      <c r="D241" s="175"/>
      <c r="E241" s="175"/>
    </row>
    <row r="242" spans="1:5" ht="12.65" customHeight="1" x14ac:dyDescent="0.35">
      <c r="A242" s="173" t="s">
        <v>359</v>
      </c>
      <c r="B242" s="175"/>
      <c r="C242" s="186"/>
      <c r="D242" s="175">
        <f>D221+D229+D236+D240</f>
        <v>10729371</v>
      </c>
      <c r="E242" s="175"/>
    </row>
    <row r="243" spans="1:5" ht="12.65" customHeight="1" x14ac:dyDescent="0.35">
      <c r="A243" s="173"/>
      <c r="B243" s="173"/>
      <c r="C243" s="186"/>
      <c r="D243" s="175"/>
      <c r="E243" s="175"/>
    </row>
    <row r="244" spans="1:5" ht="12.65" customHeight="1" x14ac:dyDescent="0.35">
      <c r="A244" s="173"/>
      <c r="B244" s="173"/>
      <c r="C244" s="186"/>
      <c r="D244" s="175"/>
      <c r="E244" s="175"/>
    </row>
    <row r="245" spans="1:5" ht="12.65" customHeight="1" x14ac:dyDescent="0.35">
      <c r="A245" s="173"/>
      <c r="B245" s="173"/>
      <c r="C245" s="186"/>
      <c r="D245" s="175"/>
      <c r="E245" s="175"/>
    </row>
    <row r="246" spans="1:5" ht="12.65" customHeight="1" x14ac:dyDescent="0.35">
      <c r="A246" s="173"/>
      <c r="B246" s="173"/>
      <c r="C246" s="186"/>
      <c r="D246" s="175"/>
      <c r="E246" s="175"/>
    </row>
    <row r="247" spans="1:5" ht="21.75" customHeight="1" x14ac:dyDescent="0.35">
      <c r="A247" s="173"/>
      <c r="B247" s="173"/>
      <c r="C247" s="186"/>
      <c r="D247" s="175"/>
      <c r="E247" s="175"/>
    </row>
    <row r="248" spans="1:5" ht="12.45" customHeight="1" x14ac:dyDescent="0.35">
      <c r="A248" s="200" t="s">
        <v>360</v>
      </c>
      <c r="B248" s="200"/>
      <c r="C248" s="200"/>
      <c r="D248" s="200"/>
      <c r="E248" s="200"/>
    </row>
    <row r="249" spans="1:5" ht="11.25" customHeight="1" x14ac:dyDescent="0.35">
      <c r="A249" s="240" t="s">
        <v>361</v>
      </c>
      <c r="B249" s="240"/>
      <c r="C249" s="240"/>
      <c r="D249" s="240"/>
      <c r="E249" s="240"/>
    </row>
    <row r="250" spans="1:5" ht="12.45" customHeight="1" x14ac:dyDescent="0.35">
      <c r="A250" s="173" t="s">
        <v>362</v>
      </c>
      <c r="B250" s="172" t="s">
        <v>256</v>
      </c>
      <c r="C250" s="281">
        <v>10843675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281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281">
        <v>5295859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281">
        <v>2385209</v>
      </c>
      <c r="D253" s="175"/>
      <c r="E253" s="175"/>
    </row>
    <row r="254" spans="1:5" ht="12.45" customHeight="1" x14ac:dyDescent="0.35">
      <c r="A254" s="173" t="s">
        <v>976</v>
      </c>
      <c r="B254" s="172" t="s">
        <v>256</v>
      </c>
      <c r="C254" s="281">
        <v>550205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281">
        <v>611494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281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281">
        <v>267193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281">
        <v>152713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281"/>
      <c r="D259" s="175"/>
      <c r="E259" s="175"/>
    </row>
    <row r="260" spans="1:5" ht="12.45" customHeight="1" x14ac:dyDescent="0.35">
      <c r="A260" s="173" t="s">
        <v>371</v>
      </c>
      <c r="B260" s="175"/>
      <c r="C260" s="186"/>
      <c r="D260" s="175">
        <f>SUM(C250:C252)-C253+SUM(C254:C259)</f>
        <v>15335930</v>
      </c>
      <c r="E260" s="175"/>
    </row>
    <row r="261" spans="1:5" ht="11.25" customHeight="1" x14ac:dyDescent="0.35">
      <c r="A261" s="240" t="s">
        <v>372</v>
      </c>
      <c r="B261" s="240"/>
      <c r="C261" s="240"/>
      <c r="D261" s="240"/>
      <c r="E261" s="240"/>
    </row>
    <row r="262" spans="1:5" ht="12.45" customHeight="1" x14ac:dyDescent="0.35">
      <c r="A262" s="173" t="s">
        <v>362</v>
      </c>
      <c r="B262" s="172" t="s">
        <v>256</v>
      </c>
      <c r="C262" s="281">
        <v>2069485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281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281"/>
      <c r="D264" s="175"/>
      <c r="E264" s="175"/>
    </row>
    <row r="265" spans="1:5" ht="12.45" customHeight="1" x14ac:dyDescent="0.35">
      <c r="A265" s="173" t="s">
        <v>374</v>
      </c>
      <c r="B265" s="175"/>
      <c r="C265" s="186"/>
      <c r="D265" s="175">
        <f>SUM(C262:C264)</f>
        <v>2069485</v>
      </c>
      <c r="E265" s="175"/>
    </row>
    <row r="266" spans="1:5" ht="11.25" customHeight="1" x14ac:dyDescent="0.35">
      <c r="A266" s="240" t="s">
        <v>375</v>
      </c>
      <c r="B266" s="240"/>
      <c r="C266" s="240"/>
      <c r="D266" s="240"/>
      <c r="E266" s="240"/>
    </row>
    <row r="267" spans="1:5" ht="12.45" customHeight="1" x14ac:dyDescent="0.35">
      <c r="A267" s="173" t="s">
        <v>332</v>
      </c>
      <c r="B267" s="172" t="s">
        <v>256</v>
      </c>
      <c r="C267" s="281">
        <f t="shared" ref="C267:C272" si="13">E195</f>
        <v>522015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281">
        <f t="shared" si="13"/>
        <v>1367240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281">
        <f t="shared" si="13"/>
        <v>10502549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217">
        <f t="shared" si="13"/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281">
        <f t="shared" si="13"/>
        <v>8476426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281">
        <f t="shared" si="13"/>
        <v>5012114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281">
        <f>E202</f>
        <v>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281">
        <f>E203</f>
        <v>7072</v>
      </c>
      <c r="D274" s="175"/>
      <c r="E274" s="175"/>
    </row>
    <row r="275" spans="1:5" ht="12.45" customHeight="1" x14ac:dyDescent="0.35">
      <c r="A275" s="173" t="s">
        <v>379</v>
      </c>
      <c r="B275" s="175"/>
      <c r="C275" s="186"/>
      <c r="D275" s="175">
        <f>SUM(C267:C274)</f>
        <v>25887416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281">
        <v>15820393</v>
      </c>
      <c r="D276" s="175"/>
      <c r="E276" s="175"/>
    </row>
    <row r="277" spans="1:5" ht="12.65" customHeight="1" x14ac:dyDescent="0.35">
      <c r="A277" s="173" t="s">
        <v>381</v>
      </c>
      <c r="B277" s="175"/>
      <c r="C277" s="186"/>
      <c r="D277" s="175">
        <f>D275-C276</f>
        <v>10067023</v>
      </c>
      <c r="E277" s="175"/>
    </row>
    <row r="278" spans="1:5" ht="12.65" customHeight="1" x14ac:dyDescent="0.35">
      <c r="A278" s="240" t="s">
        <v>382</v>
      </c>
      <c r="B278" s="240"/>
      <c r="C278" s="240"/>
      <c r="D278" s="240"/>
      <c r="E278" s="240"/>
    </row>
    <row r="279" spans="1:5" ht="12.65" customHeight="1" x14ac:dyDescent="0.35">
      <c r="A279" s="173" t="s">
        <v>383</v>
      </c>
      <c r="B279" s="172" t="s">
        <v>256</v>
      </c>
      <c r="C279" s="281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281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281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281">
        <v>1412634</v>
      </c>
      <c r="D282" s="175"/>
      <c r="E282" s="175"/>
    </row>
    <row r="283" spans="1:5" ht="12.65" customHeight="1" x14ac:dyDescent="0.35">
      <c r="A283" s="173" t="s">
        <v>386</v>
      </c>
      <c r="B283" s="175"/>
      <c r="C283" s="186"/>
      <c r="D283" s="175">
        <f>C279-C280+C281+C282</f>
        <v>1412634</v>
      </c>
      <c r="E283" s="175"/>
    </row>
    <row r="284" spans="1:5" ht="12.65" customHeight="1" x14ac:dyDescent="0.35">
      <c r="A284" s="173"/>
      <c r="B284" s="175"/>
      <c r="C284" s="186"/>
      <c r="D284" s="175"/>
      <c r="E284" s="175"/>
    </row>
    <row r="285" spans="1:5" ht="12.65" customHeight="1" x14ac:dyDescent="0.35">
      <c r="A285" s="240" t="s">
        <v>387</v>
      </c>
      <c r="B285" s="240"/>
      <c r="C285" s="240"/>
      <c r="D285" s="240"/>
      <c r="E285" s="240"/>
    </row>
    <row r="286" spans="1:5" ht="12.65" customHeight="1" x14ac:dyDescent="0.35">
      <c r="A286" s="173" t="s">
        <v>388</v>
      </c>
      <c r="B286" s="172" t="s">
        <v>256</v>
      </c>
      <c r="C286" s="184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4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4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4"/>
      <c r="D289" s="175"/>
      <c r="E289" s="175"/>
    </row>
    <row r="290" spans="1:5" ht="12.65" customHeight="1" x14ac:dyDescent="0.35">
      <c r="A290" s="173" t="s">
        <v>392</v>
      </c>
      <c r="B290" s="175"/>
      <c r="C290" s="186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86"/>
      <c r="D291" s="175"/>
      <c r="E291" s="175"/>
    </row>
    <row r="292" spans="1:5" ht="12.65" customHeight="1" x14ac:dyDescent="0.35">
      <c r="A292" s="173" t="s">
        <v>393</v>
      </c>
      <c r="B292" s="175"/>
      <c r="C292" s="186"/>
      <c r="D292" s="175">
        <f>D260+D265+D277+D283+D290</f>
        <v>28885072</v>
      </c>
      <c r="E292" s="175"/>
    </row>
    <row r="293" spans="1:5" ht="12.65" customHeight="1" x14ac:dyDescent="0.35">
      <c r="A293" s="173"/>
      <c r="B293" s="173"/>
      <c r="C293" s="186"/>
      <c r="D293" s="175"/>
      <c r="E293" s="175"/>
    </row>
    <row r="294" spans="1:5" ht="12.65" customHeight="1" x14ac:dyDescent="0.35">
      <c r="A294" s="173"/>
      <c r="B294" s="173"/>
      <c r="C294" s="186"/>
      <c r="D294" s="175"/>
      <c r="E294" s="175"/>
    </row>
    <row r="295" spans="1:5" ht="12.65" customHeight="1" x14ac:dyDescent="0.35">
      <c r="A295" s="173"/>
      <c r="B295" s="173"/>
      <c r="C295" s="186"/>
      <c r="D295" s="175"/>
      <c r="E295" s="175"/>
    </row>
    <row r="296" spans="1:5" ht="12.65" customHeight="1" x14ac:dyDescent="0.35">
      <c r="A296" s="173"/>
      <c r="B296" s="173"/>
      <c r="C296" s="186"/>
      <c r="D296" s="175"/>
      <c r="E296" s="175"/>
    </row>
    <row r="297" spans="1:5" ht="12.65" customHeight="1" x14ac:dyDescent="0.35">
      <c r="A297" s="173"/>
      <c r="B297" s="173"/>
      <c r="C297" s="186"/>
      <c r="D297" s="175"/>
      <c r="E297" s="175"/>
    </row>
    <row r="298" spans="1:5" ht="12.65" customHeight="1" x14ac:dyDescent="0.35">
      <c r="A298" s="173"/>
      <c r="B298" s="173"/>
      <c r="C298" s="186"/>
      <c r="D298" s="175"/>
      <c r="E298" s="175"/>
    </row>
    <row r="299" spans="1:5" ht="12.65" customHeight="1" x14ac:dyDescent="0.35">
      <c r="A299" s="173"/>
      <c r="B299" s="173"/>
      <c r="C299" s="186"/>
      <c r="D299" s="175"/>
      <c r="E299" s="175"/>
    </row>
    <row r="300" spans="1:5" ht="12.65" customHeight="1" x14ac:dyDescent="0.35">
      <c r="A300" s="173"/>
      <c r="B300" s="173"/>
      <c r="C300" s="186"/>
      <c r="D300" s="175"/>
      <c r="E300" s="175"/>
    </row>
    <row r="301" spans="1:5" ht="20.25" customHeight="1" x14ac:dyDescent="0.35">
      <c r="A301" s="173"/>
      <c r="B301" s="173"/>
      <c r="C301" s="186"/>
      <c r="D301" s="175"/>
      <c r="E301" s="175"/>
    </row>
    <row r="302" spans="1:5" ht="12.65" customHeight="1" x14ac:dyDescent="0.35">
      <c r="A302" s="200" t="s">
        <v>394</v>
      </c>
      <c r="B302" s="200"/>
      <c r="C302" s="200"/>
      <c r="D302" s="200"/>
      <c r="E302" s="200"/>
    </row>
    <row r="303" spans="1:5" ht="14.25" customHeight="1" x14ac:dyDescent="0.35">
      <c r="A303" s="240" t="s">
        <v>395</v>
      </c>
      <c r="B303" s="240"/>
      <c r="C303" s="240"/>
      <c r="D303" s="240"/>
      <c r="E303" s="240"/>
    </row>
    <row r="304" spans="1:5" ht="12.65" customHeight="1" x14ac:dyDescent="0.35">
      <c r="A304" s="173" t="s">
        <v>396</v>
      </c>
      <c r="B304" s="172" t="s">
        <v>256</v>
      </c>
      <c r="C304" s="281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281">
        <v>454245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281">
        <v>2756949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281">
        <v>30430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281"/>
      <c r="D308" s="175"/>
      <c r="E308" s="175"/>
    </row>
    <row r="309" spans="1:5" ht="12.65" customHeight="1" x14ac:dyDescent="0.35">
      <c r="A309" s="173" t="s">
        <v>977</v>
      </c>
      <c r="B309" s="172" t="s">
        <v>256</v>
      </c>
      <c r="C309" s="281">
        <v>741000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281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281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281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281">
        <v>678924</v>
      </c>
      <c r="D313" s="175"/>
      <c r="E313" s="175"/>
    </row>
    <row r="314" spans="1:5" ht="12.65" customHeight="1" x14ac:dyDescent="0.35">
      <c r="A314" s="173" t="s">
        <v>405</v>
      </c>
      <c r="B314" s="175"/>
      <c r="C314" s="186"/>
      <c r="D314" s="175">
        <f>SUM(C304:C313)</f>
        <v>4661548</v>
      </c>
      <c r="E314" s="175"/>
    </row>
    <row r="315" spans="1:5" ht="12.65" customHeight="1" x14ac:dyDescent="0.35">
      <c r="A315" s="240" t="s">
        <v>406</v>
      </c>
      <c r="B315" s="240"/>
      <c r="C315" s="240"/>
      <c r="D315" s="240"/>
      <c r="E315" s="240"/>
    </row>
    <row r="316" spans="1:5" ht="12.65" customHeight="1" x14ac:dyDescent="0.35">
      <c r="A316" s="173" t="s">
        <v>407</v>
      </c>
      <c r="B316" s="172" t="s">
        <v>256</v>
      </c>
      <c r="C316" s="184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4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4"/>
      <c r="D318" s="175"/>
      <c r="E318" s="175"/>
    </row>
    <row r="319" spans="1:5" ht="12.65" customHeight="1" x14ac:dyDescent="0.35">
      <c r="A319" s="173" t="s">
        <v>410</v>
      </c>
      <c r="B319" s="175"/>
      <c r="C319" s="186"/>
      <c r="D319" s="175">
        <f>SUM(C316:C318)</f>
        <v>0</v>
      </c>
      <c r="E319" s="175"/>
    </row>
    <row r="320" spans="1:5" ht="12.65" customHeight="1" x14ac:dyDescent="0.35">
      <c r="A320" s="240" t="s">
        <v>411</v>
      </c>
      <c r="B320" s="240"/>
      <c r="C320" s="240"/>
      <c r="D320" s="240"/>
      <c r="E320" s="240"/>
    </row>
    <row r="321" spans="1:5" ht="12.65" customHeight="1" x14ac:dyDescent="0.35">
      <c r="A321" s="173" t="s">
        <v>412</v>
      </c>
      <c r="B321" s="172" t="s">
        <v>256</v>
      </c>
      <c r="C321" s="281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281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281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281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281">
        <v>11842846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281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281">
        <v>6876592</v>
      </c>
      <c r="D327" s="175"/>
      <c r="E327" s="175"/>
    </row>
    <row r="328" spans="1:5" ht="19.5" customHeight="1" x14ac:dyDescent="0.35">
      <c r="A328" s="173" t="s">
        <v>203</v>
      </c>
      <c r="B328" s="175"/>
      <c r="C328" s="186"/>
      <c r="D328" s="175">
        <f>SUM(C321:C327)</f>
        <v>18719438</v>
      </c>
      <c r="E328" s="175"/>
    </row>
    <row r="329" spans="1:5" ht="12.65" customHeight="1" x14ac:dyDescent="0.35">
      <c r="A329" s="173" t="s">
        <v>419</v>
      </c>
      <c r="B329" s="175"/>
      <c r="C329" s="186"/>
      <c r="D329" s="175">
        <f>C313</f>
        <v>678924</v>
      </c>
      <c r="E329" s="175"/>
    </row>
    <row r="330" spans="1:5" ht="12.65" customHeight="1" x14ac:dyDescent="0.35">
      <c r="A330" s="173" t="s">
        <v>420</v>
      </c>
      <c r="B330" s="175"/>
      <c r="C330" s="186"/>
      <c r="D330" s="175">
        <f>D328-D329</f>
        <v>18040514</v>
      </c>
      <c r="E330" s="175"/>
    </row>
    <row r="331" spans="1:5" ht="12.65" customHeight="1" x14ac:dyDescent="0.35">
      <c r="A331" s="173"/>
      <c r="B331" s="175"/>
      <c r="C331" s="186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84">
        <v>6183010</v>
      </c>
      <c r="D332" s="175"/>
      <c r="E332" s="175"/>
    </row>
    <row r="333" spans="1:5" ht="12.65" customHeight="1" x14ac:dyDescent="0.35">
      <c r="A333" s="173"/>
      <c r="B333" s="172"/>
      <c r="C333" s="215"/>
      <c r="D333" s="175"/>
      <c r="E333" s="175"/>
    </row>
    <row r="334" spans="1:5" ht="12.65" customHeight="1" x14ac:dyDescent="0.35">
      <c r="A334" s="173" t="s">
        <v>877</v>
      </c>
      <c r="B334" s="172" t="s">
        <v>256</v>
      </c>
      <c r="C334" s="212"/>
      <c r="D334" s="175"/>
      <c r="E334" s="175"/>
    </row>
    <row r="335" spans="1:5" ht="12.65" customHeight="1" x14ac:dyDescent="0.35">
      <c r="A335" s="173" t="s">
        <v>878</v>
      </c>
      <c r="B335" s="172" t="s">
        <v>256</v>
      </c>
      <c r="C335" s="21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1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4"/>
      <c r="D337" s="175"/>
      <c r="E337" s="175"/>
    </row>
    <row r="338" spans="1:5" ht="12.65" customHeight="1" x14ac:dyDescent="0.35">
      <c r="A338" s="173" t="s">
        <v>988</v>
      </c>
      <c r="B338" s="172" t="s">
        <v>256</v>
      </c>
      <c r="C338" s="184"/>
      <c r="D338" s="175"/>
      <c r="E338" s="175"/>
    </row>
    <row r="339" spans="1:5" ht="12.65" customHeight="1" x14ac:dyDescent="0.35">
      <c r="A339" s="173" t="s">
        <v>424</v>
      </c>
      <c r="B339" s="175"/>
      <c r="C339" s="186"/>
      <c r="D339" s="175">
        <f>D314+D319+D330+C332+C336+C337</f>
        <v>28885072</v>
      </c>
      <c r="E339" s="175"/>
    </row>
    <row r="340" spans="1:5" ht="12.65" customHeight="1" x14ac:dyDescent="0.35">
      <c r="A340" s="173"/>
      <c r="B340" s="175"/>
      <c r="C340" s="186"/>
      <c r="D340" s="175"/>
      <c r="E340" s="175"/>
    </row>
    <row r="341" spans="1:5" ht="12.65" customHeight="1" x14ac:dyDescent="0.35">
      <c r="A341" s="173" t="s">
        <v>425</v>
      </c>
      <c r="B341" s="175"/>
      <c r="C341" s="186"/>
      <c r="D341" s="175">
        <f>D292</f>
        <v>28885072</v>
      </c>
      <c r="E341" s="175"/>
    </row>
    <row r="342" spans="1:5" ht="12.65" customHeight="1" x14ac:dyDescent="0.35">
      <c r="A342" s="173"/>
      <c r="B342" s="173"/>
      <c r="C342" s="186"/>
      <c r="D342" s="175"/>
      <c r="E342" s="175"/>
    </row>
    <row r="343" spans="1:5" ht="12.65" customHeight="1" x14ac:dyDescent="0.35">
      <c r="A343" s="173"/>
      <c r="B343" s="173"/>
      <c r="C343" s="186"/>
      <c r="D343" s="175"/>
      <c r="E343" s="175"/>
    </row>
    <row r="344" spans="1:5" ht="12.65" customHeight="1" x14ac:dyDescent="0.35">
      <c r="A344" s="173"/>
      <c r="B344" s="173"/>
      <c r="C344" s="186"/>
      <c r="D344" s="175"/>
      <c r="E344" s="175"/>
    </row>
    <row r="345" spans="1:5" ht="12.65" customHeight="1" x14ac:dyDescent="0.35">
      <c r="A345" s="173"/>
      <c r="B345" s="173"/>
      <c r="C345" s="186"/>
      <c r="D345" s="175"/>
      <c r="E345" s="175"/>
    </row>
    <row r="346" spans="1:5" ht="12.65" customHeight="1" x14ac:dyDescent="0.35">
      <c r="A346" s="173"/>
      <c r="B346" s="173"/>
      <c r="C346" s="186"/>
      <c r="D346" s="175"/>
      <c r="E346" s="175"/>
    </row>
    <row r="347" spans="1:5" ht="12.65" customHeight="1" x14ac:dyDescent="0.35">
      <c r="A347" s="173"/>
      <c r="B347" s="173"/>
      <c r="C347" s="186"/>
      <c r="D347" s="175"/>
      <c r="E347" s="175"/>
    </row>
    <row r="348" spans="1:5" ht="12.65" customHeight="1" x14ac:dyDescent="0.35">
      <c r="A348" s="173"/>
      <c r="B348" s="173"/>
      <c r="C348" s="186"/>
      <c r="D348" s="175"/>
      <c r="E348" s="175"/>
    </row>
    <row r="349" spans="1:5" ht="12.65" customHeight="1" x14ac:dyDescent="0.35">
      <c r="A349" s="173"/>
      <c r="B349" s="173"/>
      <c r="C349" s="186"/>
      <c r="D349" s="175"/>
      <c r="E349" s="175"/>
    </row>
    <row r="350" spans="1:5" ht="12.65" customHeight="1" x14ac:dyDescent="0.35">
      <c r="A350" s="173"/>
      <c r="B350" s="173"/>
      <c r="C350" s="186"/>
      <c r="D350" s="175"/>
      <c r="E350" s="175"/>
    </row>
    <row r="351" spans="1:5" ht="12.65" customHeight="1" x14ac:dyDescent="0.35">
      <c r="A351" s="173"/>
      <c r="B351" s="173"/>
      <c r="C351" s="186"/>
      <c r="D351" s="175"/>
      <c r="E351" s="175"/>
    </row>
    <row r="352" spans="1:5" ht="12.65" customHeight="1" x14ac:dyDescent="0.35">
      <c r="A352" s="173"/>
      <c r="B352" s="173"/>
      <c r="C352" s="186"/>
      <c r="D352" s="175"/>
      <c r="E352" s="175"/>
    </row>
    <row r="353" spans="1:5" ht="12.65" customHeight="1" x14ac:dyDescent="0.35">
      <c r="A353" s="173"/>
      <c r="B353" s="173"/>
      <c r="C353" s="186"/>
      <c r="D353" s="175"/>
      <c r="E353" s="175"/>
    </row>
    <row r="354" spans="1:5" ht="12.65" customHeight="1" x14ac:dyDescent="0.35">
      <c r="A354" s="173"/>
      <c r="B354" s="173"/>
      <c r="C354" s="186"/>
      <c r="D354" s="175"/>
      <c r="E354" s="175"/>
    </row>
    <row r="355" spans="1:5" ht="12.65" customHeight="1" x14ac:dyDescent="0.35">
      <c r="A355" s="173"/>
      <c r="B355" s="173"/>
      <c r="C355" s="186"/>
      <c r="D355" s="175"/>
      <c r="E355" s="175"/>
    </row>
    <row r="356" spans="1:5" ht="20.25" customHeight="1" x14ac:dyDescent="0.35">
      <c r="A356" s="173"/>
      <c r="B356" s="173"/>
      <c r="C356" s="186"/>
      <c r="D356" s="175"/>
      <c r="E356" s="175"/>
    </row>
    <row r="357" spans="1:5" ht="12.65" customHeight="1" x14ac:dyDescent="0.35">
      <c r="A357" s="200" t="s">
        <v>426</v>
      </c>
      <c r="B357" s="200"/>
      <c r="C357" s="200"/>
      <c r="D357" s="200"/>
      <c r="E357" s="200"/>
    </row>
    <row r="358" spans="1:5" ht="12.65" customHeight="1" x14ac:dyDescent="0.35">
      <c r="A358" s="240" t="s">
        <v>427</v>
      </c>
      <c r="B358" s="240"/>
      <c r="C358" s="240"/>
      <c r="D358" s="240"/>
      <c r="E358" s="240"/>
    </row>
    <row r="359" spans="1:5" ht="12.65" customHeight="1" x14ac:dyDescent="0.35">
      <c r="A359" s="173" t="s">
        <v>428</v>
      </c>
      <c r="B359" s="172" t="s">
        <v>256</v>
      </c>
      <c r="C359" s="281">
        <v>4914541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281">
        <v>23993698</v>
      </c>
      <c r="D360" s="175"/>
      <c r="E360" s="175"/>
    </row>
    <row r="361" spans="1:5" ht="12.65" customHeight="1" x14ac:dyDescent="0.35">
      <c r="A361" s="173" t="s">
        <v>430</v>
      </c>
      <c r="B361" s="175"/>
      <c r="C361" s="186"/>
      <c r="D361" s="175">
        <f>SUM(C359:C360)</f>
        <v>28908239</v>
      </c>
      <c r="E361" s="175"/>
    </row>
    <row r="362" spans="1:5" ht="12.65" customHeight="1" x14ac:dyDescent="0.35">
      <c r="A362" s="240" t="s">
        <v>431</v>
      </c>
      <c r="B362" s="240"/>
      <c r="C362" s="240"/>
      <c r="D362" s="240"/>
      <c r="E362" s="240"/>
    </row>
    <row r="363" spans="1:5" ht="12.65" customHeight="1" x14ac:dyDescent="0.35">
      <c r="A363" s="173" t="s">
        <v>990</v>
      </c>
      <c r="B363" s="240"/>
      <c r="C363" s="281">
        <v>762458</v>
      </c>
      <c r="D363" s="175"/>
      <c r="E363" s="240"/>
    </row>
    <row r="364" spans="1:5" ht="12.65" customHeight="1" x14ac:dyDescent="0.35">
      <c r="A364" s="173" t="s">
        <v>432</v>
      </c>
      <c r="B364" s="172" t="s">
        <v>256</v>
      </c>
      <c r="C364" s="281">
        <v>9573904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281">
        <v>393009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281">
        <v>-533862</v>
      </c>
      <c r="D366" s="175"/>
      <c r="E366" s="175"/>
    </row>
    <row r="367" spans="1:5" ht="12.65" customHeight="1" x14ac:dyDescent="0.35">
      <c r="A367" s="173" t="s">
        <v>359</v>
      </c>
      <c r="B367" s="175"/>
      <c r="C367" s="186"/>
      <c r="D367" s="175">
        <f>SUM(C363:C366)</f>
        <v>10195509</v>
      </c>
      <c r="E367" s="175"/>
    </row>
    <row r="368" spans="1:5" ht="12.65" customHeight="1" x14ac:dyDescent="0.35">
      <c r="A368" s="173" t="s">
        <v>435</v>
      </c>
      <c r="B368" s="175"/>
      <c r="C368" s="186"/>
      <c r="D368" s="175">
        <f>D361-D367</f>
        <v>18712730</v>
      </c>
      <c r="E368" s="175"/>
    </row>
    <row r="369" spans="1:5" ht="12.65" customHeight="1" x14ac:dyDescent="0.35">
      <c r="A369" s="240" t="s">
        <v>436</v>
      </c>
      <c r="B369" s="240"/>
      <c r="C369" s="240"/>
      <c r="D369" s="240"/>
      <c r="E369" s="240"/>
    </row>
    <row r="370" spans="1:5" ht="12.65" customHeight="1" x14ac:dyDescent="0.35">
      <c r="A370" s="173" t="s">
        <v>437</v>
      </c>
      <c r="B370" s="172" t="s">
        <v>256</v>
      </c>
      <c r="C370" s="281">
        <v>115800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281">
        <v>2743903</v>
      </c>
      <c r="D371" s="175"/>
      <c r="E371" s="175"/>
    </row>
    <row r="372" spans="1:5" ht="12.65" customHeight="1" x14ac:dyDescent="0.35">
      <c r="A372" s="173" t="s">
        <v>439</v>
      </c>
      <c r="B372" s="175"/>
      <c r="C372" s="186"/>
      <c r="D372" s="175">
        <f>SUM(C370:C371)</f>
        <v>2859703</v>
      </c>
      <c r="E372" s="175"/>
    </row>
    <row r="373" spans="1:5" ht="12.65" customHeight="1" x14ac:dyDescent="0.35">
      <c r="A373" s="173" t="s">
        <v>440</v>
      </c>
      <c r="B373" s="175"/>
      <c r="C373" s="186"/>
      <c r="D373" s="175">
        <f>D368+D372</f>
        <v>21572433</v>
      </c>
      <c r="E373" s="175"/>
    </row>
    <row r="374" spans="1:5" ht="12.65" customHeight="1" x14ac:dyDescent="0.35">
      <c r="A374" s="173"/>
      <c r="B374" s="175"/>
      <c r="C374" s="186"/>
      <c r="D374" s="175"/>
      <c r="E374" s="175"/>
    </row>
    <row r="375" spans="1:5" ht="12.65" customHeight="1" x14ac:dyDescent="0.35">
      <c r="A375" s="173"/>
      <c r="B375" s="175"/>
      <c r="C375" s="186"/>
      <c r="D375" s="175"/>
      <c r="E375" s="175"/>
    </row>
    <row r="376" spans="1:5" ht="12.65" customHeight="1" x14ac:dyDescent="0.35">
      <c r="A376" s="173"/>
      <c r="B376" s="175"/>
      <c r="C376" s="186"/>
      <c r="D376" s="175"/>
      <c r="E376" s="175"/>
    </row>
    <row r="377" spans="1:5" ht="12.65" customHeight="1" x14ac:dyDescent="0.35">
      <c r="A377" s="240" t="s">
        <v>441</v>
      </c>
      <c r="B377" s="240"/>
      <c r="C377" s="240"/>
      <c r="D377" s="240"/>
      <c r="E377" s="240"/>
    </row>
    <row r="378" spans="1:5" ht="12.65" customHeight="1" x14ac:dyDescent="0.35">
      <c r="A378" s="173" t="s">
        <v>442</v>
      </c>
      <c r="B378" s="172" t="s">
        <v>256</v>
      </c>
      <c r="C378" s="281">
        <v>11941627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281">
        <v>2572616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281">
        <v>196833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281">
        <v>1690587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281">
        <v>233865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281">
        <v>1365935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281">
        <v>1392446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281">
        <v>110749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281">
        <v>201798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281">
        <v>155473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281">
        <v>415138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281">
        <v>1102775</v>
      </c>
      <c r="D389" s="175"/>
      <c r="E389" s="175"/>
    </row>
    <row r="390" spans="1:6" ht="12.65" customHeight="1" x14ac:dyDescent="0.35">
      <c r="A390" s="173" t="s">
        <v>452</v>
      </c>
      <c r="B390" s="175"/>
      <c r="C390" s="186"/>
      <c r="D390" s="175">
        <f>SUM(C378:C389)</f>
        <v>21379842</v>
      </c>
      <c r="E390" s="175"/>
    </row>
    <row r="391" spans="1:6" ht="12.65" customHeight="1" x14ac:dyDescent="0.35">
      <c r="A391" s="173" t="s">
        <v>453</v>
      </c>
      <c r="B391" s="175"/>
      <c r="C391" s="186"/>
      <c r="D391" s="175">
        <f>D373-D390</f>
        <v>192591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281">
        <v>2062337</v>
      </c>
      <c r="D392" s="175"/>
      <c r="E392" s="175"/>
    </row>
    <row r="393" spans="1:6" ht="12.65" customHeight="1" x14ac:dyDescent="0.35">
      <c r="A393" s="173" t="s">
        <v>455</v>
      </c>
      <c r="B393" s="175"/>
      <c r="C393" s="186"/>
      <c r="D393" s="190">
        <f>D391+C392</f>
        <v>2254928</v>
      </c>
      <c r="E393" s="175"/>
      <c r="F393" s="192"/>
    </row>
    <row r="394" spans="1:6" ht="12.65" customHeight="1" x14ac:dyDescent="0.35">
      <c r="A394" s="173" t="s">
        <v>456</v>
      </c>
      <c r="B394" s="172" t="s">
        <v>256</v>
      </c>
      <c r="C394" s="184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4"/>
      <c r="D395" s="175"/>
      <c r="E395" s="175"/>
    </row>
    <row r="396" spans="1:6" ht="12.65" customHeight="1" x14ac:dyDescent="0.35">
      <c r="A396" s="173" t="s">
        <v>458</v>
      </c>
      <c r="B396" s="175"/>
      <c r="C396" s="186"/>
      <c r="D396" s="175">
        <f>D393+C394-C395</f>
        <v>2254928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43"/>
    </row>
    <row r="412" spans="1:5" ht="12.65" customHeight="1" x14ac:dyDescent="0.35">
      <c r="A412" s="179" t="str">
        <f>C84&amp;"   "&amp;"H-"&amp;FIXED(C83,0,TRUE)&amp;"     FYE "&amp;C82</f>
        <v>Cascade Medical Center   H-0     FYE 12/31/2020</v>
      </c>
      <c r="B412" s="179"/>
      <c r="C412" s="179"/>
      <c r="D412" s="179"/>
      <c r="E412" s="243"/>
    </row>
    <row r="413" spans="1:5" ht="12.65" customHeight="1" x14ac:dyDescent="0.35">
      <c r="A413" s="179" t="s">
        <v>460</v>
      </c>
      <c r="B413" s="181" t="s">
        <v>461</v>
      </c>
      <c r="C413" s="181" t="s">
        <v>978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66</v>
      </c>
      <c r="C414" s="189">
        <f>E138</f>
        <v>66</v>
      </c>
      <c r="D414" s="179"/>
    </row>
    <row r="415" spans="1:5" ht="12.65" customHeight="1" x14ac:dyDescent="0.35">
      <c r="A415" s="179" t="s">
        <v>464</v>
      </c>
      <c r="B415" s="179">
        <f>D111</f>
        <v>192</v>
      </c>
      <c r="C415" s="179">
        <f>E139</f>
        <v>192</v>
      </c>
      <c r="D415" s="189">
        <f>SUM(C59:H59)+N59</f>
        <v>192</v>
      </c>
    </row>
    <row r="416" spans="1:5" ht="12.65" customHeight="1" x14ac:dyDescent="0.35">
      <c r="A416" s="179"/>
      <c r="B416" s="179"/>
      <c r="C416" s="189"/>
      <c r="D416" s="179"/>
    </row>
    <row r="417" spans="1:7" ht="12.65" customHeight="1" x14ac:dyDescent="0.35">
      <c r="A417" s="179" t="s">
        <v>465</v>
      </c>
      <c r="B417" s="179">
        <f>C112</f>
        <v>65</v>
      </c>
      <c r="C417" s="189">
        <f>E144</f>
        <v>65</v>
      </c>
      <c r="D417" s="179"/>
    </row>
    <row r="418" spans="1:7" ht="12.65" customHeight="1" x14ac:dyDescent="0.35">
      <c r="A418" s="179" t="s">
        <v>466</v>
      </c>
      <c r="B418" s="179">
        <f>D112</f>
        <v>1373</v>
      </c>
      <c r="C418" s="179">
        <f>E145</f>
        <v>1373</v>
      </c>
      <c r="D418" s="179">
        <f>K59+L59</f>
        <v>1373</v>
      </c>
    </row>
    <row r="419" spans="1:7" ht="12.65" customHeight="1" x14ac:dyDescent="0.35">
      <c r="A419" s="179"/>
      <c r="B419" s="179"/>
      <c r="C419" s="189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198"/>
      <c r="B422" s="198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979</v>
      </c>
      <c r="B424" s="179">
        <f>D114</f>
        <v>0</v>
      </c>
      <c r="D424" s="179">
        <f>J59</f>
        <v>0</v>
      </c>
    </row>
    <row r="425" spans="1:7" ht="12.65" customHeight="1" x14ac:dyDescent="0.35">
      <c r="A425" s="198"/>
      <c r="B425" s="198"/>
      <c r="C425" s="198"/>
      <c r="D425" s="198"/>
      <c r="F425" s="198"/>
      <c r="G425" s="198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4">C378</f>
        <v>11941627</v>
      </c>
      <c r="C427" s="179">
        <f t="shared" ref="C427:C434" si="15">CE61</f>
        <v>11941627</v>
      </c>
      <c r="D427" s="179"/>
    </row>
    <row r="428" spans="1:7" ht="12.65" customHeight="1" x14ac:dyDescent="0.35">
      <c r="A428" s="179" t="s">
        <v>3</v>
      </c>
      <c r="B428" s="179">
        <f t="shared" si="14"/>
        <v>2572616</v>
      </c>
      <c r="C428" s="179">
        <f t="shared" si="15"/>
        <v>2572615</v>
      </c>
      <c r="D428" s="179">
        <f>D173</f>
        <v>2572616</v>
      </c>
    </row>
    <row r="429" spans="1:7" ht="12.65" customHeight="1" x14ac:dyDescent="0.35">
      <c r="A429" s="179" t="s">
        <v>236</v>
      </c>
      <c r="B429" s="179">
        <f t="shared" si="14"/>
        <v>196833</v>
      </c>
      <c r="C429" s="179">
        <f t="shared" si="15"/>
        <v>196833</v>
      </c>
      <c r="D429" s="179"/>
    </row>
    <row r="430" spans="1:7" ht="12.65" customHeight="1" x14ac:dyDescent="0.35">
      <c r="A430" s="179" t="s">
        <v>237</v>
      </c>
      <c r="B430" s="179">
        <f t="shared" si="14"/>
        <v>1690587</v>
      </c>
      <c r="C430" s="179">
        <f t="shared" si="15"/>
        <v>1690587</v>
      </c>
      <c r="D430" s="179"/>
    </row>
    <row r="431" spans="1:7" ht="12.65" customHeight="1" x14ac:dyDescent="0.35">
      <c r="A431" s="179" t="s">
        <v>444</v>
      </c>
      <c r="B431" s="179">
        <f t="shared" si="14"/>
        <v>233865</v>
      </c>
      <c r="C431" s="179">
        <f t="shared" si="15"/>
        <v>233865</v>
      </c>
      <c r="D431" s="179"/>
    </row>
    <row r="432" spans="1:7" ht="12.65" customHeight="1" x14ac:dyDescent="0.35">
      <c r="A432" s="179" t="s">
        <v>445</v>
      </c>
      <c r="B432" s="179">
        <f t="shared" si="14"/>
        <v>1365935</v>
      </c>
      <c r="C432" s="179">
        <f t="shared" si="15"/>
        <v>1365935</v>
      </c>
      <c r="D432" s="179"/>
    </row>
    <row r="433" spans="1:7" ht="12.65" customHeight="1" x14ac:dyDescent="0.35">
      <c r="A433" s="179" t="s">
        <v>6</v>
      </c>
      <c r="B433" s="179">
        <f t="shared" si="14"/>
        <v>1392446</v>
      </c>
      <c r="C433" s="179">
        <f t="shared" si="15"/>
        <v>1392445</v>
      </c>
      <c r="D433" s="179">
        <f>C217</f>
        <v>1392446</v>
      </c>
    </row>
    <row r="434" spans="1:7" ht="12.65" customHeight="1" x14ac:dyDescent="0.35">
      <c r="A434" s="179" t="s">
        <v>474</v>
      </c>
      <c r="B434" s="179">
        <f t="shared" si="14"/>
        <v>110749</v>
      </c>
      <c r="C434" s="179">
        <f t="shared" si="15"/>
        <v>110749</v>
      </c>
      <c r="D434" s="179">
        <f>D177</f>
        <v>110749</v>
      </c>
    </row>
    <row r="435" spans="1:7" ht="12.65" customHeight="1" x14ac:dyDescent="0.35">
      <c r="A435" s="179" t="s">
        <v>447</v>
      </c>
      <c r="B435" s="179">
        <f t="shared" si="14"/>
        <v>201798</v>
      </c>
      <c r="C435" s="179"/>
      <c r="D435" s="179">
        <f>D181</f>
        <v>201798</v>
      </c>
    </row>
    <row r="436" spans="1:7" ht="12.65" customHeight="1" x14ac:dyDescent="0.35">
      <c r="A436" s="179" t="s">
        <v>475</v>
      </c>
      <c r="B436" s="179">
        <f t="shared" si="14"/>
        <v>155473</v>
      </c>
      <c r="C436" s="179"/>
      <c r="D436" s="179">
        <f>D186</f>
        <v>155473</v>
      </c>
    </row>
    <row r="437" spans="1:7" ht="12.65" customHeight="1" x14ac:dyDescent="0.35">
      <c r="A437" s="189" t="s">
        <v>449</v>
      </c>
      <c r="B437" s="189">
        <f t="shared" si="14"/>
        <v>415138</v>
      </c>
      <c r="C437" s="189"/>
      <c r="D437" s="189">
        <f>D190</f>
        <v>415138</v>
      </c>
    </row>
    <row r="438" spans="1:7" ht="12.65" customHeight="1" x14ac:dyDescent="0.35">
      <c r="A438" s="189" t="s">
        <v>476</v>
      </c>
      <c r="B438" s="189">
        <f>C386+C387+C388</f>
        <v>772409</v>
      </c>
      <c r="C438" s="189">
        <f>CD69</f>
        <v>772409</v>
      </c>
      <c r="D438" s="189">
        <f>D181+D186+D190</f>
        <v>772409</v>
      </c>
    </row>
    <row r="439" spans="1:7" ht="12.65" customHeight="1" x14ac:dyDescent="0.35">
      <c r="A439" s="179" t="s">
        <v>451</v>
      </c>
      <c r="B439" s="189">
        <f>C389</f>
        <v>1102775</v>
      </c>
      <c r="C439" s="189">
        <f>SUM(C69:CC69)</f>
        <v>1102775</v>
      </c>
      <c r="D439" s="179"/>
    </row>
    <row r="440" spans="1:7" ht="12.65" customHeight="1" x14ac:dyDescent="0.35">
      <c r="A440" s="179" t="s">
        <v>477</v>
      </c>
      <c r="B440" s="189">
        <f>B438+B439</f>
        <v>1875184</v>
      </c>
      <c r="C440" s="189">
        <f>CE69</f>
        <v>1875184</v>
      </c>
      <c r="D440" s="179"/>
    </row>
    <row r="441" spans="1:7" ht="12.65" customHeight="1" x14ac:dyDescent="0.35">
      <c r="A441" s="179" t="s">
        <v>478</v>
      </c>
      <c r="B441" s="179">
        <f>D390</f>
        <v>21379842</v>
      </c>
      <c r="C441" s="179">
        <f>SUM(C427:C437)+C440</f>
        <v>21379840</v>
      </c>
      <c r="D441" s="179"/>
    </row>
    <row r="442" spans="1:7" ht="12.65" customHeight="1" x14ac:dyDescent="0.35">
      <c r="A442" s="198"/>
      <c r="B442" s="198"/>
      <c r="C442" s="198"/>
      <c r="D442" s="198"/>
      <c r="F442" s="198"/>
      <c r="G442" s="198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991</v>
      </c>
      <c r="B444" s="179">
        <f>D221</f>
        <v>762458</v>
      </c>
      <c r="C444" s="179">
        <f>C363</f>
        <v>762458</v>
      </c>
      <c r="D444" s="179"/>
    </row>
    <row r="445" spans="1:7" ht="12.65" customHeight="1" x14ac:dyDescent="0.35">
      <c r="A445" s="179" t="s">
        <v>343</v>
      </c>
      <c r="B445" s="179">
        <f>D229</f>
        <v>9573904</v>
      </c>
      <c r="C445" s="179">
        <f>C364</f>
        <v>9573904</v>
      </c>
      <c r="D445" s="179"/>
    </row>
    <row r="446" spans="1:7" ht="12.65" customHeight="1" x14ac:dyDescent="0.35">
      <c r="A446" s="179" t="s">
        <v>351</v>
      </c>
      <c r="B446" s="179">
        <f>D236</f>
        <v>393009</v>
      </c>
      <c r="C446" s="179">
        <f>C365</f>
        <v>393009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-533862</v>
      </c>
      <c r="D447" s="179"/>
    </row>
    <row r="448" spans="1:7" ht="12.65" customHeight="1" x14ac:dyDescent="0.35">
      <c r="A448" s="179" t="s">
        <v>358</v>
      </c>
      <c r="B448" s="179">
        <f>D242</f>
        <v>10729371</v>
      </c>
      <c r="C448" s="179">
        <f>D367</f>
        <v>10195509</v>
      </c>
      <c r="D448" s="179"/>
    </row>
    <row r="449" spans="1:7" ht="12.65" customHeight="1" x14ac:dyDescent="0.35">
      <c r="A449" s="198"/>
      <c r="B449" s="198"/>
      <c r="C449" s="198"/>
      <c r="D449" s="198"/>
      <c r="F449" s="198"/>
      <c r="G449" s="198"/>
    </row>
    <row r="450" spans="1:7" ht="12.65" customHeight="1" x14ac:dyDescent="0.35">
      <c r="A450" s="180" t="s">
        <v>481</v>
      </c>
      <c r="B450" s="181" t="s">
        <v>482</v>
      </c>
      <c r="C450" s="198"/>
      <c r="D450" s="198"/>
      <c r="F450" s="198"/>
      <c r="G450" s="198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4" t="s">
        <v>484</v>
      </c>
      <c r="B453" s="180">
        <f>C231</f>
        <v>160</v>
      </c>
    </row>
    <row r="454" spans="1:7" ht="12.65" customHeight="1" x14ac:dyDescent="0.35">
      <c r="A454" s="179" t="s">
        <v>168</v>
      </c>
      <c r="B454" s="179">
        <f>C233</f>
        <v>393009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5">
      <c r="A456" s="198"/>
      <c r="B456" s="198"/>
      <c r="C456" s="198"/>
      <c r="D456" s="198"/>
      <c r="F456" s="198"/>
      <c r="G456" s="198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89">
        <f>C370</f>
        <v>115800</v>
      </c>
      <c r="C458" s="189">
        <f>CE70</f>
        <v>115800</v>
      </c>
      <c r="D458" s="189"/>
    </row>
    <row r="459" spans="1:7" ht="12.65" customHeight="1" x14ac:dyDescent="0.35">
      <c r="A459" s="179" t="s">
        <v>244</v>
      </c>
      <c r="B459" s="189">
        <f>C371</f>
        <v>2743903</v>
      </c>
      <c r="C459" s="189">
        <f>CE72</f>
        <v>2743903</v>
      </c>
      <c r="D459" s="189"/>
    </row>
    <row r="460" spans="1:7" ht="12.65" customHeight="1" x14ac:dyDescent="0.35">
      <c r="A460" s="198"/>
      <c r="B460" s="198"/>
      <c r="C460" s="198"/>
      <c r="D460" s="198"/>
      <c r="F460" s="198"/>
      <c r="G460" s="198"/>
    </row>
    <row r="461" spans="1:7" ht="12.65" customHeight="1" x14ac:dyDescent="0.35">
      <c r="A461" s="179" t="s">
        <v>488</v>
      </c>
      <c r="B461" s="181"/>
      <c r="C461" s="181"/>
      <c r="D461" s="181" t="s">
        <v>980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89">
        <f>C359</f>
        <v>4914541</v>
      </c>
      <c r="C463" s="189">
        <f>CE73</f>
        <v>4914541</v>
      </c>
      <c r="D463" s="189">
        <f>E141+E147+E153</f>
        <v>4914541</v>
      </c>
    </row>
    <row r="464" spans="1:7" ht="12.65" customHeight="1" x14ac:dyDescent="0.35">
      <c r="A464" s="179" t="s">
        <v>246</v>
      </c>
      <c r="B464" s="189">
        <f>C360</f>
        <v>23993698</v>
      </c>
      <c r="C464" s="189">
        <f>CE74</f>
        <v>23993698</v>
      </c>
      <c r="D464" s="189">
        <f>E142+E148+E154</f>
        <v>23993698</v>
      </c>
    </row>
    <row r="465" spans="1:7" ht="12.65" customHeight="1" x14ac:dyDescent="0.35">
      <c r="A465" s="179" t="s">
        <v>247</v>
      </c>
      <c r="B465" s="189">
        <f>D361</f>
        <v>28908239</v>
      </c>
      <c r="C465" s="189">
        <f>CE75</f>
        <v>28908239</v>
      </c>
      <c r="D465" s="189">
        <f>D463+D464</f>
        <v>28908239</v>
      </c>
    </row>
    <row r="466" spans="1:7" ht="12.65" customHeight="1" x14ac:dyDescent="0.35">
      <c r="A466" s="198"/>
      <c r="B466" s="198"/>
      <c r="C466" s="198"/>
      <c r="D466" s="198"/>
      <c r="F466" s="198"/>
      <c r="G466" s="198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6">C267</f>
        <v>522015</v>
      </c>
      <c r="C468" s="179">
        <f>E195</f>
        <v>522015</v>
      </c>
      <c r="D468" s="179"/>
    </row>
    <row r="469" spans="1:7" ht="12.65" customHeight="1" x14ac:dyDescent="0.35">
      <c r="A469" s="179" t="s">
        <v>333</v>
      </c>
      <c r="B469" s="179">
        <f t="shared" si="16"/>
        <v>1367240</v>
      </c>
      <c r="C469" s="179">
        <f>E196</f>
        <v>1367240</v>
      </c>
      <c r="D469" s="179"/>
    </row>
    <row r="470" spans="1:7" ht="12.65" customHeight="1" x14ac:dyDescent="0.35">
      <c r="A470" s="179" t="s">
        <v>334</v>
      </c>
      <c r="B470" s="179">
        <f t="shared" si="16"/>
        <v>10502549</v>
      </c>
      <c r="C470" s="179">
        <f>E197</f>
        <v>10502549</v>
      </c>
      <c r="D470" s="179"/>
    </row>
    <row r="471" spans="1:7" ht="12.65" customHeight="1" x14ac:dyDescent="0.35">
      <c r="A471" s="179" t="s">
        <v>494</v>
      </c>
      <c r="B471" s="179">
        <f>C270</f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>C271</f>
        <v>8476426</v>
      </c>
      <c r="C472" s="179">
        <f>E199</f>
        <v>8476426</v>
      </c>
      <c r="D472" s="179"/>
    </row>
    <row r="473" spans="1:7" ht="12.65" customHeight="1" x14ac:dyDescent="0.35">
      <c r="A473" s="179" t="s">
        <v>495</v>
      </c>
      <c r="B473" s="179">
        <f t="shared" si="16"/>
        <v>5012114</v>
      </c>
      <c r="C473" s="179">
        <f>SUM(E200:E201)</f>
        <v>5012114</v>
      </c>
      <c r="D473" s="179"/>
    </row>
    <row r="474" spans="1:7" ht="12.65" customHeight="1" x14ac:dyDescent="0.35">
      <c r="A474" s="179" t="s">
        <v>339</v>
      </c>
      <c r="B474" s="179">
        <f t="shared" si="16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6"/>
        <v>7072</v>
      </c>
      <c r="C475" s="179">
        <f>E203</f>
        <v>7072</v>
      </c>
      <c r="D475" s="179"/>
    </row>
    <row r="476" spans="1:7" ht="12.65" customHeight="1" x14ac:dyDescent="0.35">
      <c r="A476" s="179" t="s">
        <v>203</v>
      </c>
      <c r="B476" s="179">
        <f>D275</f>
        <v>25887416</v>
      </c>
      <c r="C476" s="179">
        <f>E204</f>
        <v>25887416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15820393</v>
      </c>
      <c r="C478" s="179">
        <f>E217</f>
        <v>15820393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28885072</v>
      </c>
    </row>
    <row r="482" spans="1:12" ht="12.65" customHeight="1" x14ac:dyDescent="0.35">
      <c r="A482" s="180" t="s">
        <v>499</v>
      </c>
      <c r="C482" s="180">
        <f>D339</f>
        <v>28885072</v>
      </c>
    </row>
    <row r="485" spans="1:12" ht="12.65" customHeight="1" x14ac:dyDescent="0.35">
      <c r="A485" s="194" t="s">
        <v>500</v>
      </c>
    </row>
    <row r="486" spans="1:12" ht="12.65" customHeight="1" x14ac:dyDescent="0.35">
      <c r="A486" s="194" t="s">
        <v>501</v>
      </c>
    </row>
    <row r="487" spans="1:12" ht="12.65" customHeight="1" x14ac:dyDescent="0.35">
      <c r="A487" s="194" t="s">
        <v>502</v>
      </c>
    </row>
    <row r="488" spans="1:12" ht="12.65" customHeight="1" x14ac:dyDescent="0.35">
      <c r="A488" s="194"/>
    </row>
    <row r="489" spans="1:12" ht="12.65" customHeight="1" x14ac:dyDescent="0.35">
      <c r="A489" s="193" t="s">
        <v>503</v>
      </c>
    </row>
    <row r="490" spans="1:12" ht="12.65" customHeight="1" x14ac:dyDescent="0.35">
      <c r="A490" s="194" t="s">
        <v>504</v>
      </c>
    </row>
    <row r="491" spans="1:12" ht="12.65" customHeight="1" x14ac:dyDescent="0.35">
      <c r="A491" s="194"/>
    </row>
    <row r="493" spans="1:12" ht="12.65" customHeight="1" x14ac:dyDescent="0.35">
      <c r="A493" s="180" t="str">
        <f>C83</f>
        <v>158</v>
      </c>
      <c r="B493" s="244" t="str">
        <f>RIGHT('Prior Year'!C82,4)</f>
        <v>2019</v>
      </c>
      <c r="C493" s="244" t="str">
        <f>RIGHT(C82,4)</f>
        <v>2020</v>
      </c>
      <c r="D493" s="244" t="str">
        <f>RIGHT('Prior Year'!C82,4)</f>
        <v>2019</v>
      </c>
      <c r="E493" s="244" t="str">
        <f>RIGHT(C82,4)</f>
        <v>2020</v>
      </c>
      <c r="F493" s="244" t="str">
        <f>RIGHT('Prior Year'!C82,4)</f>
        <v>2019</v>
      </c>
      <c r="G493" s="244" t="str">
        <f>RIGHT(C82,4)</f>
        <v>2020</v>
      </c>
      <c r="H493" s="244"/>
      <c r="K493" s="244"/>
      <c r="L493" s="244"/>
    </row>
    <row r="494" spans="1:12" ht="12.65" customHeight="1" x14ac:dyDescent="0.35">
      <c r="A494" s="193"/>
      <c r="B494" s="181" t="s">
        <v>505</v>
      </c>
      <c r="C494" s="181" t="s">
        <v>505</v>
      </c>
      <c r="D494" s="245" t="s">
        <v>506</v>
      </c>
      <c r="E494" s="245" t="s">
        <v>506</v>
      </c>
      <c r="F494" s="244" t="s">
        <v>507</v>
      </c>
      <c r="G494" s="244" t="s">
        <v>507</v>
      </c>
      <c r="H494" s="244" t="s">
        <v>508</v>
      </c>
      <c r="K494" s="244"/>
      <c r="L494" s="24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44" t="s">
        <v>510</v>
      </c>
      <c r="G495" s="244" t="s">
        <v>510</v>
      </c>
      <c r="H495" s="244" t="s">
        <v>511</v>
      </c>
      <c r="K495" s="244"/>
      <c r="L495" s="244"/>
    </row>
    <row r="496" spans="1:12" ht="12.65" customHeight="1" x14ac:dyDescent="0.35">
      <c r="A496" s="180" t="s">
        <v>512</v>
      </c>
      <c r="B496" s="223">
        <f>'Prior Year'!C71</f>
        <v>0</v>
      </c>
      <c r="C496" s="223">
        <f>C71</f>
        <v>0</v>
      </c>
      <c r="D496" s="223">
        <f>'Prior Year'!C59</f>
        <v>0</v>
      </c>
      <c r="E496" s="180">
        <f>C59</f>
        <v>0</v>
      </c>
      <c r="F496" s="246" t="str">
        <f t="shared" ref="F496:G511" si="17">IF(B496=0,"",IF(D496=0,"",B496/D496))</f>
        <v/>
      </c>
      <c r="G496" s="247" t="str">
        <f t="shared" si="17"/>
        <v/>
      </c>
      <c r="H496" s="248" t="str">
        <f>IF(B496=0,"",IF(C496=0,"",IF(D496=0,"",IF(E496=0,"",IF(G496/F496-1&lt;-0.25,G496/F496-1,IF(G496/F496-1&gt;0.25,G496/F496-1,""))))))</f>
        <v/>
      </c>
      <c r="I496" s="250"/>
      <c r="K496" s="244"/>
      <c r="L496" s="244"/>
    </row>
    <row r="497" spans="1:12" ht="12.65" customHeight="1" x14ac:dyDescent="0.35">
      <c r="A497" s="180" t="s">
        <v>513</v>
      </c>
      <c r="B497" s="223">
        <f>'Prior Year'!D71</f>
        <v>0</v>
      </c>
      <c r="C497" s="223">
        <f>D71</f>
        <v>0</v>
      </c>
      <c r="D497" s="223">
        <f>'Prior Year'!D59</f>
        <v>0</v>
      </c>
      <c r="E497" s="180">
        <f>D59</f>
        <v>0</v>
      </c>
      <c r="F497" s="246" t="str">
        <f t="shared" si="17"/>
        <v/>
      </c>
      <c r="G497" s="246" t="str">
        <f t="shared" si="17"/>
        <v/>
      </c>
      <c r="H497" s="248" t="str">
        <f t="shared" ref="H497:H550" si="18">IF(B497=0,"",IF(C497=0,"",IF(D497=0,"",IF(E497=0,"",IF(G497/F497-1&lt;-0.25,G497/F497-1,IF(G497/F497-1&gt;0.25,G497/F497-1,""))))))</f>
        <v/>
      </c>
      <c r="I497" s="250"/>
      <c r="K497" s="244"/>
      <c r="L497" s="244"/>
    </row>
    <row r="498" spans="1:12" ht="12.65" customHeight="1" x14ac:dyDescent="0.35">
      <c r="A498" s="180" t="s">
        <v>514</v>
      </c>
      <c r="B498" s="223">
        <f>'Prior Year'!E71</f>
        <v>234090</v>
      </c>
      <c r="C498" s="223">
        <f>E71</f>
        <v>271615</v>
      </c>
      <c r="D498" s="223">
        <f>'Prior Year'!E59</f>
        <v>181</v>
      </c>
      <c r="E498" s="180">
        <f>E59</f>
        <v>192</v>
      </c>
      <c r="F498" s="246">
        <f t="shared" si="17"/>
        <v>1293.3149171270718</v>
      </c>
      <c r="G498" s="246">
        <f t="shared" si="17"/>
        <v>1414.6614583333333</v>
      </c>
      <c r="H498" s="248" t="str">
        <f>IF(B498=0,"",IF(C498=0,"",IF(D498=0,"",IF(E498=0,"",IF(G498/F498-1&lt;-0.25,G498/F498-1,IF(G498/F498-1&gt;0.25,G498/F498-1,""))))))</f>
        <v/>
      </c>
      <c r="I498" s="300"/>
      <c r="J498" s="300"/>
      <c r="K498" s="300"/>
      <c r="L498" s="244"/>
    </row>
    <row r="499" spans="1:12" ht="12.65" customHeight="1" x14ac:dyDescent="0.35">
      <c r="A499" s="180" t="s">
        <v>515</v>
      </c>
      <c r="B499" s="223">
        <f>'Prior Year'!F71</f>
        <v>0</v>
      </c>
      <c r="C499" s="223">
        <f>F71</f>
        <v>0</v>
      </c>
      <c r="D499" s="223">
        <f>'Prior Year'!F59</f>
        <v>0</v>
      </c>
      <c r="E499" s="180">
        <f>F59</f>
        <v>0</v>
      </c>
      <c r="F499" s="246" t="str">
        <f t="shared" si="17"/>
        <v/>
      </c>
      <c r="G499" s="246" t="str">
        <f t="shared" si="17"/>
        <v/>
      </c>
      <c r="H499" s="248" t="str">
        <f t="shared" si="18"/>
        <v/>
      </c>
      <c r="I499" s="300"/>
      <c r="J499" s="300"/>
      <c r="K499" s="300"/>
      <c r="L499" s="244"/>
    </row>
    <row r="500" spans="1:12" ht="12.65" customHeight="1" x14ac:dyDescent="0.35">
      <c r="A500" s="180" t="s">
        <v>516</v>
      </c>
      <c r="B500" s="223">
        <f>'Prior Year'!G71</f>
        <v>0</v>
      </c>
      <c r="C500" s="223">
        <f>G71</f>
        <v>0</v>
      </c>
      <c r="D500" s="223">
        <f>'Prior Year'!G59</f>
        <v>0</v>
      </c>
      <c r="E500" s="180">
        <f>G59</f>
        <v>0</v>
      </c>
      <c r="F500" s="246" t="str">
        <f t="shared" si="17"/>
        <v/>
      </c>
      <c r="G500" s="246" t="str">
        <f t="shared" si="17"/>
        <v/>
      </c>
      <c r="H500" s="248" t="str">
        <f t="shared" si="18"/>
        <v/>
      </c>
      <c r="I500" s="300"/>
      <c r="J500" s="300"/>
      <c r="K500" s="300"/>
      <c r="L500" s="244"/>
    </row>
    <row r="501" spans="1:12" ht="12.65" customHeight="1" x14ac:dyDescent="0.35">
      <c r="A501" s="180" t="s">
        <v>517</v>
      </c>
      <c r="B501" s="223">
        <f>'Prior Year'!H71</f>
        <v>0</v>
      </c>
      <c r="C501" s="223">
        <f>H71</f>
        <v>0</v>
      </c>
      <c r="D501" s="223">
        <f>'Prior Year'!H59</f>
        <v>0</v>
      </c>
      <c r="E501" s="180">
        <f>H59</f>
        <v>0</v>
      </c>
      <c r="F501" s="246" t="str">
        <f t="shared" si="17"/>
        <v/>
      </c>
      <c r="G501" s="246" t="str">
        <f t="shared" si="17"/>
        <v/>
      </c>
      <c r="H501" s="248" t="str">
        <f t="shared" si="18"/>
        <v/>
      </c>
      <c r="I501" s="300"/>
      <c r="J501" s="300"/>
      <c r="K501" s="300"/>
      <c r="L501" s="244"/>
    </row>
    <row r="502" spans="1:12" ht="12.65" customHeight="1" x14ac:dyDescent="0.35">
      <c r="A502" s="180" t="s">
        <v>518</v>
      </c>
      <c r="B502" s="223">
        <f>'Prior Year'!I71</f>
        <v>0</v>
      </c>
      <c r="C502" s="223">
        <f>I71</f>
        <v>0</v>
      </c>
      <c r="D502" s="223">
        <f>'Prior Year'!I59</f>
        <v>0</v>
      </c>
      <c r="E502" s="180">
        <f>I59</f>
        <v>0</v>
      </c>
      <c r="F502" s="246" t="str">
        <f t="shared" si="17"/>
        <v/>
      </c>
      <c r="G502" s="246" t="str">
        <f t="shared" si="17"/>
        <v/>
      </c>
      <c r="H502" s="248" t="str">
        <f t="shared" si="18"/>
        <v/>
      </c>
      <c r="I502" s="250"/>
      <c r="K502" s="244"/>
      <c r="L502" s="244"/>
    </row>
    <row r="503" spans="1:12" ht="12.65" customHeight="1" x14ac:dyDescent="0.35">
      <c r="A503" s="180" t="s">
        <v>519</v>
      </c>
      <c r="B503" s="223">
        <f>'Prior Year'!J71</f>
        <v>0</v>
      </c>
      <c r="C503" s="223">
        <f>J71</f>
        <v>0</v>
      </c>
      <c r="D503" s="223">
        <f>'Prior Year'!J59</f>
        <v>0</v>
      </c>
      <c r="E503" s="180">
        <f>J59</f>
        <v>0</v>
      </c>
      <c r="F503" s="246" t="str">
        <f t="shared" si="17"/>
        <v/>
      </c>
      <c r="G503" s="246" t="str">
        <f t="shared" si="17"/>
        <v/>
      </c>
      <c r="H503" s="248" t="str">
        <f t="shared" si="18"/>
        <v/>
      </c>
      <c r="I503" s="250"/>
      <c r="K503" s="244"/>
      <c r="L503" s="244"/>
    </row>
    <row r="504" spans="1:12" ht="12.65" customHeight="1" x14ac:dyDescent="0.35">
      <c r="A504" s="180" t="s">
        <v>520</v>
      </c>
      <c r="B504" s="223">
        <f>'Prior Year'!K71</f>
        <v>0</v>
      </c>
      <c r="C504" s="223">
        <f>K71</f>
        <v>0</v>
      </c>
      <c r="D504" s="223">
        <f>'Prior Year'!K59</f>
        <v>0</v>
      </c>
      <c r="E504" s="180">
        <f>K59</f>
        <v>0</v>
      </c>
      <c r="F504" s="246" t="str">
        <f t="shared" si="17"/>
        <v/>
      </c>
      <c r="G504" s="246" t="str">
        <f t="shared" si="17"/>
        <v/>
      </c>
      <c r="H504" s="248" t="str">
        <f t="shared" si="18"/>
        <v/>
      </c>
      <c r="I504" s="250"/>
      <c r="K504" s="244"/>
      <c r="L504" s="244"/>
    </row>
    <row r="505" spans="1:12" ht="12.65" customHeight="1" x14ac:dyDescent="0.35">
      <c r="A505" s="180" t="s">
        <v>521</v>
      </c>
      <c r="B505" s="223">
        <f>'Prior Year'!L71</f>
        <v>1651677</v>
      </c>
      <c r="C505" s="223">
        <f>L71</f>
        <v>1942213</v>
      </c>
      <c r="D505" s="223">
        <f>'Prior Year'!L59</f>
        <v>1277</v>
      </c>
      <c r="E505" s="180">
        <f>L59</f>
        <v>1373</v>
      </c>
      <c r="F505" s="246">
        <f t="shared" si="17"/>
        <v>1293.4040720438527</v>
      </c>
      <c r="G505" s="246">
        <f t="shared" si="17"/>
        <v>1414.5761107064823</v>
      </c>
      <c r="H505" s="248" t="str">
        <f>IF(B505=0,"",IF(C505=0,"",IF(D505=0,"",IF(E505=0,"",IF(G505/F505-1&lt;-0.25,G505/F505-1,IF(G505/F505-1&gt;0.25,G505/F505-1,""))))))</f>
        <v/>
      </c>
      <c r="I505" s="301"/>
      <c r="J505" s="301"/>
      <c r="K505" s="301"/>
      <c r="L505" s="244"/>
    </row>
    <row r="506" spans="1:12" ht="12.65" customHeight="1" x14ac:dyDescent="0.35">
      <c r="A506" s="180" t="s">
        <v>522</v>
      </c>
      <c r="B506" s="223">
        <f>'Prior Year'!M71</f>
        <v>0</v>
      </c>
      <c r="C506" s="223">
        <f>M71</f>
        <v>0</v>
      </c>
      <c r="D506" s="223">
        <f>'Prior Year'!M59</f>
        <v>0</v>
      </c>
      <c r="E506" s="180">
        <f>M59</f>
        <v>0</v>
      </c>
      <c r="F506" s="246" t="str">
        <f t="shared" si="17"/>
        <v/>
      </c>
      <c r="G506" s="246" t="str">
        <f t="shared" si="17"/>
        <v/>
      </c>
      <c r="H506" s="248" t="str">
        <f t="shared" si="18"/>
        <v/>
      </c>
      <c r="I506" s="301"/>
      <c r="J506" s="301"/>
      <c r="K506" s="301"/>
      <c r="L506" s="244"/>
    </row>
    <row r="507" spans="1:12" ht="12.65" customHeight="1" x14ac:dyDescent="0.35">
      <c r="A507" s="180" t="s">
        <v>523</v>
      </c>
      <c r="B507" s="223">
        <f>'Prior Year'!N71</f>
        <v>0</v>
      </c>
      <c r="C507" s="223">
        <f>N71</f>
        <v>0</v>
      </c>
      <c r="D507" s="223">
        <f>'Prior Year'!N59</f>
        <v>0</v>
      </c>
      <c r="E507" s="180">
        <f>N59</f>
        <v>0</v>
      </c>
      <c r="F507" s="246" t="str">
        <f t="shared" si="17"/>
        <v/>
      </c>
      <c r="G507" s="246" t="str">
        <f t="shared" si="17"/>
        <v/>
      </c>
      <c r="H507" s="248" t="str">
        <f t="shared" si="18"/>
        <v/>
      </c>
      <c r="I507" s="301"/>
      <c r="J507" s="301"/>
      <c r="K507" s="301"/>
      <c r="L507" s="244"/>
    </row>
    <row r="508" spans="1:12" ht="12.65" customHeight="1" x14ac:dyDescent="0.35">
      <c r="A508" s="180" t="s">
        <v>524</v>
      </c>
      <c r="B508" s="223">
        <f>'Prior Year'!O71</f>
        <v>0</v>
      </c>
      <c r="C508" s="223">
        <f>O71</f>
        <v>0</v>
      </c>
      <c r="D508" s="223">
        <f>'Prior Year'!O59</f>
        <v>0</v>
      </c>
      <c r="E508" s="180">
        <f>O59</f>
        <v>0</v>
      </c>
      <c r="F508" s="246" t="str">
        <f t="shared" si="17"/>
        <v/>
      </c>
      <c r="G508" s="246" t="str">
        <f t="shared" si="17"/>
        <v/>
      </c>
      <c r="H508" s="248" t="str">
        <f t="shared" si="18"/>
        <v/>
      </c>
      <c r="I508" s="301"/>
      <c r="J508" s="301"/>
      <c r="K508" s="301"/>
      <c r="L508" s="244"/>
    </row>
    <row r="509" spans="1:12" ht="12.65" customHeight="1" x14ac:dyDescent="0.35">
      <c r="A509" s="180" t="s">
        <v>525</v>
      </c>
      <c r="B509" s="223">
        <f>'Prior Year'!P71</f>
        <v>0</v>
      </c>
      <c r="C509" s="223">
        <f>P71</f>
        <v>0</v>
      </c>
      <c r="D509" s="223">
        <f>'Prior Year'!P59</f>
        <v>0</v>
      </c>
      <c r="E509" s="180">
        <f>P59</f>
        <v>0</v>
      </c>
      <c r="F509" s="246" t="str">
        <f t="shared" si="17"/>
        <v/>
      </c>
      <c r="G509" s="246" t="str">
        <f t="shared" si="17"/>
        <v/>
      </c>
      <c r="H509" s="248" t="str">
        <f t="shared" si="18"/>
        <v/>
      </c>
      <c r="I509" s="250"/>
      <c r="K509" s="244"/>
      <c r="L509" s="244"/>
    </row>
    <row r="510" spans="1:12" ht="12.65" customHeight="1" x14ac:dyDescent="0.35">
      <c r="A510" s="180" t="s">
        <v>526</v>
      </c>
      <c r="B510" s="223">
        <f>'Prior Year'!Q71</f>
        <v>0</v>
      </c>
      <c r="C510" s="223">
        <f>Q71</f>
        <v>0</v>
      </c>
      <c r="D510" s="223">
        <f>'Prior Year'!Q59</f>
        <v>0</v>
      </c>
      <c r="E510" s="180">
        <f>Q59</f>
        <v>0</v>
      </c>
      <c r="F510" s="246" t="str">
        <f t="shared" si="17"/>
        <v/>
      </c>
      <c r="G510" s="246" t="str">
        <f t="shared" si="17"/>
        <v/>
      </c>
      <c r="H510" s="248" t="str">
        <f t="shared" si="18"/>
        <v/>
      </c>
      <c r="I510" s="250"/>
      <c r="K510" s="244"/>
      <c r="L510" s="244"/>
    </row>
    <row r="511" spans="1:12" ht="12.65" customHeight="1" x14ac:dyDescent="0.35">
      <c r="A511" s="180" t="s">
        <v>527</v>
      </c>
      <c r="B511" s="223">
        <f>'Prior Year'!R71</f>
        <v>0</v>
      </c>
      <c r="C511" s="223">
        <f>R71</f>
        <v>0</v>
      </c>
      <c r="D511" s="223">
        <f>'Prior Year'!R59</f>
        <v>0</v>
      </c>
      <c r="E511" s="180">
        <f>R59</f>
        <v>0</v>
      </c>
      <c r="F511" s="246" t="str">
        <f t="shared" si="17"/>
        <v/>
      </c>
      <c r="G511" s="246" t="str">
        <f t="shared" si="17"/>
        <v/>
      </c>
      <c r="H511" s="248" t="str">
        <f t="shared" si="18"/>
        <v/>
      </c>
      <c r="I511" s="250"/>
      <c r="K511" s="244"/>
      <c r="L511" s="244"/>
    </row>
    <row r="512" spans="1:12" ht="12.65" customHeight="1" x14ac:dyDescent="0.35">
      <c r="A512" s="180" t="s">
        <v>528</v>
      </c>
      <c r="B512" s="223">
        <f>'Prior Year'!S71</f>
        <v>223839</v>
      </c>
      <c r="C512" s="223">
        <f>S71</f>
        <v>223739</v>
      </c>
      <c r="D512" s="181" t="s">
        <v>529</v>
      </c>
      <c r="E512" s="181" t="s">
        <v>529</v>
      </c>
      <c r="F512" s="246" t="str">
        <f t="shared" ref="F512:G527" si="19">IF(B512=0,"",IF(D512=0,"",B512/D512))</f>
        <v/>
      </c>
      <c r="G512" s="246" t="str">
        <f t="shared" si="19"/>
        <v/>
      </c>
      <c r="H512" s="248" t="str">
        <f t="shared" si="18"/>
        <v/>
      </c>
      <c r="I512" s="250"/>
      <c r="K512" s="244"/>
      <c r="L512" s="244"/>
    </row>
    <row r="513" spans="1:12" ht="12.65" customHeight="1" x14ac:dyDescent="0.35">
      <c r="A513" s="180" t="s">
        <v>981</v>
      </c>
      <c r="B513" s="223">
        <f>'Prior Year'!T71</f>
        <v>0</v>
      </c>
      <c r="C513" s="223">
        <f>T71</f>
        <v>0</v>
      </c>
      <c r="D513" s="181" t="s">
        <v>529</v>
      </c>
      <c r="E513" s="181" t="s">
        <v>529</v>
      </c>
      <c r="F513" s="246" t="str">
        <f t="shared" si="19"/>
        <v/>
      </c>
      <c r="G513" s="246" t="str">
        <f t="shared" si="19"/>
        <v/>
      </c>
      <c r="H513" s="248" t="str">
        <f t="shared" si="18"/>
        <v/>
      </c>
      <c r="I513" s="250"/>
      <c r="K513" s="244"/>
      <c r="L513" s="244"/>
    </row>
    <row r="514" spans="1:12" ht="12.65" customHeight="1" x14ac:dyDescent="0.35">
      <c r="A514" s="180" t="s">
        <v>530</v>
      </c>
      <c r="B514" s="223">
        <f>'Prior Year'!U71</f>
        <v>930338</v>
      </c>
      <c r="C514" s="223">
        <f>U71</f>
        <v>1100918</v>
      </c>
      <c r="D514" s="223">
        <f>'Prior Year'!U59</f>
        <v>36530</v>
      </c>
      <c r="E514" s="180">
        <f>U59</f>
        <v>38145</v>
      </c>
      <c r="F514" s="246">
        <f t="shared" si="19"/>
        <v>25.467779906925813</v>
      </c>
      <c r="G514" s="246">
        <f t="shared" si="19"/>
        <v>28.861397299777167</v>
      </c>
      <c r="H514" s="248" t="str">
        <f t="shared" si="18"/>
        <v/>
      </c>
      <c r="I514" s="250"/>
      <c r="K514" s="244"/>
      <c r="L514" s="244"/>
    </row>
    <row r="515" spans="1:12" ht="12.65" customHeight="1" x14ac:dyDescent="0.35">
      <c r="A515" s="180" t="s">
        <v>531</v>
      </c>
      <c r="B515" s="223">
        <f>'Prior Year'!V71</f>
        <v>31239</v>
      </c>
      <c r="C515" s="223">
        <f>V71</f>
        <v>26004</v>
      </c>
      <c r="D515" s="223">
        <f>'Prior Year'!V59</f>
        <v>910</v>
      </c>
      <c r="E515" s="180">
        <f>V59</f>
        <v>863</v>
      </c>
      <c r="F515" s="246">
        <f t="shared" si="19"/>
        <v>34.328571428571429</v>
      </c>
      <c r="G515" s="246">
        <f t="shared" si="19"/>
        <v>30.132097334878331</v>
      </c>
      <c r="H515" s="248" t="str">
        <f t="shared" si="18"/>
        <v/>
      </c>
      <c r="I515" s="250"/>
      <c r="K515" s="244"/>
      <c r="L515" s="244"/>
    </row>
    <row r="516" spans="1:12" ht="12.65" customHeight="1" x14ac:dyDescent="0.35">
      <c r="A516" s="180" t="s">
        <v>532</v>
      </c>
      <c r="B516" s="223">
        <f>'Prior Year'!W71</f>
        <v>0</v>
      </c>
      <c r="C516" s="223">
        <f>W71</f>
        <v>0</v>
      </c>
      <c r="D516" s="223">
        <f>'Prior Year'!W59</f>
        <v>0</v>
      </c>
      <c r="E516" s="180">
        <f>W59</f>
        <v>0</v>
      </c>
      <c r="F516" s="246" t="str">
        <f t="shared" si="19"/>
        <v/>
      </c>
      <c r="G516" s="246" t="str">
        <f t="shared" si="19"/>
        <v/>
      </c>
      <c r="H516" s="248" t="str">
        <f t="shared" si="18"/>
        <v/>
      </c>
      <c r="I516" s="250"/>
      <c r="K516" s="244"/>
      <c r="L516" s="244"/>
    </row>
    <row r="517" spans="1:12" ht="12.65" customHeight="1" x14ac:dyDescent="0.35">
      <c r="A517" s="180" t="s">
        <v>533</v>
      </c>
      <c r="B517" s="223">
        <f>'Prior Year'!X71</f>
        <v>199533</v>
      </c>
      <c r="C517" s="223">
        <f>X71</f>
        <v>220079</v>
      </c>
      <c r="D517" s="223">
        <f>'Prior Year'!X59</f>
        <v>1096</v>
      </c>
      <c r="E517" s="180">
        <f>X59</f>
        <v>1208</v>
      </c>
      <c r="F517" s="246">
        <f t="shared" si="19"/>
        <v>182.05565693430657</v>
      </c>
      <c r="G517" s="246">
        <f t="shared" si="19"/>
        <v>182.18460264900662</v>
      </c>
      <c r="H517" s="248" t="str">
        <f t="shared" si="18"/>
        <v/>
      </c>
      <c r="I517" s="250"/>
      <c r="K517" s="244"/>
      <c r="L517" s="244"/>
    </row>
    <row r="518" spans="1:12" ht="12.65" customHeight="1" x14ac:dyDescent="0.35">
      <c r="A518" s="180" t="s">
        <v>534</v>
      </c>
      <c r="B518" s="223">
        <f>'Prior Year'!Y71</f>
        <v>487612</v>
      </c>
      <c r="C518" s="223">
        <f>Y71</f>
        <v>527760</v>
      </c>
      <c r="D518" s="223">
        <f>'Prior Year'!Y59</f>
        <v>3814</v>
      </c>
      <c r="E518" s="180">
        <f>Y59</f>
        <v>3549</v>
      </c>
      <c r="F518" s="246">
        <f t="shared" si="19"/>
        <v>127.84792868379654</v>
      </c>
      <c r="G518" s="246">
        <f t="shared" si="19"/>
        <v>148.70667793744718</v>
      </c>
      <c r="H518" s="248" t="str">
        <f t="shared" si="18"/>
        <v/>
      </c>
      <c r="I518" s="250"/>
      <c r="K518" s="244"/>
      <c r="L518" s="244"/>
    </row>
    <row r="519" spans="1:12" ht="12.65" customHeight="1" x14ac:dyDescent="0.35">
      <c r="A519" s="180" t="s">
        <v>535</v>
      </c>
      <c r="B519" s="223">
        <f>'Prior Year'!Z71</f>
        <v>0</v>
      </c>
      <c r="C519" s="223">
        <f>Z71</f>
        <v>0</v>
      </c>
      <c r="D519" s="223">
        <f>'Prior Year'!Z59</f>
        <v>0</v>
      </c>
      <c r="E519" s="180">
        <f>Z59</f>
        <v>0</v>
      </c>
      <c r="F519" s="246" t="str">
        <f t="shared" si="19"/>
        <v/>
      </c>
      <c r="G519" s="246" t="str">
        <f t="shared" si="19"/>
        <v/>
      </c>
      <c r="H519" s="248" t="str">
        <f t="shared" si="18"/>
        <v/>
      </c>
      <c r="I519" s="250"/>
      <c r="K519" s="244"/>
      <c r="L519" s="244"/>
    </row>
    <row r="520" spans="1:12" ht="12.65" customHeight="1" x14ac:dyDescent="0.35">
      <c r="A520" s="180" t="s">
        <v>536</v>
      </c>
      <c r="B520" s="223">
        <f>'Prior Year'!AA71</f>
        <v>0</v>
      </c>
      <c r="C520" s="223">
        <f>AA71</f>
        <v>0</v>
      </c>
      <c r="D520" s="223">
        <f>'Prior Year'!AA59</f>
        <v>0</v>
      </c>
      <c r="E520" s="180">
        <f>AA59</f>
        <v>0</v>
      </c>
      <c r="F520" s="246" t="str">
        <f t="shared" si="19"/>
        <v/>
      </c>
      <c r="G520" s="246" t="str">
        <f t="shared" si="19"/>
        <v/>
      </c>
      <c r="H520" s="248" t="str">
        <f t="shared" si="18"/>
        <v/>
      </c>
      <c r="I520" s="250"/>
      <c r="K520" s="244"/>
      <c r="L520" s="244"/>
    </row>
    <row r="521" spans="1:12" ht="12.65" customHeight="1" x14ac:dyDescent="0.35">
      <c r="A521" s="180" t="s">
        <v>537</v>
      </c>
      <c r="B521" s="223">
        <f>'Prior Year'!AB71</f>
        <v>1113183</v>
      </c>
      <c r="C521" s="223">
        <f>AB71</f>
        <v>1266397</v>
      </c>
      <c r="D521" s="181" t="s">
        <v>529</v>
      </c>
      <c r="E521" s="181" t="s">
        <v>529</v>
      </c>
      <c r="F521" s="246" t="str">
        <f t="shared" si="19"/>
        <v/>
      </c>
      <c r="G521" s="246" t="str">
        <f t="shared" si="19"/>
        <v/>
      </c>
      <c r="H521" s="248" t="str">
        <f t="shared" si="18"/>
        <v/>
      </c>
      <c r="I521" s="250"/>
      <c r="K521" s="244"/>
      <c r="L521" s="244"/>
    </row>
    <row r="522" spans="1:12" ht="12.65" customHeight="1" x14ac:dyDescent="0.35">
      <c r="A522" s="180" t="s">
        <v>538</v>
      </c>
      <c r="B522" s="223">
        <f>'Prior Year'!AC71</f>
        <v>0</v>
      </c>
      <c r="C522" s="223">
        <f>AC71</f>
        <v>0</v>
      </c>
      <c r="D522" s="223">
        <f>'Prior Year'!AC59</f>
        <v>0</v>
      </c>
      <c r="E522" s="180">
        <f>AC59</f>
        <v>0</v>
      </c>
      <c r="F522" s="246" t="str">
        <f t="shared" si="19"/>
        <v/>
      </c>
      <c r="G522" s="246" t="str">
        <f t="shared" si="19"/>
        <v/>
      </c>
      <c r="H522" s="248" t="str">
        <f t="shared" si="18"/>
        <v/>
      </c>
      <c r="I522" s="250"/>
      <c r="K522" s="244"/>
      <c r="L522" s="244"/>
    </row>
    <row r="523" spans="1:12" ht="12.65" customHeight="1" x14ac:dyDescent="0.35">
      <c r="A523" s="180" t="s">
        <v>539</v>
      </c>
      <c r="B523" s="223">
        <f>'Prior Year'!AD71</f>
        <v>0</v>
      </c>
      <c r="C523" s="223">
        <f>AD71</f>
        <v>0</v>
      </c>
      <c r="D523" s="223">
        <f>'Prior Year'!AD59</f>
        <v>0</v>
      </c>
      <c r="E523" s="180">
        <f>AD59</f>
        <v>0</v>
      </c>
      <c r="F523" s="246" t="str">
        <f t="shared" si="19"/>
        <v/>
      </c>
      <c r="G523" s="246" t="str">
        <f t="shared" si="19"/>
        <v/>
      </c>
      <c r="H523" s="248" t="str">
        <f t="shared" si="18"/>
        <v/>
      </c>
      <c r="I523" s="250"/>
      <c r="K523" s="244"/>
      <c r="L523" s="244"/>
    </row>
    <row r="524" spans="1:12" ht="12.65" customHeight="1" x14ac:dyDescent="0.35">
      <c r="A524" s="180" t="s">
        <v>540</v>
      </c>
      <c r="B524" s="223">
        <f>'Prior Year'!AE71</f>
        <v>885672</v>
      </c>
      <c r="C524" s="223">
        <f>AE71</f>
        <v>676737</v>
      </c>
      <c r="D524" s="223">
        <f>'Prior Year'!AE59</f>
        <v>21188</v>
      </c>
      <c r="E524" s="180">
        <f>AE59</f>
        <v>15417</v>
      </c>
      <c r="F524" s="246">
        <f t="shared" si="19"/>
        <v>41.800641872758163</v>
      </c>
      <c r="G524" s="246">
        <f t="shared" si="19"/>
        <v>43.895504962054872</v>
      </c>
      <c r="H524" s="248" t="str">
        <f t="shared" si="18"/>
        <v/>
      </c>
      <c r="I524" s="250"/>
      <c r="K524" s="244"/>
      <c r="L524" s="244"/>
    </row>
    <row r="525" spans="1:12" ht="12.65" customHeight="1" x14ac:dyDescent="0.35">
      <c r="A525" s="180" t="s">
        <v>541</v>
      </c>
      <c r="B525" s="223">
        <f>'Prior Year'!AF71</f>
        <v>0</v>
      </c>
      <c r="C525" s="223">
        <f>AF71</f>
        <v>0</v>
      </c>
      <c r="D525" s="223">
        <f>'Prior Year'!AF59</f>
        <v>0</v>
      </c>
      <c r="E525" s="180">
        <f>AF59</f>
        <v>0</v>
      </c>
      <c r="F525" s="246" t="str">
        <f t="shared" si="19"/>
        <v/>
      </c>
      <c r="G525" s="246" t="str">
        <f t="shared" si="19"/>
        <v/>
      </c>
      <c r="H525" s="248" t="str">
        <f t="shared" si="18"/>
        <v/>
      </c>
      <c r="I525" s="250"/>
      <c r="K525" s="244"/>
      <c r="L525" s="244"/>
    </row>
    <row r="526" spans="1:12" ht="12.65" customHeight="1" x14ac:dyDescent="0.35">
      <c r="A526" s="180" t="s">
        <v>542</v>
      </c>
      <c r="B526" s="223">
        <f>'Prior Year'!AG71</f>
        <v>2074804</v>
      </c>
      <c r="C526" s="223">
        <f>AG71</f>
        <v>1796346</v>
      </c>
      <c r="D526" s="223">
        <f>'Prior Year'!AG59</f>
        <v>3403</v>
      </c>
      <c r="E526" s="180">
        <f>AG59</f>
        <v>3140</v>
      </c>
      <c r="F526" s="246">
        <f t="shared" si="19"/>
        <v>609.69850132236263</v>
      </c>
      <c r="G526" s="246">
        <f t="shared" si="19"/>
        <v>572.08471337579613</v>
      </c>
      <c r="H526" s="248" t="str">
        <f t="shared" si="18"/>
        <v/>
      </c>
      <c r="I526" s="250"/>
      <c r="K526" s="244"/>
      <c r="L526" s="244"/>
    </row>
    <row r="527" spans="1:12" ht="12.65" customHeight="1" x14ac:dyDescent="0.35">
      <c r="A527" s="180" t="s">
        <v>543</v>
      </c>
      <c r="B527" s="223">
        <f>'Prior Year'!AH71</f>
        <v>1558942</v>
      </c>
      <c r="C527" s="223">
        <f>AH71</f>
        <v>1600686</v>
      </c>
      <c r="D527" s="223">
        <f>'Prior Year'!AH59</f>
        <v>719</v>
      </c>
      <c r="E527" s="180">
        <f>AH59</f>
        <v>765</v>
      </c>
      <c r="F527" s="246">
        <f t="shared" si="19"/>
        <v>2168.2086230876216</v>
      </c>
      <c r="G527" s="246">
        <f t="shared" si="19"/>
        <v>2092.4</v>
      </c>
      <c r="H527" s="248" t="str">
        <f t="shared" si="18"/>
        <v/>
      </c>
      <c r="I527" s="250"/>
      <c r="K527" s="244"/>
      <c r="L527" s="244"/>
    </row>
    <row r="528" spans="1:12" ht="12.65" customHeight="1" x14ac:dyDescent="0.35">
      <c r="A528" s="180" t="s">
        <v>544</v>
      </c>
      <c r="B528" s="223">
        <f>'Prior Year'!AI71</f>
        <v>163893</v>
      </c>
      <c r="C528" s="223">
        <f>AI71</f>
        <v>133313</v>
      </c>
      <c r="D528" s="223">
        <f>'Prior Year'!AI59</f>
        <v>191</v>
      </c>
      <c r="E528" s="180">
        <f>AI59</f>
        <v>159</v>
      </c>
      <c r="F528" s="246">
        <f t="shared" ref="F528:G540" si="20">IF(B528=0,"",IF(D528=0,"",B528/D528))</f>
        <v>858.0785340314136</v>
      </c>
      <c r="G528" s="246">
        <f t="shared" si="20"/>
        <v>838.44654088050311</v>
      </c>
      <c r="H528" s="248" t="str">
        <f t="shared" si="18"/>
        <v/>
      </c>
      <c r="I528" s="250"/>
      <c r="K528" s="244"/>
      <c r="L528" s="244"/>
    </row>
    <row r="529" spans="1:12" ht="12.65" customHeight="1" x14ac:dyDescent="0.35">
      <c r="A529" s="180" t="s">
        <v>545</v>
      </c>
      <c r="B529" s="223">
        <f>'Prior Year'!AJ71</f>
        <v>3771844</v>
      </c>
      <c r="C529" s="223">
        <f>AJ71</f>
        <v>4377458</v>
      </c>
      <c r="D529" s="223">
        <f>'Prior Year'!AJ59</f>
        <v>15891</v>
      </c>
      <c r="E529" s="180">
        <f>AJ59</f>
        <v>13480</v>
      </c>
      <c r="F529" s="246">
        <f t="shared" si="20"/>
        <v>237.35724624001006</v>
      </c>
      <c r="G529" s="246">
        <f t="shared" si="20"/>
        <v>324.73724035608308</v>
      </c>
      <c r="H529" s="248">
        <f t="shared" si="18"/>
        <v>0.36813704026426231</v>
      </c>
      <c r="I529" s="250"/>
      <c r="K529" s="244"/>
      <c r="L529" s="244"/>
    </row>
    <row r="530" spans="1:12" ht="12.65" customHeight="1" x14ac:dyDescent="0.35">
      <c r="A530" s="180" t="s">
        <v>546</v>
      </c>
      <c r="B530" s="223">
        <f>'Prior Year'!AK71</f>
        <v>183428</v>
      </c>
      <c r="C530" s="223">
        <f>AK71</f>
        <v>181049</v>
      </c>
      <c r="D530" s="223">
        <f>'Prior Year'!AK59</f>
        <v>5833</v>
      </c>
      <c r="E530" s="180">
        <f>AK59</f>
        <v>5429</v>
      </c>
      <c r="F530" s="246">
        <f t="shared" si="20"/>
        <v>31.446596948397051</v>
      </c>
      <c r="G530" s="246">
        <f t="shared" si="20"/>
        <v>33.348498802726098</v>
      </c>
      <c r="H530" s="248" t="str">
        <f t="shared" si="18"/>
        <v/>
      </c>
      <c r="I530" s="250"/>
      <c r="K530" s="244"/>
      <c r="L530" s="244"/>
    </row>
    <row r="531" spans="1:12" ht="12.65" customHeight="1" x14ac:dyDescent="0.35">
      <c r="A531" s="180" t="s">
        <v>547</v>
      </c>
      <c r="B531" s="223">
        <f>'Prior Year'!AL71</f>
        <v>76511</v>
      </c>
      <c r="C531" s="223">
        <f>AL71</f>
        <v>103291</v>
      </c>
      <c r="D531" s="223">
        <f>'Prior Year'!AL59</f>
        <v>822</v>
      </c>
      <c r="E531" s="180">
        <f>AL59</f>
        <v>868</v>
      </c>
      <c r="F531" s="246">
        <f t="shared" si="20"/>
        <v>93.079075425790748</v>
      </c>
      <c r="G531" s="246">
        <f t="shared" si="20"/>
        <v>118.99884792626727</v>
      </c>
      <c r="H531" s="248">
        <f>IF(B531=0,"",IF(C531=0,"",IF(D531=0,"",IF(E531=0,"",IF(G531/F531-1&lt;-0.25,G531/F531-1,IF(G531/F531-1&gt;0.25,G531/F531-1,""))))))</f>
        <v>0.27847045516842939</v>
      </c>
      <c r="I531" s="250"/>
      <c r="K531" s="244"/>
      <c r="L531" s="244"/>
    </row>
    <row r="532" spans="1:12" ht="12.65" customHeight="1" x14ac:dyDescent="0.35">
      <c r="A532" s="180" t="s">
        <v>548</v>
      </c>
      <c r="B532" s="223">
        <f>'Prior Year'!AM71</f>
        <v>0</v>
      </c>
      <c r="C532" s="223">
        <f>AM71</f>
        <v>0</v>
      </c>
      <c r="D532" s="223">
        <f>'Prior Year'!AM59</f>
        <v>0</v>
      </c>
      <c r="E532" s="180">
        <f>AM59</f>
        <v>0</v>
      </c>
      <c r="F532" s="246" t="str">
        <f t="shared" si="20"/>
        <v/>
      </c>
      <c r="G532" s="246" t="str">
        <f t="shared" si="20"/>
        <v/>
      </c>
      <c r="H532" s="248" t="str">
        <f t="shared" si="18"/>
        <v/>
      </c>
      <c r="I532" s="250"/>
      <c r="K532" s="244"/>
      <c r="L532" s="244"/>
    </row>
    <row r="533" spans="1:12" ht="12.65" customHeight="1" x14ac:dyDescent="0.35">
      <c r="A533" s="180" t="s">
        <v>982</v>
      </c>
      <c r="B533" s="223">
        <f>'Prior Year'!AN71</f>
        <v>0</v>
      </c>
      <c r="C533" s="223">
        <f>AN71</f>
        <v>0</v>
      </c>
      <c r="D533" s="223">
        <f>'Prior Year'!AN59</f>
        <v>0</v>
      </c>
      <c r="E533" s="180">
        <f>AN59</f>
        <v>0</v>
      </c>
      <c r="F533" s="246" t="str">
        <f t="shared" si="20"/>
        <v/>
      </c>
      <c r="G533" s="246" t="str">
        <f t="shared" si="20"/>
        <v/>
      </c>
      <c r="H533" s="248" t="str">
        <f t="shared" si="18"/>
        <v/>
      </c>
      <c r="I533" s="250"/>
      <c r="K533" s="244"/>
      <c r="L533" s="244"/>
    </row>
    <row r="534" spans="1:12" ht="12.65" customHeight="1" x14ac:dyDescent="0.35">
      <c r="A534" s="180" t="s">
        <v>549</v>
      </c>
      <c r="B534" s="223">
        <f>'Prior Year'!AO71</f>
        <v>28461</v>
      </c>
      <c r="C534" s="223">
        <f>AO71</f>
        <v>70711</v>
      </c>
      <c r="D534" s="223">
        <f>'Prior Year'!AO59</f>
        <v>528</v>
      </c>
      <c r="E534" s="180">
        <f>AO59</f>
        <v>1200</v>
      </c>
      <c r="F534" s="246">
        <f t="shared" si="20"/>
        <v>53.903409090909093</v>
      </c>
      <c r="G534" s="246">
        <f t="shared" si="20"/>
        <v>58.925833333333337</v>
      </c>
      <c r="H534" s="248" t="str">
        <f t="shared" si="18"/>
        <v/>
      </c>
      <c r="I534" s="250"/>
      <c r="K534" s="244"/>
      <c r="L534" s="244"/>
    </row>
    <row r="535" spans="1:12" ht="12.65" customHeight="1" x14ac:dyDescent="0.35">
      <c r="A535" s="180" t="s">
        <v>550</v>
      </c>
      <c r="B535" s="223">
        <f>'Prior Year'!AP71</f>
        <v>0</v>
      </c>
      <c r="C535" s="223">
        <f>AP71</f>
        <v>0</v>
      </c>
      <c r="D535" s="223">
        <f>'Prior Year'!AP59</f>
        <v>0</v>
      </c>
      <c r="E535" s="180">
        <f>AP59</f>
        <v>0</v>
      </c>
      <c r="F535" s="246" t="str">
        <f t="shared" si="20"/>
        <v/>
      </c>
      <c r="G535" s="246" t="str">
        <f t="shared" si="20"/>
        <v/>
      </c>
      <c r="H535" s="248" t="str">
        <f t="shared" si="18"/>
        <v/>
      </c>
      <c r="I535" s="250"/>
      <c r="K535" s="244"/>
      <c r="L535" s="244"/>
    </row>
    <row r="536" spans="1:12" ht="12.65" customHeight="1" x14ac:dyDescent="0.35">
      <c r="A536" s="180" t="s">
        <v>551</v>
      </c>
      <c r="B536" s="223">
        <f>'Prior Year'!AQ71</f>
        <v>0</v>
      </c>
      <c r="C536" s="223">
        <f>AQ71</f>
        <v>0</v>
      </c>
      <c r="D536" s="223">
        <f>'Prior Year'!AQ59</f>
        <v>0</v>
      </c>
      <c r="E536" s="180">
        <f>AQ59</f>
        <v>0</v>
      </c>
      <c r="F536" s="246" t="str">
        <f t="shared" si="20"/>
        <v/>
      </c>
      <c r="G536" s="246" t="str">
        <f t="shared" si="20"/>
        <v/>
      </c>
      <c r="H536" s="248" t="str">
        <f t="shared" si="18"/>
        <v/>
      </c>
      <c r="I536" s="250"/>
      <c r="K536" s="244"/>
      <c r="L536" s="244"/>
    </row>
    <row r="537" spans="1:12" ht="12.65" customHeight="1" x14ac:dyDescent="0.35">
      <c r="A537" s="180" t="s">
        <v>552</v>
      </c>
      <c r="B537" s="223">
        <f>'Prior Year'!AR71</f>
        <v>0</v>
      </c>
      <c r="C537" s="223">
        <f>AR71</f>
        <v>0</v>
      </c>
      <c r="D537" s="223">
        <f>'Prior Year'!AR59</f>
        <v>0</v>
      </c>
      <c r="E537" s="180">
        <f>AR59</f>
        <v>0</v>
      </c>
      <c r="F537" s="246" t="str">
        <f t="shared" si="20"/>
        <v/>
      </c>
      <c r="G537" s="246" t="str">
        <f t="shared" si="20"/>
        <v/>
      </c>
      <c r="H537" s="248" t="str">
        <f t="shared" si="18"/>
        <v/>
      </c>
      <c r="I537" s="250"/>
      <c r="K537" s="244"/>
      <c r="L537" s="244"/>
    </row>
    <row r="538" spans="1:12" ht="12.65" customHeight="1" x14ac:dyDescent="0.35">
      <c r="A538" s="180" t="s">
        <v>553</v>
      </c>
      <c r="B538" s="223">
        <f>'Prior Year'!AS71</f>
        <v>0</v>
      </c>
      <c r="C538" s="223">
        <f>AS71</f>
        <v>0</v>
      </c>
      <c r="D538" s="223">
        <f>'Prior Year'!AS59</f>
        <v>0</v>
      </c>
      <c r="E538" s="180">
        <f>AS59</f>
        <v>0</v>
      </c>
      <c r="F538" s="246" t="str">
        <f t="shared" si="20"/>
        <v/>
      </c>
      <c r="G538" s="246" t="str">
        <f t="shared" si="20"/>
        <v/>
      </c>
      <c r="H538" s="248" t="str">
        <f t="shared" si="18"/>
        <v/>
      </c>
      <c r="I538" s="250"/>
      <c r="K538" s="244"/>
      <c r="L538" s="244"/>
    </row>
    <row r="539" spans="1:12" ht="12.65" customHeight="1" x14ac:dyDescent="0.35">
      <c r="A539" s="180" t="s">
        <v>554</v>
      </c>
      <c r="B539" s="223">
        <f>'Prior Year'!AT71</f>
        <v>0</v>
      </c>
      <c r="C539" s="223">
        <f>AT71</f>
        <v>0</v>
      </c>
      <c r="D539" s="223">
        <f>'Prior Year'!AT59</f>
        <v>0</v>
      </c>
      <c r="E539" s="180">
        <f>AT59</f>
        <v>0</v>
      </c>
      <c r="F539" s="246" t="str">
        <f t="shared" si="20"/>
        <v/>
      </c>
      <c r="G539" s="246" t="str">
        <f t="shared" si="20"/>
        <v/>
      </c>
      <c r="H539" s="248" t="str">
        <f t="shared" si="18"/>
        <v/>
      </c>
      <c r="I539" s="250"/>
      <c r="K539" s="244"/>
      <c r="L539" s="244"/>
    </row>
    <row r="540" spans="1:12" ht="12.65" customHeight="1" x14ac:dyDescent="0.35">
      <c r="A540" s="180" t="s">
        <v>555</v>
      </c>
      <c r="B540" s="223">
        <f>'Prior Year'!AU71</f>
        <v>0</v>
      </c>
      <c r="C540" s="223">
        <f>AU71</f>
        <v>0</v>
      </c>
      <c r="D540" s="223">
        <f>'Prior Year'!AU59</f>
        <v>0</v>
      </c>
      <c r="E540" s="180">
        <f>AU59</f>
        <v>0</v>
      </c>
      <c r="F540" s="246" t="str">
        <f t="shared" si="20"/>
        <v/>
      </c>
      <c r="G540" s="246" t="str">
        <f t="shared" si="20"/>
        <v/>
      </c>
      <c r="H540" s="248" t="str">
        <f t="shared" si="18"/>
        <v/>
      </c>
      <c r="I540" s="250"/>
      <c r="K540" s="244"/>
      <c r="L540" s="244"/>
    </row>
    <row r="541" spans="1:12" ht="12.65" customHeight="1" x14ac:dyDescent="0.35">
      <c r="A541" s="180" t="s">
        <v>556</v>
      </c>
      <c r="B541" s="223">
        <f>'Prior Year'!AV71</f>
        <v>0</v>
      </c>
      <c r="C541" s="223">
        <f>AV71</f>
        <v>0</v>
      </c>
      <c r="D541" s="181" t="s">
        <v>529</v>
      </c>
      <c r="E541" s="181" t="s">
        <v>529</v>
      </c>
      <c r="F541" s="246"/>
      <c r="G541" s="246"/>
      <c r="H541" s="248"/>
      <c r="I541" s="250"/>
      <c r="K541" s="244"/>
      <c r="L541" s="244"/>
    </row>
    <row r="542" spans="1:12" ht="12.65" customHeight="1" x14ac:dyDescent="0.35">
      <c r="A542" s="180" t="s">
        <v>983</v>
      </c>
      <c r="B542" s="223">
        <f>'Prior Year'!AW71</f>
        <v>0</v>
      </c>
      <c r="C542" s="223">
        <f>AW71</f>
        <v>0</v>
      </c>
      <c r="D542" s="181" t="s">
        <v>529</v>
      </c>
      <c r="E542" s="181" t="s">
        <v>529</v>
      </c>
      <c r="F542" s="246"/>
      <c r="G542" s="246"/>
      <c r="H542" s="248"/>
      <c r="I542" s="250"/>
      <c r="K542" s="244"/>
      <c r="L542" s="244"/>
    </row>
    <row r="543" spans="1:12" ht="12.65" customHeight="1" x14ac:dyDescent="0.35">
      <c r="A543" s="180" t="s">
        <v>557</v>
      </c>
      <c r="B543" s="223">
        <f>'Prior Year'!AX71</f>
        <v>0</v>
      </c>
      <c r="C543" s="223">
        <f>AX71</f>
        <v>0</v>
      </c>
      <c r="D543" s="181" t="s">
        <v>529</v>
      </c>
      <c r="E543" s="181" t="s">
        <v>529</v>
      </c>
      <c r="F543" s="246"/>
      <c r="G543" s="246"/>
      <c r="H543" s="248"/>
      <c r="I543" s="250"/>
      <c r="K543" s="244"/>
      <c r="L543" s="244"/>
    </row>
    <row r="544" spans="1:12" ht="12.65" customHeight="1" x14ac:dyDescent="0.35">
      <c r="A544" s="180" t="s">
        <v>558</v>
      </c>
      <c r="B544" s="223">
        <f>'Prior Year'!AY71</f>
        <v>364302</v>
      </c>
      <c r="C544" s="223">
        <f>AY71</f>
        <v>421494</v>
      </c>
      <c r="D544" s="223">
        <f>'Prior Year'!AY59</f>
        <v>4355</v>
      </c>
      <c r="E544" s="180">
        <f>AY59</f>
        <v>4587</v>
      </c>
      <c r="F544" s="246">
        <f t="shared" ref="F544:G550" si="21">IF(B544=0,"",IF(D544=0,"",B544/D544))</f>
        <v>83.651435132032148</v>
      </c>
      <c r="G544" s="246">
        <f t="shared" si="21"/>
        <v>91.888816219751476</v>
      </c>
      <c r="H544" s="248" t="str">
        <f t="shared" si="18"/>
        <v/>
      </c>
      <c r="I544" s="250"/>
      <c r="K544" s="244"/>
      <c r="L544" s="244"/>
    </row>
    <row r="545" spans="1:13" ht="12.65" customHeight="1" x14ac:dyDescent="0.35">
      <c r="A545" s="180" t="s">
        <v>559</v>
      </c>
      <c r="B545" s="223">
        <f>'Prior Year'!AZ71</f>
        <v>0</v>
      </c>
      <c r="C545" s="223">
        <f>AZ71</f>
        <v>0</v>
      </c>
      <c r="D545" s="223">
        <f>'Prior Year'!AZ59</f>
        <v>0</v>
      </c>
      <c r="E545" s="180">
        <f>AZ59</f>
        <v>0</v>
      </c>
      <c r="F545" s="246" t="str">
        <f t="shared" si="21"/>
        <v/>
      </c>
      <c r="G545" s="246" t="str">
        <f t="shared" si="21"/>
        <v/>
      </c>
      <c r="H545" s="248" t="str">
        <f t="shared" si="18"/>
        <v/>
      </c>
      <c r="I545" s="250"/>
      <c r="K545" s="244"/>
      <c r="L545" s="244"/>
    </row>
    <row r="546" spans="1:13" ht="12.65" customHeight="1" x14ac:dyDescent="0.35">
      <c r="A546" s="180" t="s">
        <v>560</v>
      </c>
      <c r="B546" s="223">
        <f>'Prior Year'!BA71</f>
        <v>75413</v>
      </c>
      <c r="C546" s="223">
        <f>BA71</f>
        <v>79450</v>
      </c>
      <c r="D546" s="223">
        <f>'Prior Year'!BA59</f>
        <v>0</v>
      </c>
      <c r="E546" s="180">
        <f>BA59</f>
        <v>0</v>
      </c>
      <c r="F546" s="246" t="str">
        <f t="shared" si="21"/>
        <v/>
      </c>
      <c r="G546" s="246" t="str">
        <f t="shared" si="21"/>
        <v/>
      </c>
      <c r="H546" s="248" t="str">
        <f t="shared" si="18"/>
        <v/>
      </c>
      <c r="I546" s="250"/>
      <c r="K546" s="244"/>
      <c r="L546" s="244"/>
    </row>
    <row r="547" spans="1:13" ht="12.65" customHeight="1" x14ac:dyDescent="0.35">
      <c r="A547" s="180" t="s">
        <v>561</v>
      </c>
      <c r="B547" s="223">
        <f>'Prior Year'!BB71</f>
        <v>0</v>
      </c>
      <c r="C547" s="223">
        <f>BB71</f>
        <v>0</v>
      </c>
      <c r="D547" s="181" t="s">
        <v>529</v>
      </c>
      <c r="E547" s="181" t="s">
        <v>529</v>
      </c>
      <c r="F547" s="246"/>
      <c r="G547" s="246"/>
      <c r="H547" s="248"/>
      <c r="I547" s="250"/>
      <c r="K547" s="244"/>
      <c r="L547" s="244"/>
    </row>
    <row r="548" spans="1:13" ht="12.65" customHeight="1" x14ac:dyDescent="0.35">
      <c r="A548" s="180" t="s">
        <v>562</v>
      </c>
      <c r="B548" s="223">
        <f>'Prior Year'!BC71</f>
        <v>0</v>
      </c>
      <c r="C548" s="223">
        <f>BC71</f>
        <v>0</v>
      </c>
      <c r="D548" s="181" t="s">
        <v>529</v>
      </c>
      <c r="E548" s="181" t="s">
        <v>529</v>
      </c>
      <c r="F548" s="246"/>
      <c r="G548" s="246"/>
      <c r="H548" s="248"/>
      <c r="I548" s="250"/>
      <c r="K548" s="244"/>
      <c r="L548" s="244"/>
    </row>
    <row r="549" spans="1:13" ht="12.65" customHeight="1" x14ac:dyDescent="0.35">
      <c r="A549" s="180" t="s">
        <v>563</v>
      </c>
      <c r="B549" s="223">
        <f>'Prior Year'!BD71</f>
        <v>43840</v>
      </c>
      <c r="C549" s="223">
        <f>BD71</f>
        <v>39308</v>
      </c>
      <c r="D549" s="181" t="s">
        <v>529</v>
      </c>
      <c r="E549" s="181" t="s">
        <v>529</v>
      </c>
      <c r="F549" s="246"/>
      <c r="G549" s="246"/>
      <c r="H549" s="248"/>
      <c r="I549" s="250"/>
      <c r="K549" s="244"/>
      <c r="L549" s="244"/>
    </row>
    <row r="550" spans="1:13" ht="12.65" customHeight="1" x14ac:dyDescent="0.35">
      <c r="A550" s="180" t="s">
        <v>564</v>
      </c>
      <c r="B550" s="223">
        <f>'Prior Year'!BE71</f>
        <v>887970</v>
      </c>
      <c r="C550" s="223">
        <f>BE71</f>
        <v>865082</v>
      </c>
      <c r="D550" s="223">
        <f>'Prior Year'!BE59</f>
        <v>35420</v>
      </c>
      <c r="E550" s="180">
        <f>BE59</f>
        <v>35420</v>
      </c>
      <c r="F550" s="246">
        <f t="shared" si="21"/>
        <v>25.069734613212873</v>
      </c>
      <c r="G550" s="246">
        <f t="shared" si="21"/>
        <v>24.423546019198191</v>
      </c>
      <c r="H550" s="248" t="str">
        <f t="shared" si="18"/>
        <v/>
      </c>
      <c r="I550" s="250"/>
      <c r="K550" s="244"/>
      <c r="L550" s="244"/>
    </row>
    <row r="551" spans="1:13" ht="12.65" customHeight="1" x14ac:dyDescent="0.35">
      <c r="A551" s="180" t="s">
        <v>565</v>
      </c>
      <c r="B551" s="223">
        <f>'Prior Year'!BF71</f>
        <v>209826</v>
      </c>
      <c r="C551" s="223">
        <f>BF71</f>
        <v>234689</v>
      </c>
      <c r="D551" s="181" t="s">
        <v>529</v>
      </c>
      <c r="E551" s="181" t="s">
        <v>529</v>
      </c>
      <c r="F551" s="246"/>
      <c r="G551" s="246"/>
      <c r="H551" s="248"/>
      <c r="I551" s="250"/>
      <c r="J551" s="194"/>
      <c r="M551" s="248"/>
    </row>
    <row r="552" spans="1:13" ht="12.65" customHeight="1" x14ac:dyDescent="0.35">
      <c r="A552" s="180" t="s">
        <v>566</v>
      </c>
      <c r="B552" s="223">
        <f>'Prior Year'!BG71</f>
        <v>0</v>
      </c>
      <c r="C552" s="223">
        <f>BG71</f>
        <v>0</v>
      </c>
      <c r="D552" s="181" t="s">
        <v>529</v>
      </c>
      <c r="E552" s="181" t="s">
        <v>529</v>
      </c>
      <c r="F552" s="246"/>
      <c r="G552" s="246"/>
      <c r="H552" s="248"/>
      <c r="J552" s="194"/>
      <c r="M552" s="248"/>
    </row>
    <row r="553" spans="1:13" ht="12.65" customHeight="1" x14ac:dyDescent="0.35">
      <c r="A553" s="180" t="s">
        <v>567</v>
      </c>
      <c r="B553" s="223">
        <f>'Prior Year'!BH71</f>
        <v>661321</v>
      </c>
      <c r="C553" s="223">
        <f>BH71</f>
        <v>525700</v>
      </c>
      <c r="D553" s="181" t="s">
        <v>529</v>
      </c>
      <c r="E553" s="181" t="s">
        <v>529</v>
      </c>
      <c r="F553" s="246"/>
      <c r="G553" s="246"/>
      <c r="H553" s="248"/>
      <c r="J553" s="194"/>
      <c r="M553" s="248"/>
    </row>
    <row r="554" spans="1:13" ht="12.65" customHeight="1" x14ac:dyDescent="0.35">
      <c r="A554" s="180" t="s">
        <v>568</v>
      </c>
      <c r="B554" s="223">
        <f>'Prior Year'!BI71</f>
        <v>0</v>
      </c>
      <c r="C554" s="223">
        <f>BI71</f>
        <v>0</v>
      </c>
      <c r="D554" s="181" t="s">
        <v>529</v>
      </c>
      <c r="E554" s="181" t="s">
        <v>529</v>
      </c>
      <c r="F554" s="246"/>
      <c r="G554" s="246"/>
      <c r="H554" s="248"/>
      <c r="J554" s="194"/>
      <c r="M554" s="248"/>
    </row>
    <row r="555" spans="1:13" ht="12.65" customHeight="1" x14ac:dyDescent="0.35">
      <c r="A555" s="180" t="s">
        <v>569</v>
      </c>
      <c r="B555" s="223">
        <f>'Prior Year'!BJ71</f>
        <v>232666</v>
      </c>
      <c r="C555" s="223">
        <f>BJ71</f>
        <v>256433</v>
      </c>
      <c r="D555" s="181" t="s">
        <v>529</v>
      </c>
      <c r="E555" s="181" t="s">
        <v>529</v>
      </c>
      <c r="F555" s="246"/>
      <c r="G555" s="246"/>
      <c r="H555" s="248"/>
      <c r="J555" s="194"/>
      <c r="M555" s="248"/>
    </row>
    <row r="556" spans="1:13" ht="12.65" customHeight="1" x14ac:dyDescent="0.35">
      <c r="A556" s="180" t="s">
        <v>570</v>
      </c>
      <c r="B556" s="223">
        <f>'Prior Year'!BK71</f>
        <v>415915</v>
      </c>
      <c r="C556" s="223">
        <f>BK71</f>
        <v>498165</v>
      </c>
      <c r="D556" s="181" t="s">
        <v>529</v>
      </c>
      <c r="E556" s="181" t="s">
        <v>529</v>
      </c>
      <c r="F556" s="246"/>
      <c r="G556" s="246"/>
      <c r="H556" s="248"/>
      <c r="J556" s="194"/>
      <c r="M556" s="248"/>
    </row>
    <row r="557" spans="1:13" ht="12.65" customHeight="1" x14ac:dyDescent="0.35">
      <c r="A557" s="180" t="s">
        <v>571</v>
      </c>
      <c r="B557" s="223">
        <f>'Prior Year'!BL71</f>
        <v>276993</v>
      </c>
      <c r="C557" s="223">
        <f>BL71</f>
        <v>412529</v>
      </c>
      <c r="D557" s="181" t="s">
        <v>529</v>
      </c>
      <c r="E557" s="181" t="s">
        <v>529</v>
      </c>
      <c r="F557" s="246"/>
      <c r="G557" s="246"/>
      <c r="H557" s="248"/>
      <c r="J557" s="194"/>
      <c r="M557" s="248"/>
    </row>
    <row r="558" spans="1:13" ht="12.65" customHeight="1" x14ac:dyDescent="0.35">
      <c r="A558" s="180" t="s">
        <v>572</v>
      </c>
      <c r="B558" s="223">
        <f>'Prior Year'!BM71</f>
        <v>0</v>
      </c>
      <c r="C558" s="223">
        <f>BM71</f>
        <v>0</v>
      </c>
      <c r="D558" s="181" t="s">
        <v>529</v>
      </c>
      <c r="E558" s="181" t="s">
        <v>529</v>
      </c>
      <c r="F558" s="246"/>
      <c r="G558" s="246"/>
      <c r="H558" s="248"/>
      <c r="J558" s="194"/>
      <c r="M558" s="248"/>
    </row>
    <row r="559" spans="1:13" ht="12.65" customHeight="1" x14ac:dyDescent="0.35">
      <c r="A559" s="180" t="s">
        <v>573</v>
      </c>
      <c r="B559" s="223">
        <f>'Prior Year'!BN71</f>
        <v>1212124</v>
      </c>
      <c r="C559" s="223">
        <f>BN71</f>
        <v>1356477</v>
      </c>
      <c r="D559" s="181" t="s">
        <v>529</v>
      </c>
      <c r="E559" s="181" t="s">
        <v>529</v>
      </c>
      <c r="F559" s="246"/>
      <c r="G559" s="246"/>
      <c r="H559" s="248"/>
      <c r="J559" s="194"/>
      <c r="M559" s="248"/>
    </row>
    <row r="560" spans="1:13" ht="12.65" customHeight="1" x14ac:dyDescent="0.35">
      <c r="A560" s="180" t="s">
        <v>574</v>
      </c>
      <c r="B560" s="223">
        <f>'Prior Year'!BO71</f>
        <v>0</v>
      </c>
      <c r="C560" s="223">
        <f>BO71</f>
        <v>0</v>
      </c>
      <c r="D560" s="181" t="s">
        <v>529</v>
      </c>
      <c r="E560" s="181" t="s">
        <v>529</v>
      </c>
      <c r="F560" s="246"/>
      <c r="G560" s="246"/>
      <c r="H560" s="248"/>
      <c r="J560" s="194"/>
      <c r="M560" s="248"/>
    </row>
    <row r="561" spans="1:13" ht="12.65" customHeight="1" x14ac:dyDescent="0.35">
      <c r="A561" s="180" t="s">
        <v>575</v>
      </c>
      <c r="B561" s="223">
        <f>'Prior Year'!BP71</f>
        <v>82741</v>
      </c>
      <c r="C561" s="223">
        <f>BP71</f>
        <v>95101</v>
      </c>
      <c r="D561" s="181" t="s">
        <v>529</v>
      </c>
      <c r="E561" s="181" t="s">
        <v>529</v>
      </c>
      <c r="F561" s="246"/>
      <c r="G561" s="246"/>
      <c r="H561" s="248"/>
      <c r="J561" s="194"/>
      <c r="M561" s="248"/>
    </row>
    <row r="562" spans="1:13" ht="12.65" customHeight="1" x14ac:dyDescent="0.35">
      <c r="A562" s="180" t="s">
        <v>576</v>
      </c>
      <c r="B562" s="223">
        <f>'Prior Year'!BQ71</f>
        <v>0</v>
      </c>
      <c r="C562" s="223">
        <f>BQ71</f>
        <v>0</v>
      </c>
      <c r="D562" s="181" t="s">
        <v>529</v>
      </c>
      <c r="E562" s="181" t="s">
        <v>529</v>
      </c>
      <c r="F562" s="246"/>
      <c r="G562" s="246"/>
      <c r="H562" s="248"/>
      <c r="J562" s="194"/>
      <c r="M562" s="248"/>
    </row>
    <row r="563" spans="1:13" ht="12.65" customHeight="1" x14ac:dyDescent="0.35">
      <c r="A563" s="180" t="s">
        <v>577</v>
      </c>
      <c r="B563" s="223">
        <f>'Prior Year'!BR71</f>
        <v>212709</v>
      </c>
      <c r="C563" s="223">
        <f>BR71</f>
        <v>226422</v>
      </c>
      <c r="D563" s="181" t="s">
        <v>529</v>
      </c>
      <c r="E563" s="181" t="s">
        <v>529</v>
      </c>
      <c r="F563" s="246"/>
      <c r="G563" s="246"/>
      <c r="H563" s="248"/>
      <c r="J563" s="194"/>
      <c r="M563" s="248"/>
    </row>
    <row r="564" spans="1:13" ht="12.65" customHeight="1" x14ac:dyDescent="0.35">
      <c r="A564" s="180" t="s">
        <v>984</v>
      </c>
      <c r="B564" s="223">
        <f>'Prior Year'!BS71</f>
        <v>100030</v>
      </c>
      <c r="C564" s="223">
        <f>BS71</f>
        <v>68836</v>
      </c>
      <c r="D564" s="181" t="s">
        <v>529</v>
      </c>
      <c r="E564" s="181" t="s">
        <v>529</v>
      </c>
      <c r="F564" s="246"/>
      <c r="G564" s="246"/>
      <c r="H564" s="248"/>
      <c r="J564" s="194"/>
      <c r="M564" s="248"/>
    </row>
    <row r="565" spans="1:13" ht="12.65" customHeight="1" x14ac:dyDescent="0.35">
      <c r="A565" s="180" t="s">
        <v>578</v>
      </c>
      <c r="B565" s="223">
        <f>'Prior Year'!BT71</f>
        <v>0</v>
      </c>
      <c r="C565" s="223">
        <f>BT71</f>
        <v>0</v>
      </c>
      <c r="D565" s="181" t="s">
        <v>529</v>
      </c>
      <c r="E565" s="181" t="s">
        <v>529</v>
      </c>
      <c r="F565" s="246"/>
      <c r="G565" s="246"/>
      <c r="H565" s="248"/>
      <c r="J565" s="194"/>
      <c r="M565" s="248"/>
    </row>
    <row r="566" spans="1:13" ht="12.65" customHeight="1" x14ac:dyDescent="0.35">
      <c r="A566" s="180" t="s">
        <v>579</v>
      </c>
      <c r="B566" s="223">
        <f>'Prior Year'!BU71</f>
        <v>0</v>
      </c>
      <c r="C566" s="223">
        <f>BU71</f>
        <v>0</v>
      </c>
      <c r="D566" s="181" t="s">
        <v>529</v>
      </c>
      <c r="E566" s="181" t="s">
        <v>529</v>
      </c>
      <c r="F566" s="246"/>
      <c r="G566" s="246"/>
      <c r="H566" s="248"/>
      <c r="J566" s="194"/>
      <c r="M566" s="248"/>
    </row>
    <row r="567" spans="1:13" ht="12.65" customHeight="1" x14ac:dyDescent="0.35">
      <c r="A567" s="180" t="s">
        <v>580</v>
      </c>
      <c r="B567" s="223">
        <f>'Prior Year'!BV71</f>
        <v>349272</v>
      </c>
      <c r="C567" s="223">
        <f>BV71</f>
        <v>359427</v>
      </c>
      <c r="D567" s="181" t="s">
        <v>529</v>
      </c>
      <c r="E567" s="181" t="s">
        <v>529</v>
      </c>
      <c r="F567" s="246"/>
      <c r="G567" s="246"/>
      <c r="H567" s="248"/>
      <c r="J567" s="194"/>
      <c r="M567" s="248"/>
    </row>
    <row r="568" spans="1:13" ht="12.65" customHeight="1" x14ac:dyDescent="0.35">
      <c r="A568" s="180" t="s">
        <v>581</v>
      </c>
      <c r="B568" s="223">
        <f>'Prior Year'!BW71</f>
        <v>0</v>
      </c>
      <c r="C568" s="223">
        <f>BW71</f>
        <v>0</v>
      </c>
      <c r="D568" s="181" t="s">
        <v>529</v>
      </c>
      <c r="E568" s="181" t="s">
        <v>529</v>
      </c>
      <c r="F568" s="246"/>
      <c r="G568" s="246"/>
      <c r="H568" s="248"/>
      <c r="J568" s="194"/>
      <c r="M568" s="248"/>
    </row>
    <row r="569" spans="1:13" ht="12.65" customHeight="1" x14ac:dyDescent="0.35">
      <c r="A569" s="180" t="s">
        <v>582</v>
      </c>
      <c r="B569" s="223">
        <f>'Prior Year'!BX71</f>
        <v>170386</v>
      </c>
      <c r="C569" s="223">
        <f>BX71</f>
        <v>232445</v>
      </c>
      <c r="D569" s="181" t="s">
        <v>529</v>
      </c>
      <c r="E569" s="181" t="s">
        <v>529</v>
      </c>
      <c r="F569" s="246"/>
      <c r="G569" s="246"/>
      <c r="H569" s="248"/>
      <c r="J569" s="194"/>
      <c r="M569" s="248"/>
    </row>
    <row r="570" spans="1:13" ht="12.65" customHeight="1" x14ac:dyDescent="0.35">
      <c r="A570" s="180" t="s">
        <v>583</v>
      </c>
      <c r="B570" s="223">
        <f>'Prior Year'!BY71</f>
        <v>425794</v>
      </c>
      <c r="C570" s="223">
        <f>BY71</f>
        <v>384610</v>
      </c>
      <c r="D570" s="181" t="s">
        <v>529</v>
      </c>
      <c r="E570" s="181" t="s">
        <v>529</v>
      </c>
      <c r="F570" s="246"/>
      <c r="G570" s="246"/>
      <c r="H570" s="248"/>
      <c r="J570" s="194"/>
      <c r="M570" s="248"/>
    </row>
    <row r="571" spans="1:13" ht="12.65" customHeight="1" x14ac:dyDescent="0.35">
      <c r="A571" s="180" t="s">
        <v>584</v>
      </c>
      <c r="B571" s="223">
        <f>'Prior Year'!BZ71</f>
        <v>0</v>
      </c>
      <c r="C571" s="223">
        <f>BZ71</f>
        <v>0</v>
      </c>
      <c r="D571" s="181" t="s">
        <v>529</v>
      </c>
      <c r="E571" s="181" t="s">
        <v>529</v>
      </c>
      <c r="F571" s="246"/>
      <c r="G571" s="246"/>
      <c r="H571" s="248"/>
      <c r="J571" s="194"/>
      <c r="M571" s="248"/>
    </row>
    <row r="572" spans="1:13" ht="12.65" customHeight="1" x14ac:dyDescent="0.35">
      <c r="A572" s="180" t="s">
        <v>585</v>
      </c>
      <c r="B572" s="223">
        <f>'Prior Year'!CA71</f>
        <v>45641</v>
      </c>
      <c r="C572" s="223">
        <f>CA71</f>
        <v>32477</v>
      </c>
      <c r="D572" s="181" t="s">
        <v>529</v>
      </c>
      <c r="E572" s="181" t="s">
        <v>529</v>
      </c>
      <c r="F572" s="246"/>
      <c r="G572" s="246"/>
      <c r="H572" s="248"/>
      <c r="J572" s="194"/>
      <c r="M572" s="248"/>
    </row>
    <row r="573" spans="1:13" ht="12.65" customHeight="1" x14ac:dyDescent="0.35">
      <c r="A573" s="180" t="s">
        <v>586</v>
      </c>
      <c r="B573" s="223">
        <f>'Prior Year'!CB71</f>
        <v>0</v>
      </c>
      <c r="C573" s="223">
        <f>CB71</f>
        <v>0</v>
      </c>
      <c r="D573" s="181" t="s">
        <v>529</v>
      </c>
      <c r="E573" s="181" t="s">
        <v>529</v>
      </c>
      <c r="F573" s="246"/>
      <c r="G573" s="246"/>
      <c r="H573" s="248"/>
      <c r="J573" s="194"/>
      <c r="M573" s="248"/>
    </row>
    <row r="574" spans="1:13" ht="12.65" customHeight="1" x14ac:dyDescent="0.35">
      <c r="A574" s="180" t="s">
        <v>587</v>
      </c>
      <c r="B574" s="223">
        <f>'Prior Year'!CC71</f>
        <v>466</v>
      </c>
      <c r="C574" s="223">
        <f>CC71</f>
        <v>470</v>
      </c>
      <c r="D574" s="181" t="s">
        <v>529</v>
      </c>
      <c r="E574" s="181" t="s">
        <v>529</v>
      </c>
      <c r="F574" s="246"/>
      <c r="G574" s="246"/>
      <c r="H574" s="248"/>
      <c r="J574" s="194"/>
      <c r="M574" s="248"/>
    </row>
    <row r="575" spans="1:13" ht="12.65" customHeight="1" x14ac:dyDescent="0.35">
      <c r="A575" s="180" t="s">
        <v>588</v>
      </c>
      <c r="B575" s="223">
        <f>'Prior Year'!CD71</f>
        <v>785407</v>
      </c>
      <c r="C575" s="223">
        <f>CD71</f>
        <v>656609</v>
      </c>
      <c r="D575" s="181" t="s">
        <v>529</v>
      </c>
      <c r="E575" s="181" t="s">
        <v>529</v>
      </c>
      <c r="F575" s="246"/>
      <c r="G575" s="246"/>
      <c r="H575" s="248"/>
    </row>
    <row r="576" spans="1:13" ht="12.65" customHeight="1" x14ac:dyDescent="0.35">
      <c r="M576" s="248"/>
    </row>
    <row r="577" spans="13:13" ht="12.65" customHeight="1" x14ac:dyDescent="0.35">
      <c r="M577" s="248"/>
    </row>
    <row r="578" spans="13:13" ht="12.65" customHeight="1" x14ac:dyDescent="0.35">
      <c r="M578" s="248"/>
    </row>
    <row r="612" spans="1:14" ht="12.65" customHeight="1" x14ac:dyDescent="0.35">
      <c r="A612" s="191"/>
      <c r="C612" s="181" t="s">
        <v>589</v>
      </c>
      <c r="D612" s="180">
        <f>CE76-(BE76+CD76)</f>
        <v>27327</v>
      </c>
      <c r="E612" s="180">
        <f>SUM(C624:D647)+SUM(C668:D713)</f>
        <v>19263827.776338421</v>
      </c>
      <c r="F612" s="180">
        <f>CE64-(AX64+BD64+BE64+BG64+BJ64+BN64+BP64+BQ64+CB64+CC64+CD64)</f>
        <v>1655861</v>
      </c>
      <c r="G612" s="180">
        <f>CE77-(AX77+AY77+BD77+BE77+BG77+BJ77+BN77+BP77+BQ77+CB77+CC77+CD77)</f>
        <v>4587</v>
      </c>
      <c r="H612" s="192">
        <f>CE60-(AX60+AY60+AZ60+BD60+BE60+BG60+BJ60+BN60+BO60+BP60+BQ60+BR60+CB60+CC60+CD60)</f>
        <v>124.78</v>
      </c>
      <c r="I612" s="180">
        <f>CE78-(AX78+AY78+AZ78+BD78+BE78+BF78+BG78+BJ78+BN78+BO78+BP78+BQ78+BR78+CB78+CC78+CD78)</f>
        <v>8440</v>
      </c>
      <c r="J612" s="180">
        <f>CE79-(AX79+AY79+AZ79+BA79+BD79+BE79+BF79+BG79+BJ79+BN79+BO79+BP79+BQ79+BR79+CB79+CC79+CD79)</f>
        <v>76395</v>
      </c>
      <c r="K612" s="180">
        <f>CE75-(AW75+AX75+AY75+AZ75+BA75+BB75+BC75+BD75+BE75+BF75+BG75+BH75+BI75+BJ75+BK75+BL75+BM75+BN75+BO75+BP75+BQ75+BR75+BS75+BT75+BU75+BV75+BW75+BX75+CB75+CC75+CD75)</f>
        <v>28908239</v>
      </c>
      <c r="L612" s="192">
        <f>CE80-(AW80+AX80+AY80+AZ80+BA80+BB80+BC80+BD80+BE80+BF80+BG80+BH80+BI80+BJ80+BK80+BL80+BM80+BN80+BO80+BP80+BQ80+BR80+BS80+BT80+BU80+BV80+BW80+BX80+BY80+BZ80+CA80+CB80+CC80+CD80)</f>
        <v>34.200000000000003</v>
      </c>
    </row>
    <row r="613" spans="1:14" ht="12.65" customHeight="1" x14ac:dyDescent="0.35">
      <c r="A613" s="191"/>
      <c r="C613" s="181" t="s">
        <v>590</v>
      </c>
      <c r="D613" s="181" t="s">
        <v>591</v>
      </c>
      <c r="E613" s="193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3" t="s">
        <v>599</v>
      </c>
    </row>
    <row r="614" spans="1:14" ht="12.65" customHeight="1" x14ac:dyDescent="0.35">
      <c r="A614" s="191">
        <v>8430</v>
      </c>
      <c r="B614" s="193" t="s">
        <v>140</v>
      </c>
      <c r="C614" s="180">
        <f>BE71</f>
        <v>865082</v>
      </c>
      <c r="N614" s="194" t="s">
        <v>600</v>
      </c>
    </row>
    <row r="615" spans="1:14" ht="12.65" customHeight="1" x14ac:dyDescent="0.35">
      <c r="A615" s="191"/>
      <c r="B615" s="193" t="s">
        <v>601</v>
      </c>
      <c r="C615" s="217">
        <f>CD69-CD70</f>
        <v>656609</v>
      </c>
      <c r="D615" s="249">
        <f>SUM(C614:C615)</f>
        <v>1521691</v>
      </c>
      <c r="N615" s="194" t="s">
        <v>602</v>
      </c>
    </row>
    <row r="616" spans="1:14" ht="12.65" customHeight="1" x14ac:dyDescent="0.35">
      <c r="A616" s="191">
        <v>8310</v>
      </c>
      <c r="B616" s="195" t="s">
        <v>603</v>
      </c>
      <c r="C616" s="180">
        <f>AX71</f>
        <v>0</v>
      </c>
      <c r="D616" s="180">
        <f>(D615/D612)*AX76</f>
        <v>0</v>
      </c>
      <c r="N616" s="194" t="s">
        <v>604</v>
      </c>
    </row>
    <row r="617" spans="1:14" ht="12.65" customHeight="1" x14ac:dyDescent="0.35">
      <c r="A617" s="191">
        <v>8510</v>
      </c>
      <c r="B617" s="195" t="s">
        <v>145</v>
      </c>
      <c r="C617" s="180">
        <f>BJ71</f>
        <v>256433</v>
      </c>
      <c r="D617" s="180">
        <f>(D615/D612)*BJ76</f>
        <v>0</v>
      </c>
      <c r="N617" s="194" t="s">
        <v>605</v>
      </c>
    </row>
    <row r="618" spans="1:14" ht="12.65" customHeight="1" x14ac:dyDescent="0.35">
      <c r="A618" s="191">
        <v>8470</v>
      </c>
      <c r="B618" s="195" t="s">
        <v>606</v>
      </c>
      <c r="C618" s="180">
        <f>BG71</f>
        <v>0</v>
      </c>
      <c r="D618" s="180">
        <f>(D615/D612)*BG76</f>
        <v>0</v>
      </c>
      <c r="N618" s="194" t="s">
        <v>607</v>
      </c>
    </row>
    <row r="619" spans="1:14" ht="12.65" customHeight="1" x14ac:dyDescent="0.35">
      <c r="A619" s="191">
        <v>8610</v>
      </c>
      <c r="B619" s="195" t="s">
        <v>608</v>
      </c>
      <c r="C619" s="180">
        <f>BN71</f>
        <v>1356477</v>
      </c>
      <c r="D619" s="180">
        <f>(D615/D612)*BN76</f>
        <v>291731.22366158012</v>
      </c>
      <c r="N619" s="194" t="s">
        <v>609</v>
      </c>
    </row>
    <row r="620" spans="1:14" ht="12.65" customHeight="1" x14ac:dyDescent="0.35">
      <c r="A620" s="191">
        <v>8790</v>
      </c>
      <c r="B620" s="195" t="s">
        <v>610</v>
      </c>
      <c r="C620" s="180">
        <f>CC71</f>
        <v>470</v>
      </c>
      <c r="D620" s="180">
        <f>(D615/D612)*CC76</f>
        <v>0</v>
      </c>
      <c r="N620" s="194" t="s">
        <v>611</v>
      </c>
    </row>
    <row r="621" spans="1:14" ht="12.65" customHeight="1" x14ac:dyDescent="0.35">
      <c r="A621" s="191">
        <v>8630</v>
      </c>
      <c r="B621" s="195" t="s">
        <v>612</v>
      </c>
      <c r="C621" s="180">
        <f>BP71</f>
        <v>95101</v>
      </c>
      <c r="D621" s="180">
        <f>(D615/D612)*BP76</f>
        <v>0</v>
      </c>
      <c r="N621" s="194" t="s">
        <v>613</v>
      </c>
    </row>
    <row r="622" spans="1:14" ht="12.65" customHeight="1" x14ac:dyDescent="0.35">
      <c r="A622" s="191">
        <v>8770</v>
      </c>
      <c r="B622" s="193" t="s">
        <v>614</v>
      </c>
      <c r="C622" s="180">
        <f>CB71</f>
        <v>0</v>
      </c>
      <c r="D622" s="180">
        <f>(D615/D612)*CB76</f>
        <v>0</v>
      </c>
      <c r="N622" s="194" t="s">
        <v>615</v>
      </c>
    </row>
    <row r="623" spans="1:14" ht="12.65" customHeight="1" x14ac:dyDescent="0.35">
      <c r="A623" s="191">
        <v>8640</v>
      </c>
      <c r="B623" s="195" t="s">
        <v>616</v>
      </c>
      <c r="C623" s="180">
        <f>BQ71</f>
        <v>0</v>
      </c>
      <c r="D623" s="180">
        <f>(D615/D612)*BQ76</f>
        <v>0</v>
      </c>
      <c r="E623" s="180">
        <f>SUM(C616:D623)</f>
        <v>2000212.2236615801</v>
      </c>
      <c r="N623" s="194" t="s">
        <v>617</v>
      </c>
    </row>
    <row r="624" spans="1:14" ht="12.65" customHeight="1" x14ac:dyDescent="0.35">
      <c r="A624" s="191">
        <v>8420</v>
      </c>
      <c r="B624" s="195" t="s">
        <v>139</v>
      </c>
      <c r="C624" s="180">
        <f>BD71</f>
        <v>39308</v>
      </c>
      <c r="D624" s="180">
        <f>(D615/D612)*BD76</f>
        <v>0</v>
      </c>
      <c r="E624" s="180">
        <f>(E623/E612)*SUM(C624:D624)</f>
        <v>4081.4495956127125</v>
      </c>
      <c r="F624" s="180">
        <f>SUM(C624:E624)</f>
        <v>43389.449595612714</v>
      </c>
      <c r="N624" s="194" t="s">
        <v>618</v>
      </c>
    </row>
    <row r="625" spans="1:14" ht="12.65" customHeight="1" x14ac:dyDescent="0.35">
      <c r="A625" s="191">
        <v>8320</v>
      </c>
      <c r="B625" s="195" t="s">
        <v>135</v>
      </c>
      <c r="C625" s="180">
        <f>AY71</f>
        <v>421494</v>
      </c>
      <c r="D625" s="180">
        <f>(D615/D612)*AY76</f>
        <v>72445.566326343906</v>
      </c>
      <c r="E625" s="180">
        <f>(E623/E612)*SUM(C625:D625)</f>
        <v>51287.001201785264</v>
      </c>
      <c r="F625" s="180">
        <f>(F624/F612)*AY64</f>
        <v>2286.7320912262144</v>
      </c>
      <c r="G625" s="180">
        <f>SUM(C625:F625)</f>
        <v>547513.29961935547</v>
      </c>
      <c r="N625" s="194" t="s">
        <v>619</v>
      </c>
    </row>
    <row r="626" spans="1:14" ht="12.65" customHeight="1" x14ac:dyDescent="0.35">
      <c r="A626" s="191">
        <v>8650</v>
      </c>
      <c r="B626" s="195" t="s">
        <v>152</v>
      </c>
      <c r="C626" s="180">
        <f>BR71</f>
        <v>226422</v>
      </c>
      <c r="D626" s="180">
        <f>(D615/D612)*BR76</f>
        <v>6292.3512643173417</v>
      </c>
      <c r="E626" s="180">
        <f>(E623/E612)*SUM(C626:D626)</f>
        <v>24163.322856950821</v>
      </c>
      <c r="F626" s="180">
        <f>(F624/F612)*BR64</f>
        <v>99.31148445876326</v>
      </c>
      <c r="G626" s="180">
        <f>(G625/G612)*BR77</f>
        <v>0</v>
      </c>
      <c r="N626" s="194" t="s">
        <v>620</v>
      </c>
    </row>
    <row r="627" spans="1:14" ht="12.65" customHeight="1" x14ac:dyDescent="0.35">
      <c r="A627" s="191">
        <v>8620</v>
      </c>
      <c r="B627" s="193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4" t="s">
        <v>622</v>
      </c>
    </row>
    <row r="628" spans="1:14" ht="12.65" customHeight="1" x14ac:dyDescent="0.35">
      <c r="A628" s="191">
        <v>8330</v>
      </c>
      <c r="B628" s="195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256976.98560572692</v>
      </c>
      <c r="N628" s="194" t="s">
        <v>623</v>
      </c>
    </row>
    <row r="629" spans="1:14" ht="12.65" customHeight="1" x14ac:dyDescent="0.35">
      <c r="A629" s="191">
        <v>8460</v>
      </c>
      <c r="B629" s="195" t="s">
        <v>141</v>
      </c>
      <c r="C629" s="180">
        <f>BF71</f>
        <v>234689</v>
      </c>
      <c r="D629" s="180">
        <f>(D615/D612)*BF76</f>
        <v>15703.03589856186</v>
      </c>
      <c r="E629" s="180">
        <f>(E623/E612)*SUM(C629:D629)</f>
        <v>25998.841804793658</v>
      </c>
      <c r="F629" s="180">
        <f>(F624/F612)*BF64</f>
        <v>667.58804473770761</v>
      </c>
      <c r="G629" s="180">
        <f>(G625/G612)*BF77</f>
        <v>0</v>
      </c>
      <c r="H629" s="180">
        <f>(H628/H612)*BF60</f>
        <v>8917.3773655457408</v>
      </c>
      <c r="I629" s="180">
        <f>SUM(C629:H629)</f>
        <v>285975.84311363893</v>
      </c>
      <c r="N629" s="194" t="s">
        <v>624</v>
      </c>
    </row>
    <row r="630" spans="1:14" ht="12.65" customHeight="1" x14ac:dyDescent="0.35">
      <c r="A630" s="191">
        <v>8350</v>
      </c>
      <c r="B630" s="195" t="s">
        <v>625</v>
      </c>
      <c r="C630" s="180">
        <f>BA71</f>
        <v>79450</v>
      </c>
      <c r="D630" s="180">
        <f>(D615/D612)*BA76</f>
        <v>24222.768141398614</v>
      </c>
      <c r="E630" s="180">
        <f>(E623/E612)*SUM(C630:D630)</f>
        <v>10764.607143756026</v>
      </c>
      <c r="F630" s="180">
        <f>(F624/F612)*BA64</f>
        <v>252.9691480118471</v>
      </c>
      <c r="G630" s="180">
        <f>(G625/G612)*BA77</f>
        <v>0</v>
      </c>
      <c r="H630" s="180">
        <f>(H628/H612)*BA60</f>
        <v>2038.8460951247766</v>
      </c>
      <c r="I630" s="180">
        <f>(I629/I612)*BA78</f>
        <v>0</v>
      </c>
      <c r="J630" s="180">
        <f>SUM(C630:I630)</f>
        <v>116729.19052829128</v>
      </c>
      <c r="N630" s="194" t="s">
        <v>626</v>
      </c>
    </row>
    <row r="631" spans="1:14" ht="12.65" customHeight="1" x14ac:dyDescent="0.35">
      <c r="A631" s="191">
        <v>8200</v>
      </c>
      <c r="B631" s="195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4" t="s">
        <v>628</v>
      </c>
    </row>
    <row r="632" spans="1:14" ht="12.65" customHeight="1" x14ac:dyDescent="0.35">
      <c r="A632" s="191">
        <v>8360</v>
      </c>
      <c r="B632" s="195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4" t="s">
        <v>630</v>
      </c>
    </row>
    <row r="633" spans="1:14" ht="12.65" customHeight="1" x14ac:dyDescent="0.35">
      <c r="A633" s="191">
        <v>8370</v>
      </c>
      <c r="B633" s="195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4" t="s">
        <v>632</v>
      </c>
    </row>
    <row r="634" spans="1:14" ht="12.65" customHeight="1" x14ac:dyDescent="0.35">
      <c r="A634" s="191">
        <v>8490</v>
      </c>
      <c r="B634" s="195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4" t="s">
        <v>634</v>
      </c>
    </row>
    <row r="635" spans="1:14" ht="12.65" customHeight="1" x14ac:dyDescent="0.35">
      <c r="A635" s="191">
        <v>8530</v>
      </c>
      <c r="B635" s="195" t="s">
        <v>635</v>
      </c>
      <c r="C635" s="180">
        <f>BK71</f>
        <v>498165</v>
      </c>
      <c r="D635" s="180">
        <f>(D615/D612)*BK76</f>
        <v>0</v>
      </c>
      <c r="E635" s="180">
        <f>(E623/E612)*SUM(C635:D635)</f>
        <v>51725.738724900963</v>
      </c>
      <c r="F635" s="180">
        <f>(F624/F612)*BK64</f>
        <v>108.74476530445054</v>
      </c>
      <c r="G635" s="180">
        <f>(G625/G612)*BK77</f>
        <v>0</v>
      </c>
      <c r="H635" s="180">
        <f>(H628/H612)*BK60</f>
        <v>12562.587050768825</v>
      </c>
      <c r="I635" s="180">
        <f>(I629/I612)*BK78</f>
        <v>0</v>
      </c>
      <c r="J635" s="180">
        <f>(J630/J612)*BK79</f>
        <v>0</v>
      </c>
      <c r="N635" s="194" t="s">
        <v>636</v>
      </c>
    </row>
    <row r="636" spans="1:14" ht="12.65" customHeight="1" x14ac:dyDescent="0.35">
      <c r="A636" s="191">
        <v>8480</v>
      </c>
      <c r="B636" s="195" t="s">
        <v>637</v>
      </c>
      <c r="C636" s="180">
        <f>BH71</f>
        <v>525700</v>
      </c>
      <c r="D636" s="180">
        <f>(D615/D612)*BH76</f>
        <v>0</v>
      </c>
      <c r="E636" s="180">
        <f>(E623/E612)*SUM(C636:D636)</f>
        <v>54584.767793161773</v>
      </c>
      <c r="F636" s="180">
        <f>(F624/F612)*BH64</f>
        <v>906.74791773378467</v>
      </c>
      <c r="G636" s="180">
        <f>(G625/G612)*BH77</f>
        <v>0</v>
      </c>
      <c r="H636" s="180">
        <f>(H628/H612)*BH60</f>
        <v>3315.69920520292</v>
      </c>
      <c r="I636" s="180">
        <f>(I629/I612)*BH78</f>
        <v>0</v>
      </c>
      <c r="J636" s="180">
        <f>(J630/J612)*BH79</f>
        <v>0</v>
      </c>
      <c r="N636" s="194" t="s">
        <v>638</v>
      </c>
    </row>
    <row r="637" spans="1:14" ht="12.65" customHeight="1" x14ac:dyDescent="0.35">
      <c r="A637" s="191">
        <v>8560</v>
      </c>
      <c r="B637" s="195" t="s">
        <v>147</v>
      </c>
      <c r="C637" s="180">
        <f>BL71</f>
        <v>412529</v>
      </c>
      <c r="D637" s="180">
        <f>(D615/D612)*BL76</f>
        <v>0</v>
      </c>
      <c r="E637" s="180">
        <f>(E623/E612)*SUM(C637:D637)</f>
        <v>42833.935082642638</v>
      </c>
      <c r="F637" s="180">
        <f>(F624/F612)*BL64</f>
        <v>154.732009427176</v>
      </c>
      <c r="G637" s="180">
        <f>(G625/G612)*BL77</f>
        <v>0</v>
      </c>
      <c r="H637" s="180">
        <f>(H628/H612)*BL60</f>
        <v>17793.565921088961</v>
      </c>
      <c r="I637" s="180">
        <f>(I629/I612)*BL78</f>
        <v>0</v>
      </c>
      <c r="J637" s="180">
        <f>(J630/J612)*BL79</f>
        <v>0</v>
      </c>
      <c r="N637" s="194" t="s">
        <v>639</v>
      </c>
    </row>
    <row r="638" spans="1:14" ht="12.65" customHeight="1" x14ac:dyDescent="0.35">
      <c r="A638" s="191">
        <v>8590</v>
      </c>
      <c r="B638" s="195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4" t="s">
        <v>641</v>
      </c>
    </row>
    <row r="639" spans="1:14" ht="12.65" customHeight="1" x14ac:dyDescent="0.35">
      <c r="A639" s="191">
        <v>8660</v>
      </c>
      <c r="B639" s="195" t="s">
        <v>642</v>
      </c>
      <c r="C639" s="180">
        <f>BS71</f>
        <v>68836</v>
      </c>
      <c r="D639" s="180">
        <f>(D615/D612)*BS76</f>
        <v>4621.8155304277816</v>
      </c>
      <c r="E639" s="180">
        <f>(E623/E612)*SUM(C639:D639)</f>
        <v>7627.311781094375</v>
      </c>
      <c r="F639" s="180">
        <f>(F624/F612)*BS64</f>
        <v>6.5770930340764062</v>
      </c>
      <c r="G639" s="180">
        <f>(G625/G612)*BS77</f>
        <v>0</v>
      </c>
      <c r="H639" s="180">
        <f>(H628/H612)*BS60</f>
        <v>1297.4475150794033</v>
      </c>
      <c r="I639" s="180">
        <f>(I629/I612)*BS78</f>
        <v>1253.6855681522086</v>
      </c>
      <c r="J639" s="180">
        <f>(J630/J612)*BS79</f>
        <v>0</v>
      </c>
      <c r="N639" s="194" t="s">
        <v>643</v>
      </c>
    </row>
    <row r="640" spans="1:14" ht="12.65" customHeight="1" x14ac:dyDescent="0.35">
      <c r="A640" s="191">
        <v>8670</v>
      </c>
      <c r="B640" s="195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4" t="s">
        <v>645</v>
      </c>
    </row>
    <row r="641" spans="1:14" ht="12.65" customHeight="1" x14ac:dyDescent="0.35">
      <c r="A641" s="191">
        <v>8680</v>
      </c>
      <c r="B641" s="195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4" t="s">
        <v>647</v>
      </c>
    </row>
    <row r="642" spans="1:14" ht="12.65" customHeight="1" x14ac:dyDescent="0.35">
      <c r="A642" s="191">
        <v>8690</v>
      </c>
      <c r="B642" s="195" t="s">
        <v>648</v>
      </c>
      <c r="C642" s="180">
        <f>BV71</f>
        <v>359427</v>
      </c>
      <c r="D642" s="180">
        <f>(D615/D612)*BV76</f>
        <v>51062.708932557543</v>
      </c>
      <c r="E642" s="180">
        <f>(E623/E612)*SUM(C642:D642)</f>
        <v>42622.190305433171</v>
      </c>
      <c r="F642" s="180">
        <f>(F624/F612)*BV64</f>
        <v>220.08368284146508</v>
      </c>
      <c r="G642" s="180">
        <f>(G625/G612)*BV77</f>
        <v>0</v>
      </c>
      <c r="H642" s="180">
        <f>(H628/H612)*BV60</f>
        <v>11450.489180700764</v>
      </c>
      <c r="I642" s="180">
        <f>(I629/I612)*BV78</f>
        <v>13722.774462206607</v>
      </c>
      <c r="J642" s="180">
        <f>(J630/J612)*BV79</f>
        <v>0</v>
      </c>
      <c r="N642" s="194" t="s">
        <v>649</v>
      </c>
    </row>
    <row r="643" spans="1:14" ht="12.65" customHeight="1" x14ac:dyDescent="0.35">
      <c r="A643" s="191">
        <v>8700</v>
      </c>
      <c r="B643" s="195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4" t="s">
        <v>651</v>
      </c>
    </row>
    <row r="644" spans="1:14" ht="12.65" customHeight="1" x14ac:dyDescent="0.35">
      <c r="A644" s="191">
        <v>8710</v>
      </c>
      <c r="B644" s="195" t="s">
        <v>652</v>
      </c>
      <c r="C644" s="180">
        <f>BX71</f>
        <v>232445</v>
      </c>
      <c r="D644" s="180">
        <f>(D615/D612)*BX76</f>
        <v>0</v>
      </c>
      <c r="E644" s="180">
        <f>(E623/E612)*SUM(C644:D644)</f>
        <v>24135.355430248219</v>
      </c>
      <c r="F644" s="180">
        <f>(F624/F612)*BX64</f>
        <v>77.195681587207531</v>
      </c>
      <c r="G644" s="180">
        <f>(G625/G612)*BX77</f>
        <v>0</v>
      </c>
      <c r="H644" s="180">
        <f>(H628/H612)*BX60</f>
        <v>5848.8110203579445</v>
      </c>
      <c r="I644" s="180">
        <f>(I629/I612)*BX78</f>
        <v>0</v>
      </c>
      <c r="J644" s="180">
        <f>(J630/J612)*BX79</f>
        <v>0</v>
      </c>
      <c r="K644" s="180">
        <f>SUM(C631:J644)</f>
        <v>2445034.964653953</v>
      </c>
      <c r="N644" s="194" t="s">
        <v>653</v>
      </c>
    </row>
    <row r="645" spans="1:14" ht="12.65" customHeight="1" x14ac:dyDescent="0.35">
      <c r="A645" s="191">
        <v>8720</v>
      </c>
      <c r="B645" s="195" t="s">
        <v>654</v>
      </c>
      <c r="C645" s="180">
        <f>BY71</f>
        <v>384610</v>
      </c>
      <c r="D645" s="180">
        <f>(D615/D612)*BY76</f>
        <v>9911.8453544113872</v>
      </c>
      <c r="E645" s="180">
        <f>(E623/E612)*SUM(C645:D645)</f>
        <v>40964.206425718519</v>
      </c>
      <c r="F645" s="180">
        <f>(F624/F612)*BY64</f>
        <v>41.847081973784938</v>
      </c>
      <c r="G645" s="180">
        <f>(G625/G612)*BY77</f>
        <v>0</v>
      </c>
      <c r="H645" s="180">
        <f>(H628/H612)*BY60</f>
        <v>6734.370435412141</v>
      </c>
      <c r="I645" s="180">
        <f>(I629/I612)*BY78</f>
        <v>2676.7881049736347</v>
      </c>
      <c r="J645" s="180">
        <f>(J630/J612)*BY79</f>
        <v>0</v>
      </c>
      <c r="K645" s="180">
        <v>0</v>
      </c>
      <c r="N645" s="194" t="s">
        <v>655</v>
      </c>
    </row>
    <row r="646" spans="1:14" ht="12.65" customHeight="1" x14ac:dyDescent="0.35">
      <c r="A646" s="191">
        <v>8730</v>
      </c>
      <c r="B646" s="195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4" t="s">
        <v>657</v>
      </c>
    </row>
    <row r="647" spans="1:14" ht="12.65" customHeight="1" x14ac:dyDescent="0.35">
      <c r="A647" s="191">
        <v>8740</v>
      </c>
      <c r="B647" s="195" t="s">
        <v>658</v>
      </c>
      <c r="C647" s="180">
        <f>CA71</f>
        <v>32477</v>
      </c>
      <c r="D647" s="180">
        <f>(D615/D612)*CA76</f>
        <v>0</v>
      </c>
      <c r="E647" s="180">
        <f>(E623/E612)*SUM(C647:D647)</f>
        <v>3372.1694951845443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480788.22689767403</v>
      </c>
      <c r="N647" s="194" t="s">
        <v>659</v>
      </c>
    </row>
    <row r="648" spans="1:14" ht="12.65" customHeight="1" x14ac:dyDescent="0.35">
      <c r="A648" s="191"/>
      <c r="B648" s="191"/>
      <c r="C648" s="180">
        <f>SUM(C614:C647)</f>
        <v>6745724</v>
      </c>
      <c r="L648" s="24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3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3" t="s">
        <v>599</v>
      </c>
      <c r="M667" s="181" t="s">
        <v>662</v>
      </c>
    </row>
    <row r="668" spans="1:14" ht="12.65" customHeight="1" x14ac:dyDescent="0.35">
      <c r="A668" s="191">
        <v>6010</v>
      </c>
      <c r="B668" s="193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2">ROUND(SUM(D668:L668),0)</f>
        <v>0</v>
      </c>
      <c r="N668" s="193" t="s">
        <v>663</v>
      </c>
    </row>
    <row r="669" spans="1:14" ht="12.65" customHeight="1" x14ac:dyDescent="0.35">
      <c r="A669" s="191">
        <v>6030</v>
      </c>
      <c r="B669" s="193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3" t="s">
        <v>664</v>
      </c>
    </row>
    <row r="670" spans="1:14" ht="12.65" customHeight="1" x14ac:dyDescent="0.35">
      <c r="A670" s="191">
        <v>6070</v>
      </c>
      <c r="B670" s="193" t="s">
        <v>665</v>
      </c>
      <c r="C670" s="180">
        <f>E71</f>
        <v>271615</v>
      </c>
      <c r="D670" s="180">
        <f>(D615/D612)*E76</f>
        <v>24278.452665861601</v>
      </c>
      <c r="E670" s="180">
        <f>(E623/E612)*SUM(C670:D670)</f>
        <v>30723.369612484228</v>
      </c>
      <c r="F670" s="180">
        <f>(F624/F612)*E64</f>
        <v>126.17013131106731</v>
      </c>
      <c r="G670" s="180">
        <f>(G625/G612)*E77</f>
        <v>65052.266904850389</v>
      </c>
      <c r="H670" s="180">
        <f>(H628/H612)*E60</f>
        <v>4345.4194552659383</v>
      </c>
      <c r="I670" s="180">
        <f>(I629/I612)*E78</f>
        <v>6505.6115968979475</v>
      </c>
      <c r="J670" s="180">
        <f>(J630/J612)*E79</f>
        <v>5685.5725892502369</v>
      </c>
      <c r="K670" s="180">
        <f>(K644/K612)*E75</f>
        <v>39107.041652622887</v>
      </c>
      <c r="L670" s="180">
        <f>(L647/L612)*E80</f>
        <v>28678.595990387574</v>
      </c>
      <c r="M670" s="180">
        <f t="shared" si="22"/>
        <v>204503</v>
      </c>
      <c r="N670" s="193" t="s">
        <v>666</v>
      </c>
    </row>
    <row r="671" spans="1:14" ht="12.65" customHeight="1" x14ac:dyDescent="0.35">
      <c r="A671" s="191">
        <v>6100</v>
      </c>
      <c r="B671" s="193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2"/>
        <v>0</v>
      </c>
      <c r="N671" s="193" t="s">
        <v>668</v>
      </c>
    </row>
    <row r="672" spans="1:14" ht="12.65" customHeight="1" x14ac:dyDescent="0.35">
      <c r="A672" s="191">
        <v>6120</v>
      </c>
      <c r="B672" s="193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3" t="s">
        <v>670</v>
      </c>
    </row>
    <row r="673" spans="1:14" ht="12.65" customHeight="1" x14ac:dyDescent="0.35">
      <c r="A673" s="191">
        <v>6140</v>
      </c>
      <c r="B673" s="193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3" t="s">
        <v>672</v>
      </c>
    </row>
    <row r="674" spans="1:14" ht="12.65" customHeight="1" x14ac:dyDescent="0.35">
      <c r="A674" s="191">
        <v>6150</v>
      </c>
      <c r="B674" s="193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3" t="s">
        <v>674</v>
      </c>
    </row>
    <row r="675" spans="1:14" ht="12.65" customHeight="1" x14ac:dyDescent="0.35">
      <c r="A675" s="191">
        <v>6170</v>
      </c>
      <c r="B675" s="193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3" t="s">
        <v>675</v>
      </c>
    </row>
    <row r="676" spans="1:14" ht="12.65" customHeight="1" x14ac:dyDescent="0.35">
      <c r="A676" s="191">
        <v>6200</v>
      </c>
      <c r="B676" s="193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3" t="s">
        <v>676</v>
      </c>
    </row>
    <row r="677" spans="1:14" ht="12.65" customHeight="1" x14ac:dyDescent="0.35">
      <c r="A677" s="191">
        <v>6210</v>
      </c>
      <c r="B677" s="193" t="s">
        <v>289</v>
      </c>
      <c r="C677" s="180">
        <f>L71</f>
        <v>1942213</v>
      </c>
      <c r="D677" s="180">
        <f>(D615/D612)*L76</f>
        <v>173457.29370219927</v>
      </c>
      <c r="E677" s="180">
        <f>(E623/E612)*SUM(C677:D677)</f>
        <v>219675.42649538693</v>
      </c>
      <c r="F677" s="180">
        <f>(F624/F612)*L64</f>
        <v>902.21470221627385</v>
      </c>
      <c r="G677" s="180">
        <f>(G625/G612)*L77</f>
        <v>465511.63473195687</v>
      </c>
      <c r="H677" s="180">
        <f>(H628/H612)*L60</f>
        <v>31015.17393189812</v>
      </c>
      <c r="I677" s="180">
        <f>(I629/I612)*L78</f>
        <v>46623.549777768625</v>
      </c>
      <c r="J677" s="180">
        <f>(J630/J612)*L79</f>
        <v>40662.3106006792</v>
      </c>
      <c r="K677" s="180">
        <f>(K644/K612)*L75</f>
        <v>233131.49671701607</v>
      </c>
      <c r="L677" s="180">
        <f>(L647/L612)*L80</f>
        <v>204545.86846085254</v>
      </c>
      <c r="M677" s="180">
        <f t="shared" si="22"/>
        <v>1415525</v>
      </c>
      <c r="N677" s="193" t="s">
        <v>677</v>
      </c>
    </row>
    <row r="678" spans="1:14" ht="12.65" customHeight="1" x14ac:dyDescent="0.35">
      <c r="A678" s="191">
        <v>6330</v>
      </c>
      <c r="B678" s="193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3" t="s">
        <v>679</v>
      </c>
    </row>
    <row r="679" spans="1:14" ht="12.65" customHeight="1" x14ac:dyDescent="0.35">
      <c r="A679" s="191">
        <v>6400</v>
      </c>
      <c r="B679" s="193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3" t="s">
        <v>681</v>
      </c>
    </row>
    <row r="680" spans="1:14" ht="12.65" customHeight="1" x14ac:dyDescent="0.35">
      <c r="A680" s="191">
        <v>7010</v>
      </c>
      <c r="B680" s="193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2"/>
        <v>0</v>
      </c>
      <c r="N680" s="193" t="s">
        <v>683</v>
      </c>
    </row>
    <row r="681" spans="1:14" ht="12.65" customHeight="1" x14ac:dyDescent="0.35">
      <c r="A681" s="191">
        <v>7020</v>
      </c>
      <c r="B681" s="193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2"/>
        <v>0</v>
      </c>
      <c r="N681" s="193" t="s">
        <v>685</v>
      </c>
    </row>
    <row r="682" spans="1:14" ht="12.65" customHeight="1" x14ac:dyDescent="0.35">
      <c r="A682" s="191">
        <v>7030</v>
      </c>
      <c r="B682" s="193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2"/>
        <v>0</v>
      </c>
      <c r="N682" s="193" t="s">
        <v>687</v>
      </c>
    </row>
    <row r="683" spans="1:14" ht="12.65" customHeight="1" x14ac:dyDescent="0.35">
      <c r="A683" s="191">
        <v>7040</v>
      </c>
      <c r="B683" s="193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2"/>
        <v>0</v>
      </c>
      <c r="N683" s="193" t="s">
        <v>688</v>
      </c>
    </row>
    <row r="684" spans="1:14" ht="12.65" customHeight="1" x14ac:dyDescent="0.35">
      <c r="A684" s="191">
        <v>7050</v>
      </c>
      <c r="B684" s="193" t="s">
        <v>689</v>
      </c>
      <c r="C684" s="180">
        <f>S71</f>
        <v>223739</v>
      </c>
      <c r="D684" s="180">
        <f>(D615/D612)*S76</f>
        <v>108473.45365389541</v>
      </c>
      <c r="E684" s="180">
        <f>(E623/E612)*SUM(C684:D684)</f>
        <v>34494.463840012177</v>
      </c>
      <c r="F684" s="180">
        <f>(F624/F612)*S64</f>
        <v>-446.63964448538781</v>
      </c>
      <c r="G684" s="180">
        <f>(G625/G612)*S77</f>
        <v>0</v>
      </c>
      <c r="H684" s="180">
        <f>(H628/H612)*S60</f>
        <v>2368.3565751449423</v>
      </c>
      <c r="I684" s="180">
        <f>(I629/I612)*S78</f>
        <v>29173.602004839235</v>
      </c>
      <c r="J684" s="180">
        <f>(J630/J612)*S79</f>
        <v>0</v>
      </c>
      <c r="K684" s="180">
        <f>(K644/K612)*S75</f>
        <v>52791.106148262457</v>
      </c>
      <c r="L684" s="180">
        <f>(L647/L612)*S80</f>
        <v>0</v>
      </c>
      <c r="M684" s="180">
        <f t="shared" si="22"/>
        <v>226854</v>
      </c>
      <c r="N684" s="193" t="s">
        <v>690</v>
      </c>
    </row>
    <row r="685" spans="1:14" ht="12.65" customHeight="1" x14ac:dyDescent="0.35">
      <c r="A685" s="191">
        <v>7060</v>
      </c>
      <c r="B685" s="193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2"/>
        <v>0</v>
      </c>
      <c r="N685" s="193" t="s">
        <v>692</v>
      </c>
    </row>
    <row r="686" spans="1:14" ht="12.65" customHeight="1" x14ac:dyDescent="0.35">
      <c r="A686" s="191">
        <v>7070</v>
      </c>
      <c r="B686" s="193" t="s">
        <v>109</v>
      </c>
      <c r="C686" s="180">
        <f>U71</f>
        <v>1100918</v>
      </c>
      <c r="D686" s="180">
        <f>(D615/D612)*U76</f>
        <v>48556.905331723203</v>
      </c>
      <c r="E686" s="180">
        <f>(E623/E612)*SUM(C686:D686)</f>
        <v>119352.90239984539</v>
      </c>
      <c r="F686" s="180">
        <f>(F624/F612)*U64</f>
        <v>8122.8933219896944</v>
      </c>
      <c r="G686" s="180">
        <f>(G625/G612)*U77</f>
        <v>0</v>
      </c>
      <c r="H686" s="180">
        <f>(H628/H612)*U60</f>
        <v>13715.873730839407</v>
      </c>
      <c r="I686" s="180">
        <f>(I629/I612)*U78</f>
        <v>13045.106587529739</v>
      </c>
      <c r="J686" s="180">
        <f>(J630/J612)*U79</f>
        <v>1323.2211400942504</v>
      </c>
      <c r="K686" s="180">
        <f>(K644/K612)*U75</f>
        <v>323908.37841357669</v>
      </c>
      <c r="L686" s="180">
        <f>(L647/L612)*U80</f>
        <v>0</v>
      </c>
      <c r="M686" s="180">
        <f t="shared" si="22"/>
        <v>528025</v>
      </c>
      <c r="N686" s="193" t="s">
        <v>693</v>
      </c>
    </row>
    <row r="687" spans="1:14" ht="12.65" customHeight="1" x14ac:dyDescent="0.35">
      <c r="A687" s="191">
        <v>7110</v>
      </c>
      <c r="B687" s="193" t="s">
        <v>694</v>
      </c>
      <c r="C687" s="180">
        <f>V71</f>
        <v>26004</v>
      </c>
      <c r="D687" s="180">
        <f>(D615/D612)*V76</f>
        <v>111.36904892597065</v>
      </c>
      <c r="E687" s="180">
        <f>(E623/E612)*SUM(C687:D687)</f>
        <v>2711.6251766565497</v>
      </c>
      <c r="F687" s="180">
        <f>(F624/F612)*V64</f>
        <v>25.574672514974392</v>
      </c>
      <c r="G687" s="180">
        <f>(G625/G612)*V77</f>
        <v>0</v>
      </c>
      <c r="H687" s="180">
        <f>(H628/H612)*V60</f>
        <v>556.04893503403002</v>
      </c>
      <c r="I687" s="180">
        <f>(I629/I612)*V78</f>
        <v>33.883393733843477</v>
      </c>
      <c r="J687" s="180">
        <f>(J630/J612)*V79</f>
        <v>0</v>
      </c>
      <c r="K687" s="180">
        <f>(K644/K612)*V75</f>
        <v>18583.05938850337</v>
      </c>
      <c r="L687" s="180">
        <f>(L647/L612)*V80</f>
        <v>0</v>
      </c>
      <c r="M687" s="180">
        <f t="shared" si="22"/>
        <v>22022</v>
      </c>
      <c r="N687" s="193" t="s">
        <v>695</v>
      </c>
    </row>
    <row r="688" spans="1:14" ht="12.65" customHeight="1" x14ac:dyDescent="0.35">
      <c r="A688" s="191">
        <v>7120</v>
      </c>
      <c r="B688" s="193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2"/>
        <v>0</v>
      </c>
      <c r="N688" s="193" t="s">
        <v>697</v>
      </c>
    </row>
    <row r="689" spans="1:14" ht="12.65" customHeight="1" x14ac:dyDescent="0.35">
      <c r="A689" s="191">
        <v>7130</v>
      </c>
      <c r="B689" s="193" t="s">
        <v>698</v>
      </c>
      <c r="C689" s="180">
        <f>X71</f>
        <v>220079</v>
      </c>
      <c r="D689" s="180">
        <f>(D615/D612)*X76</f>
        <v>17819.047828155304</v>
      </c>
      <c r="E689" s="180">
        <f>(E623/E612)*SUM(C689:D689)</f>
        <v>24701.55925270373</v>
      </c>
      <c r="F689" s="180">
        <f>(F624/F612)*X64</f>
        <v>99.101855995525767</v>
      </c>
      <c r="G689" s="180">
        <f>(G625/G612)*X77</f>
        <v>0</v>
      </c>
      <c r="H689" s="180">
        <f>(H628/H612)*X60</f>
        <v>1935.8740701184747</v>
      </c>
      <c r="I689" s="180">
        <f>(I629/I612)*X78</f>
        <v>4811.4419102057736</v>
      </c>
      <c r="J689" s="180">
        <f>(J630/J612)*X79</f>
        <v>372.82443208198276</v>
      </c>
      <c r="K689" s="180">
        <f>(K644/K612)*X75</f>
        <v>110398.65791596178</v>
      </c>
      <c r="L689" s="180">
        <f>(L647/L612)*X80</f>
        <v>0</v>
      </c>
      <c r="M689" s="180">
        <f t="shared" si="22"/>
        <v>160139</v>
      </c>
      <c r="N689" s="193" t="s">
        <v>699</v>
      </c>
    </row>
    <row r="690" spans="1:14" ht="12.65" customHeight="1" x14ac:dyDescent="0.35">
      <c r="A690" s="191">
        <v>7140</v>
      </c>
      <c r="B690" s="193" t="s">
        <v>985</v>
      </c>
      <c r="C690" s="180">
        <f>Y71</f>
        <v>527760</v>
      </c>
      <c r="D690" s="180">
        <f>(D615/D612)*Y76</f>
        <v>52454.822044132176</v>
      </c>
      <c r="E690" s="180">
        <f>(E623/E612)*SUM(C690:D690)</f>
        <v>60245.180390773516</v>
      </c>
      <c r="F690" s="180">
        <f>(F624/F612)*Y64</f>
        <v>291.0953247631665</v>
      </c>
      <c r="G690" s="180">
        <f>(G625/G612)*Y77</f>
        <v>0</v>
      </c>
      <c r="H690" s="180">
        <f>(H628/H612)*Y60</f>
        <v>5684.0557803478614</v>
      </c>
      <c r="I690" s="180">
        <f>(I629/I612)*Y78</f>
        <v>14095.491793278887</v>
      </c>
      <c r="J690" s="180">
        <f>(J630/J612)*Y79</f>
        <v>1094.0257925028675</v>
      </c>
      <c r="K690" s="180">
        <f>(K644/K612)*Y75</f>
        <v>324341.67751989455</v>
      </c>
      <c r="L690" s="180">
        <f>(L647/L612)*Y80</f>
        <v>0</v>
      </c>
      <c r="M690" s="180">
        <f t="shared" si="22"/>
        <v>458206</v>
      </c>
      <c r="N690" s="193" t="s">
        <v>700</v>
      </c>
    </row>
    <row r="691" spans="1:14" ht="12.65" customHeight="1" x14ac:dyDescent="0.35">
      <c r="A691" s="191">
        <v>7150</v>
      </c>
      <c r="B691" s="193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2"/>
        <v>0</v>
      </c>
      <c r="N691" s="193" t="s">
        <v>702</v>
      </c>
    </row>
    <row r="692" spans="1:14" ht="12.65" customHeight="1" x14ac:dyDescent="0.35">
      <c r="A692" s="191">
        <v>7160</v>
      </c>
      <c r="B692" s="193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2"/>
        <v>0</v>
      </c>
      <c r="N692" s="193" t="s">
        <v>704</v>
      </c>
    </row>
    <row r="693" spans="1:14" ht="12.65" customHeight="1" x14ac:dyDescent="0.35">
      <c r="A693" s="191">
        <v>7170</v>
      </c>
      <c r="B693" s="193" t="s">
        <v>115</v>
      </c>
      <c r="C693" s="180">
        <f>AB71</f>
        <v>1266397</v>
      </c>
      <c r="D693" s="180">
        <f>(D615/D612)*AB76</f>
        <v>8296.9941449848138</v>
      </c>
      <c r="E693" s="180">
        <f>(E623/E612)*SUM(C693:D693)</f>
        <v>132354.71880871581</v>
      </c>
      <c r="F693" s="180">
        <f>(F624/F612)*AB64</f>
        <v>16148.912090405762</v>
      </c>
      <c r="G693" s="180">
        <f>(G625/G612)*AB77</f>
        <v>0</v>
      </c>
      <c r="H693" s="180">
        <f>(H628/H612)*AB60</f>
        <v>3171.5383701940973</v>
      </c>
      <c r="I693" s="180">
        <f>(I629/I612)*AB78</f>
        <v>2236.3039864336693</v>
      </c>
      <c r="J693" s="180">
        <f>(J630/J612)*AB79</f>
        <v>0</v>
      </c>
      <c r="K693" s="180">
        <f>(K644/K612)*AB75</f>
        <v>121877.40503933294</v>
      </c>
      <c r="L693" s="180">
        <f>(L647/L612)*AB80</f>
        <v>0</v>
      </c>
      <c r="M693" s="180">
        <f t="shared" si="22"/>
        <v>284086</v>
      </c>
      <c r="N693" s="193" t="s">
        <v>705</v>
      </c>
    </row>
    <row r="694" spans="1:14" ht="12.65" customHeight="1" x14ac:dyDescent="0.35">
      <c r="A694" s="191">
        <v>7180</v>
      </c>
      <c r="B694" s="193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2"/>
        <v>0</v>
      </c>
      <c r="N694" s="193" t="s">
        <v>707</v>
      </c>
    </row>
    <row r="695" spans="1:14" ht="12.65" customHeight="1" x14ac:dyDescent="0.35">
      <c r="A695" s="191">
        <v>7190</v>
      </c>
      <c r="B695" s="193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2"/>
        <v>0</v>
      </c>
      <c r="N695" s="193" t="s">
        <v>708</v>
      </c>
    </row>
    <row r="696" spans="1:14" ht="12.65" customHeight="1" x14ac:dyDescent="0.35">
      <c r="A696" s="191">
        <v>7200</v>
      </c>
      <c r="B696" s="193" t="s">
        <v>709</v>
      </c>
      <c r="C696" s="180">
        <f>AE71</f>
        <v>676737</v>
      </c>
      <c r="D696" s="180">
        <f>(D615/D612)*AE76</f>
        <v>101011.72737585538</v>
      </c>
      <c r="E696" s="180">
        <f>(E623/E612)*SUM(C696:D696)</f>
        <v>80755.62808681406</v>
      </c>
      <c r="F696" s="180">
        <f>(F624/F612)*AE64</f>
        <v>485.84016711079937</v>
      </c>
      <c r="G696" s="180">
        <f>(G625/G612)*AE77</f>
        <v>0</v>
      </c>
      <c r="H696" s="180">
        <f>(H628/H612)*AE60</f>
        <v>12665.559075775129</v>
      </c>
      <c r="I696" s="180">
        <f>(I629/I612)*AE78</f>
        <v>27140.598380808624</v>
      </c>
      <c r="J696" s="180">
        <f>(J630/J612)*AE79</f>
        <v>10778.293212730765</v>
      </c>
      <c r="K696" s="180">
        <f>(K644/K612)*AE75</f>
        <v>121745.71526604837</v>
      </c>
      <c r="L696" s="180">
        <f>(L647/L612)*AE80</f>
        <v>0</v>
      </c>
      <c r="M696" s="180">
        <f t="shared" si="22"/>
        <v>354583</v>
      </c>
      <c r="N696" s="193" t="s">
        <v>710</v>
      </c>
    </row>
    <row r="697" spans="1:14" ht="12.65" customHeight="1" x14ac:dyDescent="0.35">
      <c r="A697" s="191">
        <v>7220</v>
      </c>
      <c r="B697" s="193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3" t="s">
        <v>712</v>
      </c>
    </row>
    <row r="698" spans="1:14" ht="12.65" customHeight="1" x14ac:dyDescent="0.35">
      <c r="A698" s="191">
        <v>7230</v>
      </c>
      <c r="B698" s="193" t="s">
        <v>713</v>
      </c>
      <c r="C698" s="180">
        <f>AG71</f>
        <v>1796346</v>
      </c>
      <c r="D698" s="180">
        <f>(D615/D612)*AG76</f>
        <v>122673.00739195666</v>
      </c>
      <c r="E698" s="180">
        <f>(E623/E612)*SUM(C698:D698)</f>
        <v>199256.62337674291</v>
      </c>
      <c r="F698" s="180">
        <f>(F624/F612)*AG64</f>
        <v>2771.8123551577778</v>
      </c>
      <c r="G698" s="180">
        <f>(G625/G612)*AG77</f>
        <v>0</v>
      </c>
      <c r="H698" s="180">
        <f>(H628/H612)*AG60</f>
        <v>15075.104460922592</v>
      </c>
      <c r="I698" s="180">
        <f>(I629/I612)*AG78</f>
        <v>32968.5421030297</v>
      </c>
      <c r="J698" s="180">
        <f>(J630/J612)*AG79</f>
        <v>46205.782074422779</v>
      </c>
      <c r="K698" s="180">
        <f>(K644/K612)*AG75</f>
        <v>521035.2821445411</v>
      </c>
      <c r="L698" s="180">
        <f>(L647/L612)*AG80</f>
        <v>72118.234034651105</v>
      </c>
      <c r="M698" s="180">
        <f t="shared" si="22"/>
        <v>1012104</v>
      </c>
      <c r="N698" s="193" t="s">
        <v>714</v>
      </c>
    </row>
    <row r="699" spans="1:14" ht="12.65" customHeight="1" x14ac:dyDescent="0.35">
      <c r="A699" s="191">
        <v>7240</v>
      </c>
      <c r="B699" s="193" t="s">
        <v>119</v>
      </c>
      <c r="C699" s="180">
        <f>AH71</f>
        <v>1600686</v>
      </c>
      <c r="D699" s="180">
        <f>(D615/D612)*AH76</f>
        <v>47665.952940315437</v>
      </c>
      <c r="E699" s="180">
        <f>(E623/E612)*SUM(C699:D699)</f>
        <v>171152.57483859968</v>
      </c>
      <c r="F699" s="180">
        <f>(F624/F612)*AH64</f>
        <v>2622.1638359641111</v>
      </c>
      <c r="G699" s="180">
        <f>(G625/G612)*AH77</f>
        <v>0</v>
      </c>
      <c r="H699" s="180">
        <f>(H628/H612)*AH60</f>
        <v>35937.236727199343</v>
      </c>
      <c r="I699" s="180">
        <f>(I629/I612)*AH78</f>
        <v>0</v>
      </c>
      <c r="J699" s="180">
        <f>(J630/J612)*AH79</f>
        <v>615.77150052884861</v>
      </c>
      <c r="K699" s="180">
        <f>(K644/K612)*AH75</f>
        <v>199645.75609974269</v>
      </c>
      <c r="L699" s="180">
        <f>(L647/L612)*AH80</f>
        <v>0</v>
      </c>
      <c r="M699" s="180">
        <f t="shared" si="22"/>
        <v>457639</v>
      </c>
      <c r="N699" s="193" t="s">
        <v>715</v>
      </c>
    </row>
    <row r="700" spans="1:14" ht="12.65" customHeight="1" x14ac:dyDescent="0.35">
      <c r="A700" s="191">
        <v>7250</v>
      </c>
      <c r="B700" s="193" t="s">
        <v>716</v>
      </c>
      <c r="C700" s="180">
        <f>AI71</f>
        <v>133313</v>
      </c>
      <c r="D700" s="180">
        <f>(D615/D612)*AI76</f>
        <v>23665.922896768763</v>
      </c>
      <c r="E700" s="180">
        <f>(E623/E612)*SUM(C700:D700)</f>
        <v>16299.520743277095</v>
      </c>
      <c r="F700" s="180">
        <f>(F624/F612)*AI64</f>
        <v>689.33699779859762</v>
      </c>
      <c r="G700" s="180">
        <f>(G625/G612)*AI77</f>
        <v>0</v>
      </c>
      <c r="H700" s="180">
        <f>(H628/H612)*AI60</f>
        <v>1173.881085071841</v>
      </c>
      <c r="I700" s="180">
        <f>(I629/I612)*AI78</f>
        <v>6370.078021962574</v>
      </c>
      <c r="J700" s="180">
        <f>(J630/J612)*AI79</f>
        <v>3641.1500887351021</v>
      </c>
      <c r="K700" s="180">
        <f>(K644/K612)*AI75</f>
        <v>41201.475728310652</v>
      </c>
      <c r="L700" s="180">
        <f>(L647/L612)*AI80</f>
        <v>6607.323586020666</v>
      </c>
      <c r="M700" s="180">
        <f t="shared" si="22"/>
        <v>99649</v>
      </c>
      <c r="N700" s="193" t="s">
        <v>717</v>
      </c>
    </row>
    <row r="701" spans="1:14" ht="12.65" customHeight="1" x14ac:dyDescent="0.35">
      <c r="A701" s="191">
        <v>7260</v>
      </c>
      <c r="B701" s="193" t="s">
        <v>121</v>
      </c>
      <c r="C701" s="180">
        <f>AJ71</f>
        <v>4377458</v>
      </c>
      <c r="D701" s="180">
        <f>(D615/D612)*AJ76</f>
        <v>291898.27723496908</v>
      </c>
      <c r="E701" s="180">
        <f>(E623/E612)*SUM(C701:D701)</f>
        <v>484831.13588817406</v>
      </c>
      <c r="F701" s="180">
        <f>(F624/F612)*AJ64</f>
        <v>6548.1381025917271</v>
      </c>
      <c r="G701" s="180">
        <f>(G625/G612)*AJ77</f>
        <v>0</v>
      </c>
      <c r="H701" s="180">
        <f>(H628/H612)*AJ60</f>
        <v>53627.830623282003</v>
      </c>
      <c r="I701" s="180">
        <f>(I629/I612)*AJ78</f>
        <v>78473.939887581495</v>
      </c>
      <c r="J701" s="180">
        <f>(J630/J612)*AJ79</f>
        <v>4869.6371518249143</v>
      </c>
      <c r="K701" s="180">
        <f>(K644/K612)*AJ75</f>
        <v>254240.93602074753</v>
      </c>
      <c r="L701" s="180">
        <f>(L647/L612)*AJ80</f>
        <v>161387.39312237714</v>
      </c>
      <c r="M701" s="180">
        <f t="shared" si="22"/>
        <v>1335877</v>
      </c>
      <c r="N701" s="193" t="s">
        <v>718</v>
      </c>
    </row>
    <row r="702" spans="1:14" ht="12.65" customHeight="1" x14ac:dyDescent="0.35">
      <c r="A702" s="191">
        <v>7310</v>
      </c>
      <c r="B702" s="193" t="s">
        <v>719</v>
      </c>
      <c r="C702" s="180">
        <f>AK71</f>
        <v>181049</v>
      </c>
      <c r="D702" s="180">
        <f>(D615/D612)*AK76</f>
        <v>8909.5239140776521</v>
      </c>
      <c r="E702" s="180">
        <f>(E623/E612)*SUM(C702:D702)</f>
        <v>19723.876580143991</v>
      </c>
      <c r="F702" s="180">
        <f>(F624/F612)*AK64</f>
        <v>42.371153131878678</v>
      </c>
      <c r="G702" s="180">
        <f>(G625/G612)*AK77</f>
        <v>0</v>
      </c>
      <c r="H702" s="180">
        <f>(H628/H612)*AK60</f>
        <v>3089.1607501890558</v>
      </c>
      <c r="I702" s="180">
        <f>(I629/I612)*AK78</f>
        <v>2405.7209551028868</v>
      </c>
      <c r="J702" s="180">
        <f>(J630/J612)*AK79</f>
        <v>0</v>
      </c>
      <c r="K702" s="180">
        <f>(K644/K612)*AK75</f>
        <v>48021.179074301835</v>
      </c>
      <c r="L702" s="180">
        <f>(L647/L612)*AK80</f>
        <v>0</v>
      </c>
      <c r="M702" s="180">
        <f t="shared" si="22"/>
        <v>82192</v>
      </c>
      <c r="N702" s="193" t="s">
        <v>720</v>
      </c>
    </row>
    <row r="703" spans="1:14" ht="12.65" customHeight="1" x14ac:dyDescent="0.35">
      <c r="A703" s="191">
        <v>7320</v>
      </c>
      <c r="B703" s="193" t="s">
        <v>721</v>
      </c>
      <c r="C703" s="180">
        <f>AL71</f>
        <v>103291</v>
      </c>
      <c r="D703" s="180">
        <f>(D615/D612)*AL76</f>
        <v>10134.583452263329</v>
      </c>
      <c r="E703" s="180">
        <f>(E623/E612)*SUM(C703:D703)</f>
        <v>11777.266757743364</v>
      </c>
      <c r="F703" s="180">
        <f>(F624/F612)*AL64</f>
        <v>105.07626719779438</v>
      </c>
      <c r="G703" s="180">
        <f>(G625/G612)*AL77</f>
        <v>0</v>
      </c>
      <c r="H703" s="180">
        <f>(H628/H612)*AL60</f>
        <v>1523.9859700932673</v>
      </c>
      <c r="I703" s="180">
        <f>(I629/I612)*AL78</f>
        <v>2710.6714987074783</v>
      </c>
      <c r="J703" s="180">
        <f>(J630/J612)*AL79</f>
        <v>0</v>
      </c>
      <c r="K703" s="180">
        <f>(K644/K612)*AL75</f>
        <v>23713.4629003181</v>
      </c>
      <c r="L703" s="180">
        <f>(L647/L612)*AL80</f>
        <v>0</v>
      </c>
      <c r="M703" s="180">
        <f t="shared" si="22"/>
        <v>49965</v>
      </c>
      <c r="N703" s="193" t="s">
        <v>722</v>
      </c>
    </row>
    <row r="704" spans="1:14" ht="12.65" customHeight="1" x14ac:dyDescent="0.35">
      <c r="A704" s="191">
        <v>7330</v>
      </c>
      <c r="B704" s="193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3" t="s">
        <v>724</v>
      </c>
    </row>
    <row r="705" spans="1:15" ht="12.65" customHeight="1" x14ac:dyDescent="0.35">
      <c r="A705" s="191">
        <v>7340</v>
      </c>
      <c r="B705" s="193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3" t="s">
        <v>726</v>
      </c>
    </row>
    <row r="706" spans="1:15" ht="12.65" customHeight="1" x14ac:dyDescent="0.35">
      <c r="A706" s="191">
        <v>7350</v>
      </c>
      <c r="B706" s="193" t="s">
        <v>727</v>
      </c>
      <c r="C706" s="180">
        <f>AO71</f>
        <v>70711</v>
      </c>
      <c r="D706" s="180">
        <f>(D615/D612)*AO76</f>
        <v>6292.3512643173417</v>
      </c>
      <c r="E706" s="180">
        <f>(E623/E612)*SUM(C706:D706)</f>
        <v>7995.4537722237637</v>
      </c>
      <c r="F706" s="180">
        <f>(F624/F612)*AO64</f>
        <v>32.85926161247734</v>
      </c>
      <c r="G706" s="180">
        <f>(G625/G612)*AO77</f>
        <v>16949.397982548173</v>
      </c>
      <c r="H706" s="180">
        <f>(H628/H612)*AO60</f>
        <v>1132.6922750693204</v>
      </c>
      <c r="I706" s="180">
        <f>(I629/I612)*AO78</f>
        <v>1728.0530804260172</v>
      </c>
      <c r="J706" s="180">
        <f>(J630/J612)*AO79</f>
        <v>1480.6019454403331</v>
      </c>
      <c r="K706" s="180">
        <f>(K644/K612)*AO75</f>
        <v>11292.334624771802</v>
      </c>
      <c r="L706" s="180">
        <f>(L647/L612)*AO80</f>
        <v>7450.8117033850067</v>
      </c>
      <c r="M706" s="180">
        <f t="shared" si="22"/>
        <v>54355</v>
      </c>
      <c r="N706" s="193" t="s">
        <v>728</v>
      </c>
    </row>
    <row r="707" spans="1:15" ht="12.65" customHeight="1" x14ac:dyDescent="0.35">
      <c r="A707" s="191">
        <v>7380</v>
      </c>
      <c r="B707" s="193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3" t="s">
        <v>730</v>
      </c>
    </row>
    <row r="708" spans="1:15" ht="12.65" customHeight="1" x14ac:dyDescent="0.35">
      <c r="A708" s="191">
        <v>7390</v>
      </c>
      <c r="B708" s="193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3" t="s">
        <v>732</v>
      </c>
    </row>
    <row r="709" spans="1:15" ht="12.65" customHeight="1" x14ac:dyDescent="0.35">
      <c r="A709" s="191">
        <v>7400</v>
      </c>
      <c r="B709" s="193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3" t="s">
        <v>734</v>
      </c>
    </row>
    <row r="710" spans="1:15" ht="12.65" customHeight="1" x14ac:dyDescent="0.35">
      <c r="A710" s="191">
        <v>7410</v>
      </c>
      <c r="B710" s="193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3" t="s">
        <v>735</v>
      </c>
    </row>
    <row r="711" spans="1:15" ht="12.65" customHeight="1" x14ac:dyDescent="0.35">
      <c r="A711" s="191">
        <v>7420</v>
      </c>
      <c r="B711" s="193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3" t="s">
        <v>737</v>
      </c>
    </row>
    <row r="712" spans="1:15" ht="12.65" customHeight="1" x14ac:dyDescent="0.35">
      <c r="A712" s="191">
        <v>7430</v>
      </c>
      <c r="B712" s="193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3" t="s">
        <v>739</v>
      </c>
    </row>
    <row r="713" spans="1:15" ht="12.65" customHeight="1" x14ac:dyDescent="0.35">
      <c r="A713" s="191">
        <v>7490</v>
      </c>
      <c r="B713" s="193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2"/>
        <v>0</v>
      </c>
      <c r="N713" s="194" t="s">
        <v>741</v>
      </c>
    </row>
    <row r="715" spans="1:15" ht="12.65" customHeight="1" x14ac:dyDescent="0.35">
      <c r="C715" s="180">
        <f>SUM(C614:C647)+SUM(C668:C713)</f>
        <v>21264040</v>
      </c>
      <c r="D715" s="180">
        <f>SUM(D616:D647)+SUM(D668:D713)</f>
        <v>1521691</v>
      </c>
      <c r="E715" s="180">
        <f>SUM(E624:E647)+SUM(E668:E713)</f>
        <v>2000212.2236615801</v>
      </c>
      <c r="F715" s="180">
        <f>SUM(F625:F648)+SUM(F668:F713)</f>
        <v>43389.449595612721</v>
      </c>
      <c r="G715" s="180">
        <f>SUM(G626:G647)+SUM(G668:G713)</f>
        <v>547513.29961935547</v>
      </c>
      <c r="H715" s="180">
        <f>SUM(H629:H647)+SUM(H668:H713)</f>
        <v>256976.98560572692</v>
      </c>
      <c r="I715" s="180">
        <f>SUM(I630:I647)+SUM(I668:I713)</f>
        <v>285975.84311363893</v>
      </c>
      <c r="J715" s="180">
        <f>SUM(J631:J647)+SUM(J668:J713)</f>
        <v>116729.19052829126</v>
      </c>
      <c r="K715" s="180">
        <f>SUM(K668:K713)</f>
        <v>2445034.9646539534</v>
      </c>
      <c r="L715" s="180">
        <f>SUM(L668:L713)</f>
        <v>480788.22689767409</v>
      </c>
      <c r="M715" s="180">
        <f>SUM(M668:M713)</f>
        <v>6745724</v>
      </c>
      <c r="N715" s="193" t="s">
        <v>742</v>
      </c>
    </row>
    <row r="716" spans="1:15" ht="12.65" customHeight="1" x14ac:dyDescent="0.35">
      <c r="C716" s="180">
        <f>CE71</f>
        <v>21264040</v>
      </c>
      <c r="D716" s="180">
        <f>D615</f>
        <v>1521691</v>
      </c>
      <c r="E716" s="180">
        <f>E623</f>
        <v>2000212.2236615801</v>
      </c>
      <c r="F716" s="180">
        <f>F624</f>
        <v>43389.449595612714</v>
      </c>
      <c r="G716" s="180">
        <f>G625</f>
        <v>547513.29961935547</v>
      </c>
      <c r="H716" s="180">
        <f>H628</f>
        <v>256976.98560572692</v>
      </c>
      <c r="I716" s="180">
        <f>I629</f>
        <v>285975.84311363893</v>
      </c>
      <c r="J716" s="180">
        <f>J630</f>
        <v>116729.19052829128</v>
      </c>
      <c r="K716" s="180">
        <f>K644</f>
        <v>2445034.964653953</v>
      </c>
      <c r="L716" s="180">
        <f>L647</f>
        <v>480788.22689767403</v>
      </c>
      <c r="M716" s="180">
        <f>C648</f>
        <v>6745724</v>
      </c>
      <c r="N716" s="193" t="s">
        <v>743</v>
      </c>
    </row>
    <row r="717" spans="1:15" ht="12.65" customHeight="1" x14ac:dyDescent="0.35">
      <c r="O717" s="193"/>
    </row>
    <row r="718" spans="1:15" ht="12.65" customHeight="1" x14ac:dyDescent="0.35">
      <c r="O718" s="193"/>
    </row>
    <row r="719" spans="1:15" ht="12.65" customHeight="1" x14ac:dyDescent="0.35">
      <c r="O719" s="193"/>
    </row>
  </sheetData>
  <mergeCells count="3">
    <mergeCell ref="B220:C220"/>
    <mergeCell ref="I498:K501"/>
    <mergeCell ref="I505:K508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orientation="portrait" horizontalDpi="300" verticalDpi="300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44" transitionEvaluation="1" transitionEntry="1" codeName="Sheet10">
    <pageSetUpPr autoPageBreaks="0" fitToPage="1"/>
  </sheetPr>
  <dimension ref="A1:CF719"/>
  <sheetViews>
    <sheetView showGridLines="0" topLeftCell="A344" zoomScale="75" workbookViewId="0">
      <selection activeCell="F370" sqref="F37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48" width="11.75" style="180"/>
    <col min="49" max="49" width="15.6875" style="180" bestFit="1" customWidth="1"/>
    <col min="50" max="16384" width="11.75" style="180"/>
  </cols>
  <sheetData>
    <row r="1" spans="1:6" ht="12.75" customHeight="1" x14ac:dyDescent="0.35">
      <c r="A1" s="216" t="s">
        <v>967</v>
      </c>
      <c r="B1" s="217"/>
      <c r="C1" s="217"/>
      <c r="D1" s="217"/>
      <c r="E1" s="217"/>
      <c r="F1" s="217"/>
    </row>
    <row r="2" spans="1:6" ht="12.75" customHeight="1" x14ac:dyDescent="0.35">
      <c r="A2" s="217" t="s">
        <v>968</v>
      </c>
      <c r="B2" s="217"/>
      <c r="C2" s="218"/>
      <c r="D2" s="217"/>
      <c r="E2" s="217"/>
      <c r="F2" s="217"/>
    </row>
    <row r="3" spans="1:6" ht="12.75" customHeight="1" x14ac:dyDescent="0.35">
      <c r="A3" s="194"/>
      <c r="C3" s="219"/>
    </row>
    <row r="4" spans="1:6" ht="12.75" customHeight="1" x14ac:dyDescent="0.35">
      <c r="C4" s="219"/>
    </row>
    <row r="5" spans="1:6" ht="12.75" customHeight="1" x14ac:dyDescent="0.35">
      <c r="A5" s="194" t="s">
        <v>992</v>
      </c>
      <c r="C5" s="219"/>
    </row>
    <row r="6" spans="1:6" ht="12.75" customHeight="1" x14ac:dyDescent="0.35">
      <c r="A6" s="194" t="s">
        <v>0</v>
      </c>
      <c r="C6" s="219"/>
    </row>
    <row r="7" spans="1:6" ht="12.75" customHeight="1" x14ac:dyDescent="0.35">
      <c r="A7" s="194" t="s">
        <v>1</v>
      </c>
      <c r="C7" s="219"/>
    </row>
    <row r="8" spans="1:6" ht="12.75" customHeight="1" x14ac:dyDescent="0.35">
      <c r="C8" s="219"/>
    </row>
    <row r="9" spans="1:6" ht="12.75" customHeight="1" x14ac:dyDescent="0.35">
      <c r="C9" s="219"/>
    </row>
    <row r="10" spans="1:6" ht="12.75" customHeight="1" x14ac:dyDescent="0.35">
      <c r="A10" s="193" t="s">
        <v>963</v>
      </c>
      <c r="C10" s="219"/>
    </row>
    <row r="11" spans="1:6" ht="12.75" customHeight="1" x14ac:dyDescent="0.35">
      <c r="A11" s="193" t="s">
        <v>966</v>
      </c>
      <c r="C11" s="219"/>
    </row>
    <row r="12" spans="1:6" ht="12.75" customHeight="1" x14ac:dyDescent="0.35">
      <c r="C12" s="219"/>
    </row>
    <row r="13" spans="1:6" ht="12.75" customHeight="1" x14ac:dyDescent="0.35">
      <c r="C13" s="219"/>
    </row>
    <row r="14" spans="1:6" ht="12.75" customHeight="1" x14ac:dyDescent="0.35">
      <c r="A14" s="194" t="s">
        <v>2</v>
      </c>
      <c r="C14" s="219"/>
    </row>
    <row r="15" spans="1:6" ht="12.75" customHeight="1" x14ac:dyDescent="0.35">
      <c r="A15" s="194"/>
      <c r="C15" s="219"/>
    </row>
    <row r="16" spans="1:6" ht="12.75" customHeight="1" x14ac:dyDescent="0.35">
      <c r="A16" s="180" t="s">
        <v>994</v>
      </c>
      <c r="C16" s="219"/>
      <c r="F16" s="257" t="s">
        <v>993</v>
      </c>
    </row>
    <row r="17" spans="1:6" ht="12.75" customHeight="1" x14ac:dyDescent="0.35">
      <c r="A17" s="180" t="s">
        <v>965</v>
      </c>
      <c r="C17" s="257" t="s">
        <v>993</v>
      </c>
    </row>
    <row r="18" spans="1:6" ht="12.75" customHeight="1" x14ac:dyDescent="0.35">
      <c r="A18" s="213"/>
      <c r="C18" s="219"/>
    </row>
    <row r="19" spans="1:6" ht="12.75" customHeight="1" x14ac:dyDescent="0.35">
      <c r="C19" s="219"/>
    </row>
    <row r="20" spans="1:6" ht="12.75" customHeight="1" x14ac:dyDescent="0.35">
      <c r="A20" s="254" t="s">
        <v>969</v>
      </c>
      <c r="B20" s="254"/>
      <c r="C20" s="258"/>
      <c r="D20" s="254"/>
      <c r="E20" s="254"/>
      <c r="F20" s="254"/>
    </row>
    <row r="21" spans="1:6" ht="22.5" customHeight="1" x14ac:dyDescent="0.35">
      <c r="A21" s="194"/>
      <c r="C21" s="219"/>
    </row>
    <row r="22" spans="1:6" ht="12.65" customHeight="1" x14ac:dyDescent="0.35">
      <c r="A22" s="220" t="s">
        <v>989</v>
      </c>
      <c r="B22" s="221"/>
      <c r="C22" s="222"/>
      <c r="D22" s="220"/>
      <c r="E22" s="220"/>
    </row>
    <row r="23" spans="1:6" ht="12.65" customHeight="1" x14ac:dyDescent="0.35">
      <c r="B23" s="194"/>
      <c r="C23" s="219"/>
    </row>
    <row r="24" spans="1:6" ht="12.65" customHeight="1" x14ac:dyDescent="0.35">
      <c r="A24" s="223" t="s">
        <v>3</v>
      </c>
      <c r="C24" s="219"/>
    </row>
    <row r="25" spans="1:6" ht="12.65" customHeight="1" x14ac:dyDescent="0.35">
      <c r="A25" s="193" t="s">
        <v>970</v>
      </c>
      <c r="C25" s="219"/>
    </row>
    <row r="26" spans="1:6" ht="12.65" customHeight="1" x14ac:dyDescent="0.35">
      <c r="A26" s="194" t="s">
        <v>4</v>
      </c>
      <c r="C26" s="219"/>
    </row>
    <row r="27" spans="1:6" ht="12.65" customHeight="1" x14ac:dyDescent="0.35">
      <c r="A27" s="193" t="s">
        <v>971</v>
      </c>
      <c r="C27" s="219"/>
    </row>
    <row r="28" spans="1:6" ht="12.65" customHeight="1" x14ac:dyDescent="0.35">
      <c r="A28" s="194" t="s">
        <v>5</v>
      </c>
      <c r="C28" s="219"/>
    </row>
    <row r="29" spans="1:6" ht="12.65" customHeight="1" x14ac:dyDescent="0.35">
      <c r="A29" s="193"/>
      <c r="C29" s="219"/>
    </row>
    <row r="30" spans="1:6" ht="12.65" customHeight="1" x14ac:dyDescent="0.35">
      <c r="A30" s="180" t="s">
        <v>6</v>
      </c>
      <c r="C30" s="219"/>
    </row>
    <row r="31" spans="1:6" ht="12.65" customHeight="1" x14ac:dyDescent="0.35">
      <c r="A31" s="194" t="s">
        <v>7</v>
      </c>
      <c r="C31" s="219"/>
    </row>
    <row r="32" spans="1:6" ht="12.65" customHeight="1" x14ac:dyDescent="0.35">
      <c r="A32" s="194" t="s">
        <v>8</v>
      </c>
      <c r="C32" s="219"/>
    </row>
    <row r="33" spans="1:83" ht="12.65" customHeight="1" x14ac:dyDescent="0.35">
      <c r="A33" s="193" t="s">
        <v>972</v>
      </c>
      <c r="C33" s="219"/>
    </row>
    <row r="34" spans="1:83" ht="12.65" customHeight="1" x14ac:dyDescent="0.35">
      <c r="A34" s="194" t="s">
        <v>9</v>
      </c>
      <c r="C34" s="219"/>
    </row>
    <row r="35" spans="1:83" ht="12.65" customHeight="1" x14ac:dyDescent="0.35">
      <c r="A35" s="194"/>
      <c r="C35" s="219"/>
    </row>
    <row r="36" spans="1:83" ht="12.65" customHeight="1" x14ac:dyDescent="0.35">
      <c r="A36" s="193" t="s">
        <v>973</v>
      </c>
      <c r="C36" s="219"/>
    </row>
    <row r="37" spans="1:83" ht="12.65" customHeight="1" x14ac:dyDescent="0.35">
      <c r="A37" s="194" t="s">
        <v>964</v>
      </c>
      <c r="C37" s="219"/>
    </row>
    <row r="38" spans="1:83" ht="12" customHeight="1" x14ac:dyDescent="0.35">
      <c r="A38" s="193"/>
      <c r="C38" s="219"/>
    </row>
    <row r="39" spans="1:83" ht="12.65" customHeight="1" x14ac:dyDescent="0.35">
      <c r="A39" s="194"/>
      <c r="C39" s="219"/>
    </row>
    <row r="40" spans="1:83" ht="12" customHeight="1" x14ac:dyDescent="0.35">
      <c r="A40" s="194"/>
      <c r="C40" s="219"/>
    </row>
    <row r="41" spans="1:83" ht="12" customHeight="1" x14ac:dyDescent="0.35">
      <c r="A41" s="194"/>
      <c r="C41" s="224"/>
      <c r="D41" s="225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</row>
    <row r="42" spans="1:83" ht="12" customHeight="1" x14ac:dyDescent="0.35">
      <c r="A42" s="194"/>
      <c r="C42" s="224"/>
      <c r="D42" s="225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6"/>
    </row>
    <row r="43" spans="1:83" ht="12" customHeight="1" x14ac:dyDescent="0.35">
      <c r="A43" s="194"/>
      <c r="C43" s="219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2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929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26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270"/>
      <c r="BT47" s="270"/>
      <c r="BU47" s="270"/>
      <c r="BV47" s="270"/>
      <c r="BW47" s="270"/>
      <c r="BX47" s="270"/>
      <c r="BY47" s="270"/>
      <c r="BZ47" s="270"/>
      <c r="CA47" s="270"/>
      <c r="CB47" s="270"/>
      <c r="CC47" s="270"/>
      <c r="CD47" s="190"/>
      <c r="CE47" s="190">
        <f>SUM(C47:CC47)</f>
        <v>0</v>
      </c>
    </row>
    <row r="48" spans="1:83" ht="12.65" customHeight="1" x14ac:dyDescent="0.35">
      <c r="A48" s="175" t="s">
        <v>205</v>
      </c>
      <c r="B48" s="260">
        <v>2396923</v>
      </c>
      <c r="C48" s="228">
        <f>ROUND(((B48/CE61)*C61),0)</f>
        <v>0</v>
      </c>
      <c r="D48" s="228">
        <f>ROUND(((B48/CE61)*D61),0)</f>
        <v>0</v>
      </c>
      <c r="E48" s="190">
        <f>ROUND(((B48/CE61)*E61),0)</f>
        <v>28615</v>
      </c>
      <c r="F48" s="190">
        <f>ROUND(((B48/CE61)*F61),0)</f>
        <v>0</v>
      </c>
      <c r="G48" s="190">
        <f>ROUND(((B48/CE61)*G61),0)</f>
        <v>0</v>
      </c>
      <c r="H48" s="190">
        <f>ROUND(((B48/CE61)*H61),0)</f>
        <v>0</v>
      </c>
      <c r="I48" s="190">
        <f>ROUND(((B48/CE61)*I61),0)</f>
        <v>0</v>
      </c>
      <c r="J48" s="190">
        <f>ROUND(((B48/CE61)*J61),0)</f>
        <v>0</v>
      </c>
      <c r="K48" s="190">
        <f>ROUND(((B48/CE61)*K61),0)</f>
        <v>0</v>
      </c>
      <c r="L48" s="190">
        <f>ROUND(((B48/CE61)*L61),0)</f>
        <v>201888</v>
      </c>
      <c r="M48" s="190">
        <f>ROUND(((B48/CE61)*M61),0)</f>
        <v>0</v>
      </c>
      <c r="N48" s="190">
        <f>ROUND(((B48/CE61)*N61),0)</f>
        <v>0</v>
      </c>
      <c r="O48" s="190">
        <f>ROUND(((B48/CE61)*O61),0)</f>
        <v>0</v>
      </c>
      <c r="P48" s="190">
        <f>ROUND(((B48/CE61)*P61),0)</f>
        <v>0</v>
      </c>
      <c r="Q48" s="190">
        <f>ROUND(((B48/CE61)*Q61),0)</f>
        <v>0</v>
      </c>
      <c r="R48" s="190">
        <f>ROUND(((B48/CE61)*R61),0)</f>
        <v>0</v>
      </c>
      <c r="S48" s="190">
        <f>ROUND(((B48/CE61)*S61),0)</f>
        <v>8707</v>
      </c>
      <c r="T48" s="190">
        <f>ROUND(((B48/CE61)*T61),0)</f>
        <v>0</v>
      </c>
      <c r="U48" s="190">
        <f>ROUND(((B48/CE61)*U61),0)</f>
        <v>81552</v>
      </c>
      <c r="V48" s="190">
        <f>ROUND(((B48/CE61)*V61),0)</f>
        <v>4725</v>
      </c>
      <c r="W48" s="190">
        <f>ROUND(((B48/CE61)*W61),0)</f>
        <v>0</v>
      </c>
      <c r="X48" s="190">
        <f>ROUND(((B48/CE61)*X61),0)</f>
        <v>13288</v>
      </c>
      <c r="Y48" s="190">
        <f>ROUND(((B48/CE61)*Y61),0)</f>
        <v>46241</v>
      </c>
      <c r="Z48" s="190">
        <f>ROUND(((B48/CE61)*Z61),0)</f>
        <v>0</v>
      </c>
      <c r="AA48" s="190">
        <f>ROUND(((B48/CE61)*AA61),0)</f>
        <v>0</v>
      </c>
      <c r="AB48" s="190">
        <f>ROUND(((B48/CE61)*AB61),0)</f>
        <v>56577</v>
      </c>
      <c r="AC48" s="190">
        <f>ROUND(((B48/CE61)*AC61),0)</f>
        <v>0</v>
      </c>
      <c r="AD48" s="190">
        <f>ROUND(((B48/CE61)*AD61),0)</f>
        <v>0</v>
      </c>
      <c r="AE48" s="190">
        <f>ROUND(((B48/CE61)*AE61),0)</f>
        <v>140448</v>
      </c>
      <c r="AF48" s="190">
        <f>ROUND(((B48/CE61)*AF61),0)</f>
        <v>0</v>
      </c>
      <c r="AG48" s="190">
        <f>ROUND(((B48/CE61)*AG61),0)</f>
        <v>237046</v>
      </c>
      <c r="AH48" s="190">
        <f>ROUND(((B48/CE61)*AH61),0)</f>
        <v>215226</v>
      </c>
      <c r="AI48" s="190">
        <f>ROUND(((B48/CE61)*AI61),0)</f>
        <v>17756</v>
      </c>
      <c r="AJ48" s="190">
        <f>ROUND(((B48/CE61)*AJ61),0)</f>
        <v>628628</v>
      </c>
      <c r="AK48" s="190">
        <f>ROUND(((B48/CE61)*AK61),0)</f>
        <v>32502</v>
      </c>
      <c r="AL48" s="190">
        <f>ROUND(((B48/CE61)*AL61),0)</f>
        <v>11481</v>
      </c>
      <c r="AM48" s="190">
        <f>ROUND(((B48/CE61)*AM61),0)</f>
        <v>0</v>
      </c>
      <c r="AN48" s="190">
        <f>ROUND(((B48/CE61)*AN61),0)</f>
        <v>0</v>
      </c>
      <c r="AO48" s="190">
        <f>ROUND(((B48/CE61)*AO61),0)</f>
        <v>3478</v>
      </c>
      <c r="AP48" s="190">
        <f>ROUND(((B48/CE61)*AP61),0)</f>
        <v>0</v>
      </c>
      <c r="AQ48" s="190">
        <f>ROUND(((B48/CE61)*AQ61),0)</f>
        <v>0</v>
      </c>
      <c r="AR48" s="190">
        <f>ROUND(((B48/CE61)*AR61),0)</f>
        <v>0</v>
      </c>
      <c r="AS48" s="190">
        <f>ROUND(((B48/CE61)*AS61),0)</f>
        <v>0</v>
      </c>
      <c r="AT48" s="190">
        <f>ROUND(((B48/CE61)*AT61),0)</f>
        <v>0</v>
      </c>
      <c r="AU48" s="190">
        <f>ROUND(((B48/CE61)*AU61),0)</f>
        <v>0</v>
      </c>
      <c r="AV48" s="190">
        <f>ROUND(((B48/CE61)*AV61),0)</f>
        <v>0</v>
      </c>
      <c r="AW48" s="190">
        <f>ROUND(((B48/CE61)*AW61),0)</f>
        <v>0</v>
      </c>
      <c r="AX48" s="190">
        <f>ROUND(((B48/CE61)*AX61),0)</f>
        <v>0</v>
      </c>
      <c r="AY48" s="190">
        <f>ROUND(((B48/CE61)*AY61),0)</f>
        <v>43603</v>
      </c>
      <c r="AZ48" s="190">
        <f>ROUND(((B48/CE61)*AZ61),0)</f>
        <v>0</v>
      </c>
      <c r="BA48" s="190">
        <f>ROUND(((B48/CE61)*BA61),0)</f>
        <v>8947</v>
      </c>
      <c r="BB48" s="190">
        <f>ROUND(((B48/CE61)*BB61),0)</f>
        <v>0</v>
      </c>
      <c r="BC48" s="190">
        <f>ROUND(((B48/CE61)*BC61),0)</f>
        <v>0</v>
      </c>
      <c r="BD48" s="190">
        <f>ROUND(((B48/CE61)*BD61),0)</f>
        <v>7964</v>
      </c>
      <c r="BE48" s="190">
        <f>ROUND(((B48/CE61)*BE61),0)</f>
        <v>49774</v>
      </c>
      <c r="BF48" s="190">
        <f>ROUND(((B48/CE61)*BF61),0)</f>
        <v>32428</v>
      </c>
      <c r="BG48" s="190">
        <f>ROUND(((B48/CE61)*BG61),0)</f>
        <v>0</v>
      </c>
      <c r="BH48" s="190">
        <f>ROUND(((B48/CE61)*BH61),0)</f>
        <v>31429</v>
      </c>
      <c r="BI48" s="190">
        <f>ROUND(((B48/CE61)*BI61),0)</f>
        <v>0</v>
      </c>
      <c r="BJ48" s="190">
        <f>ROUND(((B48/CE61)*BJ61),0)</f>
        <v>29530</v>
      </c>
      <c r="BK48" s="190">
        <f>ROUND(((B48/CE61)*BK61),0)</f>
        <v>55366</v>
      </c>
      <c r="BL48" s="190">
        <f>ROUND(((B48/CE61)*BL61),0)</f>
        <v>47590</v>
      </c>
      <c r="BM48" s="190">
        <f>ROUND(((B48/CE61)*BM61),0)</f>
        <v>0</v>
      </c>
      <c r="BN48" s="190">
        <f>ROUND(((B48/CE61)*BN61),0)</f>
        <v>153769</v>
      </c>
      <c r="BO48" s="190">
        <f>ROUND(((B48/CE61)*BO61),0)</f>
        <v>0</v>
      </c>
      <c r="BP48" s="190">
        <f>ROUND(((B48/CE61)*BP61),0)</f>
        <v>9018</v>
      </c>
      <c r="BQ48" s="190">
        <f>ROUND(((B48/CE61)*BQ61),0)</f>
        <v>0</v>
      </c>
      <c r="BR48" s="190">
        <f>ROUND(((B48/CE61)*BR61),0)</f>
        <v>27988</v>
      </c>
      <c r="BS48" s="190">
        <f>ROUND(((B48/CE61)*BS61),0)</f>
        <v>6840</v>
      </c>
      <c r="BT48" s="190">
        <f>ROUND(((B48/CE61)*BT61),0)</f>
        <v>0</v>
      </c>
      <c r="BU48" s="190">
        <f>ROUND(((B48/CE61)*BU61),0)</f>
        <v>0</v>
      </c>
      <c r="BV48" s="190">
        <f>ROUND(((B48/CE61)*BV61),0)</f>
        <v>51975</v>
      </c>
      <c r="BW48" s="190">
        <f>ROUND(((B48/CE61)*BW61),0)</f>
        <v>0</v>
      </c>
      <c r="BX48" s="190">
        <f>ROUND(((B48/CE61)*BX61),0)</f>
        <v>29339</v>
      </c>
      <c r="BY48" s="190">
        <f>ROUND(((B48/CE61)*BY61),0)</f>
        <v>76046</v>
      </c>
      <c r="BZ48" s="190">
        <f>ROUND(((B48/CE61)*BZ61),0)</f>
        <v>0</v>
      </c>
      <c r="CA48" s="190">
        <f>ROUND(((B48/CE61)*CA61),0)</f>
        <v>7157</v>
      </c>
      <c r="CB48" s="190">
        <f>ROUND(((B48/CE61)*CB61),0)</f>
        <v>0</v>
      </c>
      <c r="CC48" s="190">
        <f>ROUND(((B48/CE61)*CC61),0)</f>
        <v>0</v>
      </c>
      <c r="CD48" s="190"/>
      <c r="CE48" s="190">
        <f>SUM(C48:CD48)</f>
        <v>2396921</v>
      </c>
    </row>
    <row r="49" spans="1:84" ht="12.65" customHeight="1" x14ac:dyDescent="0.35">
      <c r="A49" s="175" t="s">
        <v>206</v>
      </c>
      <c r="B49" s="190">
        <f>B47+B48</f>
        <v>2396923</v>
      </c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0"/>
      <c r="BS49" s="190"/>
      <c r="BT49" s="190"/>
      <c r="BU49" s="190"/>
      <c r="BV49" s="190"/>
      <c r="BW49" s="190"/>
      <c r="BX49" s="190"/>
      <c r="BY49" s="190"/>
      <c r="BZ49" s="190"/>
      <c r="CA49" s="190"/>
      <c r="CB49" s="190"/>
      <c r="CC49" s="190"/>
      <c r="CD49" s="190"/>
      <c r="CE49" s="190"/>
    </row>
    <row r="50" spans="1:84" ht="12.65" customHeight="1" x14ac:dyDescent="0.35">
      <c r="A50" s="175" t="s">
        <v>6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  <c r="BX50" s="190"/>
      <c r="BY50" s="190"/>
      <c r="BZ50" s="190"/>
      <c r="CA50" s="190"/>
      <c r="CB50" s="190"/>
      <c r="CC50" s="190"/>
      <c r="CD50" s="190"/>
      <c r="CE50" s="190"/>
    </row>
    <row r="51" spans="1:84" ht="12.65" customHeight="1" x14ac:dyDescent="0.35">
      <c r="A51" s="171" t="s">
        <v>207</v>
      </c>
      <c r="B51" s="270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0"/>
      <c r="BV51" s="270"/>
      <c r="BW51" s="270"/>
      <c r="BX51" s="270"/>
      <c r="BY51" s="270"/>
      <c r="BZ51" s="270"/>
      <c r="CA51" s="270"/>
      <c r="CB51" s="270"/>
      <c r="CC51" s="270"/>
      <c r="CD51" s="190"/>
      <c r="CE51" s="190">
        <f>SUM(C51:CD51)</f>
        <v>0</v>
      </c>
    </row>
    <row r="52" spans="1:84" ht="12.65" customHeight="1" x14ac:dyDescent="0.35">
      <c r="A52" s="171" t="s">
        <v>208</v>
      </c>
      <c r="B52" s="270">
        <v>1339382</v>
      </c>
      <c r="C52" s="190">
        <f>ROUND((B52/(CE76+CF76)*C76),0)</f>
        <v>0</v>
      </c>
      <c r="D52" s="190">
        <f>ROUND((B52/(CE76+CF76)*D76),0)</f>
        <v>0</v>
      </c>
      <c r="E52" s="190">
        <f>ROUND((B52/(CE76+CF76)*E76),0)</f>
        <v>15806</v>
      </c>
      <c r="F52" s="190">
        <f>ROUND((B52/(CE76+CF76)*F76),0)</f>
        <v>0</v>
      </c>
      <c r="G52" s="190">
        <f>ROUND((B52/(CE76+CF76)*G76),0)</f>
        <v>0</v>
      </c>
      <c r="H52" s="190">
        <f>ROUND((B52/(CE76+CF76)*H76),0)</f>
        <v>0</v>
      </c>
      <c r="I52" s="190">
        <f>ROUND((B52/(CE76+CF76)*I76),0)</f>
        <v>0</v>
      </c>
      <c r="J52" s="190">
        <f>ROUND((B52/(CE76+CF76)*J76),0)</f>
        <v>0</v>
      </c>
      <c r="K52" s="190">
        <f>ROUND((B52/(CE76+CF76)*K76),0)</f>
        <v>0</v>
      </c>
      <c r="L52" s="190">
        <f>ROUND((B52/(CE76+CF76)*L76),0)</f>
        <v>111628</v>
      </c>
      <c r="M52" s="190">
        <f>ROUND((B52/(CE76+CF76)*M76),0)</f>
        <v>0</v>
      </c>
      <c r="N52" s="190">
        <f>ROUND((B52/(CE76+CF76)*N76),0)</f>
        <v>0</v>
      </c>
      <c r="O52" s="190">
        <f>ROUND((B52/(CE76+CF76)*O76),0)</f>
        <v>0</v>
      </c>
      <c r="P52" s="190">
        <f>ROUND((B52/(CE76+CF76)*P76),0)</f>
        <v>0</v>
      </c>
      <c r="Q52" s="190">
        <f>ROUND((B52/(CE76+CF76)*Q76),0)</f>
        <v>0</v>
      </c>
      <c r="R52" s="190">
        <f>ROUND((B52/(CE76+CF76)*R76),0)</f>
        <v>0</v>
      </c>
      <c r="S52" s="190">
        <f>ROUND((B52/(CE76+CF76)*S76),0)</f>
        <v>73662</v>
      </c>
      <c r="T52" s="190">
        <f>ROUND((B52/(CE76+CF76)*T76),0)</f>
        <v>0</v>
      </c>
      <c r="U52" s="190">
        <f>ROUND((B52/(CE76+CF76)*U76),0)</f>
        <v>32974</v>
      </c>
      <c r="V52" s="190">
        <f>ROUND((B52/(CE76+CF76)*V76),0)</f>
        <v>5559</v>
      </c>
      <c r="W52" s="190">
        <f>ROUND((B52/(CE76+CF76)*W76),0)</f>
        <v>0</v>
      </c>
      <c r="X52" s="190">
        <f>ROUND((B52/(CE76+CF76)*X76),0)</f>
        <v>10664</v>
      </c>
      <c r="Y52" s="190">
        <f>ROUND((B52/(CE76+CF76)*Y76),0)</f>
        <v>37058</v>
      </c>
      <c r="Z52" s="190">
        <f>ROUND((B52/(CE76+CF76)*Z76),0)</f>
        <v>0</v>
      </c>
      <c r="AA52" s="190">
        <f>ROUND((B52/(CE76+CF76)*AA76),0)</f>
        <v>0</v>
      </c>
      <c r="AB52" s="190">
        <f>ROUND((B52/(CE76+CF76)*AB76),0)</f>
        <v>5634</v>
      </c>
      <c r="AC52" s="190">
        <f>ROUND((B52/(CE76+CF76)*AC76),0)</f>
        <v>0</v>
      </c>
      <c r="AD52" s="190">
        <f>ROUND((B52/(CE76+CF76)*AD76),0)</f>
        <v>0</v>
      </c>
      <c r="AE52" s="190">
        <f>ROUND((B52/(CE76+CF76)*AE76),0)</f>
        <v>83456</v>
      </c>
      <c r="AF52" s="190">
        <f>ROUND((B52/(CE76+CF76)*AF76),0)</f>
        <v>0</v>
      </c>
      <c r="AG52" s="190">
        <f>ROUND((B52/(CE76+CF76)*AG76),0)</f>
        <v>83305</v>
      </c>
      <c r="AH52" s="190">
        <f>ROUND((B52/(CE76+CF76)*AH76),0)</f>
        <v>32369</v>
      </c>
      <c r="AI52" s="190">
        <f>ROUND((B52/(CE76+CF76)*AI76),0)</f>
        <v>19777</v>
      </c>
      <c r="AJ52" s="190">
        <f>ROUND((B52/(CE76+CF76)*AJ76),0)</f>
        <v>171866</v>
      </c>
      <c r="AK52" s="190">
        <f>ROUND((B52/(CE76+CF76)*AK76),0)</f>
        <v>6050</v>
      </c>
      <c r="AL52" s="190">
        <f>ROUND((B52/(CE76+CF76)*AL76),0)</f>
        <v>9983</v>
      </c>
      <c r="AM52" s="190">
        <f>ROUND((B52/(CE76+CF76)*AM76),0)</f>
        <v>0</v>
      </c>
      <c r="AN52" s="190">
        <f>ROUND((B52/(CE76+CF76)*AN76),0)</f>
        <v>0</v>
      </c>
      <c r="AO52" s="190">
        <f>ROUND((B52/(CE76+CF76)*AO76),0)</f>
        <v>1929</v>
      </c>
      <c r="AP52" s="190">
        <f>ROUND((B52/(CE76+CF76)*AP76),0)</f>
        <v>0</v>
      </c>
      <c r="AQ52" s="190">
        <f>ROUND((B52/(CE76+CF76)*AQ76),0)</f>
        <v>0</v>
      </c>
      <c r="AR52" s="190">
        <f>ROUND((B52/(CE76+CF76)*AR76),0)</f>
        <v>0</v>
      </c>
      <c r="AS52" s="190">
        <f>ROUND((B52/(CE76+CF76)*AS76),0)</f>
        <v>0</v>
      </c>
      <c r="AT52" s="190">
        <f>ROUND((B52/(CE76+CF76)*AT76),0)</f>
        <v>0</v>
      </c>
      <c r="AU52" s="190">
        <f>ROUND((B52/(CE76+CF76)*AU76),0)</f>
        <v>0</v>
      </c>
      <c r="AV52" s="190">
        <f>ROUND((B52/(CE76+CF76)*AV76),0)</f>
        <v>0</v>
      </c>
      <c r="AW52" s="190">
        <f>ROUND((B52/(CE76+CF76)*AW76),0)</f>
        <v>0</v>
      </c>
      <c r="AX52" s="190">
        <f>ROUND((B52/(CE76+CF76)*AX76),0)</f>
        <v>0</v>
      </c>
      <c r="AY52" s="190">
        <f>ROUND((B52/(CE76+CF76)*AY76),0)</f>
        <v>49196</v>
      </c>
      <c r="AZ52" s="190">
        <f>ROUND((B52/(CE76+CF76)*AZ76),0)</f>
        <v>0</v>
      </c>
      <c r="BA52" s="190">
        <f>ROUND((B52/(CE76+CF76)*BA76),0)</f>
        <v>16449</v>
      </c>
      <c r="BB52" s="190">
        <f>ROUND((B52/(CE76+CF76)*BB76),0)</f>
        <v>0</v>
      </c>
      <c r="BC52" s="190">
        <f>ROUND((B52/(CE76+CF76)*BC76),0)</f>
        <v>0</v>
      </c>
      <c r="BD52" s="190">
        <f>ROUND((B52/(CE76+CF76)*BD76),0)</f>
        <v>0</v>
      </c>
      <c r="BE52" s="190">
        <f>ROUND((B52/(CE76+CF76)*BE76),0)</f>
        <v>309056</v>
      </c>
      <c r="BF52" s="190">
        <f>ROUND((B52/(CE76+CF76)*BF76),0)</f>
        <v>10664</v>
      </c>
      <c r="BG52" s="190">
        <f>ROUND((B52/(CE76+CF76)*BG76),0)</f>
        <v>0</v>
      </c>
      <c r="BH52" s="190">
        <f>ROUND((B52/(CE76+CF76)*BH76),0)</f>
        <v>0</v>
      </c>
      <c r="BI52" s="190">
        <f>ROUND((B52/(CE76+CF76)*BI76),0)</f>
        <v>0</v>
      </c>
      <c r="BJ52" s="190">
        <f>ROUND((B52/(CE76+CF76)*BJ76),0)</f>
        <v>0</v>
      </c>
      <c r="BK52" s="190">
        <f>ROUND((B52/(CE76+CF76)*BK76),0)</f>
        <v>0</v>
      </c>
      <c r="BL52" s="190">
        <f>ROUND((B52/(CE76+CF76)*BL76),0)</f>
        <v>0</v>
      </c>
      <c r="BM52" s="190">
        <f>ROUND((B52/(CE76+CF76)*BM76),0)</f>
        <v>0</v>
      </c>
      <c r="BN52" s="190">
        <f>ROUND((B52/(CE76+CF76)*BN76),0)</f>
        <v>204953</v>
      </c>
      <c r="BO52" s="190">
        <f>ROUND((B52/(CE76+CF76)*BO76),0)</f>
        <v>0</v>
      </c>
      <c r="BP52" s="190">
        <f>ROUND((B52/(CE76+CF76)*BP76),0)</f>
        <v>0</v>
      </c>
      <c r="BQ52" s="190">
        <f>ROUND((B52/(CE76+CF76)*BQ76),0)</f>
        <v>0</v>
      </c>
      <c r="BR52" s="190">
        <f>ROUND((B52/(CE76+CF76)*BR76),0)</f>
        <v>4273</v>
      </c>
      <c r="BS52" s="190">
        <f>ROUND((B52/(CE76+CF76)*BS76),0)</f>
        <v>3139</v>
      </c>
      <c r="BT52" s="190">
        <f>ROUND((B52/(CE76+CF76)*BT76),0)</f>
        <v>0</v>
      </c>
      <c r="BU52" s="190">
        <f>ROUND((B52/(CE76+CF76)*BU76),0)</f>
        <v>0</v>
      </c>
      <c r="BV52" s="190">
        <f>ROUND((B52/(CE76+CF76)*BV76),0)</f>
        <v>34676</v>
      </c>
      <c r="BW52" s="190">
        <f>ROUND((B52/(CE76+CF76)*BW76),0)</f>
        <v>0</v>
      </c>
      <c r="BX52" s="190">
        <f>ROUND((B52/(CE76+CF76)*BX76),0)</f>
        <v>0</v>
      </c>
      <c r="BY52" s="190">
        <f>ROUND((B52/(CE76+CF76)*BY76),0)</f>
        <v>5256</v>
      </c>
      <c r="BZ52" s="190">
        <f>ROUND((B52/(CE76+CF76)*BZ76),0)</f>
        <v>0</v>
      </c>
      <c r="CA52" s="190">
        <f>ROUND((B52/(CE76+CF76)*CA76),0)</f>
        <v>0</v>
      </c>
      <c r="CB52" s="190">
        <f>ROUND((B52/(CE76+CF76)*CB76),0)</f>
        <v>0</v>
      </c>
      <c r="CC52" s="190">
        <f>ROUND((B52/(CE76+CF76)*CC76),0)</f>
        <v>0</v>
      </c>
      <c r="CD52" s="190"/>
      <c r="CE52" s="190">
        <f>SUM(C52:CD52)</f>
        <v>1339382</v>
      </c>
    </row>
    <row r="53" spans="1:84" ht="12.65" customHeight="1" x14ac:dyDescent="0.35">
      <c r="A53" s="175" t="s">
        <v>206</v>
      </c>
      <c r="B53" s="190">
        <f>B51+B52</f>
        <v>1339382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</row>
    <row r="54" spans="1:84" ht="15.75" customHeight="1" x14ac:dyDescent="0.35">
      <c r="A54" s="175"/>
      <c r="B54" s="175"/>
      <c r="C54" s="186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2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929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27" t="s">
        <v>220</v>
      </c>
      <c r="S58" s="230" t="s">
        <v>221</v>
      </c>
      <c r="T58" s="23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3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947</v>
      </c>
      <c r="AU58" s="170" t="s">
        <v>228</v>
      </c>
      <c r="AV58" s="230" t="s">
        <v>221</v>
      </c>
      <c r="AW58" s="230" t="s">
        <v>221</v>
      </c>
      <c r="AX58" s="230" t="s">
        <v>221</v>
      </c>
      <c r="AY58" s="170" t="s">
        <v>231</v>
      </c>
      <c r="AZ58" s="170" t="s">
        <v>231</v>
      </c>
      <c r="BA58" s="230" t="s">
        <v>221</v>
      </c>
      <c r="BB58" s="230" t="s">
        <v>221</v>
      </c>
      <c r="BC58" s="230" t="s">
        <v>221</v>
      </c>
      <c r="BD58" s="230" t="s">
        <v>221</v>
      </c>
      <c r="BE58" s="170" t="s">
        <v>232</v>
      </c>
      <c r="BF58" s="230" t="s">
        <v>221</v>
      </c>
      <c r="BG58" s="230" t="s">
        <v>221</v>
      </c>
      <c r="BH58" s="230" t="s">
        <v>221</v>
      </c>
      <c r="BI58" s="230" t="s">
        <v>221</v>
      </c>
      <c r="BJ58" s="230" t="s">
        <v>221</v>
      </c>
      <c r="BK58" s="230" t="s">
        <v>221</v>
      </c>
      <c r="BL58" s="230" t="s">
        <v>221</v>
      </c>
      <c r="BM58" s="230" t="s">
        <v>221</v>
      </c>
      <c r="BN58" s="230" t="s">
        <v>221</v>
      </c>
      <c r="BO58" s="230" t="s">
        <v>221</v>
      </c>
      <c r="BP58" s="230" t="s">
        <v>221</v>
      </c>
      <c r="BQ58" s="230" t="s">
        <v>221</v>
      </c>
      <c r="BR58" s="230" t="s">
        <v>221</v>
      </c>
      <c r="BS58" s="230" t="s">
        <v>221</v>
      </c>
      <c r="BT58" s="230" t="s">
        <v>221</v>
      </c>
      <c r="BU58" s="230" t="s">
        <v>221</v>
      </c>
      <c r="BV58" s="230" t="s">
        <v>221</v>
      </c>
      <c r="BW58" s="230" t="s">
        <v>221</v>
      </c>
      <c r="BX58" s="230" t="s">
        <v>221</v>
      </c>
      <c r="BY58" s="230" t="s">
        <v>221</v>
      </c>
      <c r="BZ58" s="230" t="s">
        <v>221</v>
      </c>
      <c r="CA58" s="230" t="s">
        <v>221</v>
      </c>
      <c r="CB58" s="230" t="s">
        <v>221</v>
      </c>
      <c r="CC58" s="230" t="s">
        <v>221</v>
      </c>
      <c r="CD58" s="230" t="s">
        <v>221</v>
      </c>
      <c r="CE58" s="230" t="s">
        <v>221</v>
      </c>
    </row>
    <row r="59" spans="1:84" ht="12.65" customHeight="1" x14ac:dyDescent="0.35">
      <c r="A59" s="171" t="s">
        <v>233</v>
      </c>
      <c r="B59" s="175"/>
      <c r="C59" s="270"/>
      <c r="D59" s="270"/>
      <c r="E59" s="270">
        <v>181</v>
      </c>
      <c r="F59" s="270"/>
      <c r="G59" s="270"/>
      <c r="H59" s="270"/>
      <c r="I59" s="270"/>
      <c r="J59" s="280"/>
      <c r="K59" s="270"/>
      <c r="L59" s="270">
        <v>1277</v>
      </c>
      <c r="M59" s="270"/>
      <c r="N59" s="270"/>
      <c r="O59" s="280"/>
      <c r="P59" s="269"/>
      <c r="Q59" s="269"/>
      <c r="R59" s="269"/>
      <c r="S59" s="264"/>
      <c r="T59" s="264"/>
      <c r="U59" s="265">
        <v>36530</v>
      </c>
      <c r="V59" s="269">
        <v>910</v>
      </c>
      <c r="W59" s="269"/>
      <c r="X59" s="269">
        <v>1096</v>
      </c>
      <c r="Y59" s="269">
        <v>3814</v>
      </c>
      <c r="Z59" s="269"/>
      <c r="AA59" s="269"/>
      <c r="AB59" s="264"/>
      <c r="AC59" s="269"/>
      <c r="AD59" s="269"/>
      <c r="AE59" s="269">
        <v>21188</v>
      </c>
      <c r="AF59" s="269"/>
      <c r="AG59" s="269">
        <v>3403</v>
      </c>
      <c r="AH59" s="269">
        <v>719</v>
      </c>
      <c r="AI59" s="269">
        <v>191</v>
      </c>
      <c r="AJ59" s="269">
        <v>15891</v>
      </c>
      <c r="AK59" s="269">
        <v>5833</v>
      </c>
      <c r="AL59" s="269">
        <v>822</v>
      </c>
      <c r="AM59" s="269"/>
      <c r="AN59" s="269"/>
      <c r="AO59" s="269">
        <f>22*24</f>
        <v>528</v>
      </c>
      <c r="AP59" s="269"/>
      <c r="AQ59" s="269"/>
      <c r="AR59" s="269"/>
      <c r="AS59" s="269"/>
      <c r="AT59" s="269"/>
      <c r="AU59" s="269"/>
      <c r="AV59" s="264"/>
      <c r="AW59" s="264"/>
      <c r="AX59" s="264"/>
      <c r="AY59" s="269">
        <v>4355</v>
      </c>
      <c r="AZ59" s="269"/>
      <c r="BA59" s="264"/>
      <c r="BB59" s="264"/>
      <c r="BC59" s="264"/>
      <c r="BD59" s="264"/>
      <c r="BE59" s="269">
        <v>35420</v>
      </c>
      <c r="BF59" s="264"/>
      <c r="BG59" s="264"/>
      <c r="BH59" s="264"/>
      <c r="BI59" s="264"/>
      <c r="BJ59" s="264"/>
      <c r="BK59" s="264"/>
      <c r="BL59" s="264"/>
      <c r="BM59" s="264"/>
      <c r="BN59" s="264"/>
      <c r="BO59" s="264"/>
      <c r="BP59" s="264"/>
      <c r="BQ59" s="264"/>
      <c r="BR59" s="264"/>
      <c r="BS59" s="264"/>
      <c r="BT59" s="264"/>
      <c r="BU59" s="264"/>
      <c r="BV59" s="264"/>
      <c r="BW59" s="264"/>
      <c r="BX59" s="264"/>
      <c r="BY59" s="264"/>
      <c r="BZ59" s="264"/>
      <c r="CA59" s="264"/>
      <c r="CB59" s="264"/>
      <c r="CC59" s="264"/>
      <c r="CD59" s="232"/>
      <c r="CE59" s="190"/>
    </row>
    <row r="60" spans="1:84" ht="12.65" customHeight="1" x14ac:dyDescent="0.35">
      <c r="A60" s="233" t="s">
        <v>234</v>
      </c>
      <c r="B60" s="175"/>
      <c r="C60" s="261"/>
      <c r="D60" s="267"/>
      <c r="E60" s="267">
        <v>1.63</v>
      </c>
      <c r="F60" s="263"/>
      <c r="G60" s="267"/>
      <c r="H60" s="267"/>
      <c r="I60" s="267"/>
      <c r="J60" s="263"/>
      <c r="K60" s="267"/>
      <c r="L60" s="267">
        <v>11.48</v>
      </c>
      <c r="M60" s="267"/>
      <c r="N60" s="267"/>
      <c r="O60" s="267"/>
      <c r="P60" s="262"/>
      <c r="Q60" s="262"/>
      <c r="R60" s="262"/>
      <c r="S60" s="262">
        <v>1.01</v>
      </c>
      <c r="T60" s="262"/>
      <c r="U60" s="262">
        <v>5.74</v>
      </c>
      <c r="V60" s="262">
        <v>0.31</v>
      </c>
      <c r="W60" s="262"/>
      <c r="X60" s="262">
        <v>0.86</v>
      </c>
      <c r="Y60" s="262">
        <v>2.99</v>
      </c>
      <c r="Z60" s="262"/>
      <c r="AA60" s="262"/>
      <c r="AB60" s="262">
        <v>1.45</v>
      </c>
      <c r="AC60" s="262"/>
      <c r="AD60" s="262"/>
      <c r="AE60" s="262">
        <v>9.32</v>
      </c>
      <c r="AF60" s="262"/>
      <c r="AG60" s="262">
        <v>6.78</v>
      </c>
      <c r="AH60" s="262">
        <v>17.77</v>
      </c>
      <c r="AI60" s="262">
        <v>1</v>
      </c>
      <c r="AJ60" s="262">
        <v>25.94</v>
      </c>
      <c r="AK60" s="262">
        <v>1.52</v>
      </c>
      <c r="AL60" s="262">
        <v>0.48</v>
      </c>
      <c r="AM60" s="262"/>
      <c r="AN60" s="262"/>
      <c r="AO60" s="262">
        <v>0.17</v>
      </c>
      <c r="AP60" s="262"/>
      <c r="AQ60" s="262"/>
      <c r="AR60" s="262"/>
      <c r="AS60" s="262"/>
      <c r="AT60" s="262"/>
      <c r="AU60" s="262"/>
      <c r="AV60" s="262"/>
      <c r="AW60" s="262"/>
      <c r="AX60" s="262"/>
      <c r="AY60" s="262">
        <v>4.8600000000000003</v>
      </c>
      <c r="AZ60" s="262"/>
      <c r="BA60" s="262">
        <v>1</v>
      </c>
      <c r="BB60" s="262"/>
      <c r="BC60" s="262"/>
      <c r="BD60" s="262">
        <v>0.82</v>
      </c>
      <c r="BE60" s="262">
        <v>3.55</v>
      </c>
      <c r="BF60" s="262">
        <v>4.43</v>
      </c>
      <c r="BG60" s="262"/>
      <c r="BH60" s="262">
        <v>2.02</v>
      </c>
      <c r="BI60" s="262"/>
      <c r="BJ60" s="262">
        <v>2.0299999999999998</v>
      </c>
      <c r="BK60" s="262">
        <v>5.2</v>
      </c>
      <c r="BL60" s="262">
        <v>5.71</v>
      </c>
      <c r="BM60" s="262"/>
      <c r="BN60" s="262">
        <v>4.8499999999999996</v>
      </c>
      <c r="BO60" s="262"/>
      <c r="BP60" s="262">
        <v>0.61</v>
      </c>
      <c r="BQ60" s="262"/>
      <c r="BR60" s="262">
        <v>1.84</v>
      </c>
      <c r="BS60" s="262">
        <v>0.7</v>
      </c>
      <c r="BT60" s="262"/>
      <c r="BU60" s="262"/>
      <c r="BV60" s="262">
        <v>5.07</v>
      </c>
      <c r="BW60" s="262"/>
      <c r="BX60" s="262">
        <v>1.99</v>
      </c>
      <c r="BY60" s="262">
        <v>3.86</v>
      </c>
      <c r="BZ60" s="262"/>
      <c r="CA60" s="262"/>
      <c r="CB60" s="262"/>
      <c r="CC60" s="262"/>
      <c r="CD60" s="232" t="s">
        <v>221</v>
      </c>
      <c r="CE60" s="234">
        <f>SUM(C60:CD60)</f>
        <v>136.99</v>
      </c>
    </row>
    <row r="61" spans="1:84" ht="12.65" customHeight="1" x14ac:dyDescent="0.35">
      <c r="A61" s="171" t="s">
        <v>235</v>
      </c>
      <c r="B61" s="175"/>
      <c r="C61" s="270"/>
      <c r="D61" s="270"/>
      <c r="E61" s="270">
        <v>126493</v>
      </c>
      <c r="F61" s="269"/>
      <c r="G61" s="270"/>
      <c r="H61" s="270"/>
      <c r="I61" s="269"/>
      <c r="J61" s="269"/>
      <c r="K61" s="269"/>
      <c r="L61" s="269">
        <v>892440</v>
      </c>
      <c r="M61" s="270"/>
      <c r="N61" s="270"/>
      <c r="O61" s="270"/>
      <c r="P61" s="269"/>
      <c r="Q61" s="269"/>
      <c r="R61" s="269"/>
      <c r="S61" s="269">
        <v>38491</v>
      </c>
      <c r="T61" s="269"/>
      <c r="U61" s="269">
        <v>360497</v>
      </c>
      <c r="V61" s="269">
        <v>20888</v>
      </c>
      <c r="W61" s="269"/>
      <c r="X61" s="269">
        <v>58739</v>
      </c>
      <c r="Y61" s="269">
        <v>204409</v>
      </c>
      <c r="Z61" s="269"/>
      <c r="AA61" s="269"/>
      <c r="AB61" s="269">
        <v>250095</v>
      </c>
      <c r="AC61" s="269"/>
      <c r="AD61" s="269"/>
      <c r="AE61" s="269">
        <v>620847</v>
      </c>
      <c r="AF61" s="269"/>
      <c r="AG61" s="269">
        <v>1047854</v>
      </c>
      <c r="AH61" s="269">
        <v>951400</v>
      </c>
      <c r="AI61" s="269">
        <v>78492</v>
      </c>
      <c r="AJ61" s="269">
        <v>2778828</v>
      </c>
      <c r="AK61" s="269">
        <v>143674</v>
      </c>
      <c r="AL61" s="269">
        <v>50750</v>
      </c>
      <c r="AM61" s="269"/>
      <c r="AN61" s="269"/>
      <c r="AO61" s="269">
        <v>15375</v>
      </c>
      <c r="AP61" s="269"/>
      <c r="AQ61" s="269"/>
      <c r="AR61" s="269"/>
      <c r="AS61" s="269"/>
      <c r="AT61" s="269"/>
      <c r="AU61" s="269"/>
      <c r="AV61" s="269"/>
      <c r="AW61" s="269"/>
      <c r="AX61" s="269"/>
      <c r="AY61" s="269">
        <v>192744</v>
      </c>
      <c r="AZ61" s="269"/>
      <c r="BA61" s="269">
        <v>39549</v>
      </c>
      <c r="BB61" s="269"/>
      <c r="BC61" s="269"/>
      <c r="BD61" s="269">
        <v>35205</v>
      </c>
      <c r="BE61" s="269">
        <v>220025</v>
      </c>
      <c r="BF61" s="269">
        <v>143348</v>
      </c>
      <c r="BG61" s="269"/>
      <c r="BH61" s="269">
        <v>138932</v>
      </c>
      <c r="BI61" s="269"/>
      <c r="BJ61" s="269">
        <v>130537</v>
      </c>
      <c r="BK61" s="269">
        <v>244745</v>
      </c>
      <c r="BL61" s="269">
        <v>210372</v>
      </c>
      <c r="BM61" s="269"/>
      <c r="BN61" s="269">
        <v>679729</v>
      </c>
      <c r="BO61" s="269"/>
      <c r="BP61" s="269">
        <v>39864</v>
      </c>
      <c r="BQ61" s="269"/>
      <c r="BR61" s="269">
        <v>123720</v>
      </c>
      <c r="BS61" s="269">
        <v>30235</v>
      </c>
      <c r="BT61" s="269"/>
      <c r="BU61" s="269"/>
      <c r="BV61" s="269">
        <v>229754</v>
      </c>
      <c r="BW61" s="269"/>
      <c r="BX61" s="269">
        <v>129690</v>
      </c>
      <c r="BY61" s="269">
        <v>336158</v>
      </c>
      <c r="BZ61" s="269"/>
      <c r="CA61" s="269">
        <v>31639</v>
      </c>
      <c r="CB61" s="269"/>
      <c r="CC61" s="269"/>
      <c r="CD61" s="232" t="s">
        <v>221</v>
      </c>
      <c r="CE61" s="190">
        <f>SUM(C61:CD61)</f>
        <v>10595518</v>
      </c>
      <c r="CF61" s="235"/>
    </row>
    <row r="62" spans="1:84" ht="12.65" customHeight="1" x14ac:dyDescent="0.35">
      <c r="A62" s="171" t="s">
        <v>3</v>
      </c>
      <c r="B62" s="175"/>
      <c r="C62" s="190">
        <f t="shared" ref="C62:BN62" si="0">ROUND(C47+C48,0)</f>
        <v>0</v>
      </c>
      <c r="D62" s="190">
        <f t="shared" si="0"/>
        <v>0</v>
      </c>
      <c r="E62" s="190">
        <f t="shared" si="0"/>
        <v>28615</v>
      </c>
      <c r="F62" s="190">
        <f t="shared" si="0"/>
        <v>0</v>
      </c>
      <c r="G62" s="190">
        <f t="shared" si="0"/>
        <v>0</v>
      </c>
      <c r="H62" s="190">
        <f t="shared" si="0"/>
        <v>0</v>
      </c>
      <c r="I62" s="190">
        <f t="shared" si="0"/>
        <v>0</v>
      </c>
      <c r="J62" s="190">
        <f>ROUND(J47+J48,0)</f>
        <v>0</v>
      </c>
      <c r="K62" s="190">
        <f t="shared" si="0"/>
        <v>0</v>
      </c>
      <c r="L62" s="190">
        <f t="shared" si="0"/>
        <v>201888</v>
      </c>
      <c r="M62" s="190">
        <f t="shared" si="0"/>
        <v>0</v>
      </c>
      <c r="N62" s="190">
        <f t="shared" si="0"/>
        <v>0</v>
      </c>
      <c r="O62" s="190">
        <f t="shared" si="0"/>
        <v>0</v>
      </c>
      <c r="P62" s="190">
        <f t="shared" si="0"/>
        <v>0</v>
      </c>
      <c r="Q62" s="190">
        <f t="shared" si="0"/>
        <v>0</v>
      </c>
      <c r="R62" s="190">
        <f t="shared" si="0"/>
        <v>0</v>
      </c>
      <c r="S62" s="190">
        <f t="shared" si="0"/>
        <v>8707</v>
      </c>
      <c r="T62" s="190">
        <f t="shared" si="0"/>
        <v>0</v>
      </c>
      <c r="U62" s="190">
        <f t="shared" si="0"/>
        <v>81552</v>
      </c>
      <c r="V62" s="190">
        <f t="shared" si="0"/>
        <v>4725</v>
      </c>
      <c r="W62" s="190">
        <f t="shared" si="0"/>
        <v>0</v>
      </c>
      <c r="X62" s="190">
        <f t="shared" si="0"/>
        <v>13288</v>
      </c>
      <c r="Y62" s="190">
        <f t="shared" si="0"/>
        <v>46241</v>
      </c>
      <c r="Z62" s="190">
        <f t="shared" si="0"/>
        <v>0</v>
      </c>
      <c r="AA62" s="190">
        <f t="shared" si="0"/>
        <v>0</v>
      </c>
      <c r="AB62" s="190">
        <f t="shared" si="0"/>
        <v>56577</v>
      </c>
      <c r="AC62" s="190">
        <f t="shared" si="0"/>
        <v>0</v>
      </c>
      <c r="AD62" s="190">
        <f t="shared" si="0"/>
        <v>0</v>
      </c>
      <c r="AE62" s="190">
        <f t="shared" si="0"/>
        <v>140448</v>
      </c>
      <c r="AF62" s="190">
        <f t="shared" si="0"/>
        <v>0</v>
      </c>
      <c r="AG62" s="190">
        <f t="shared" si="0"/>
        <v>237046</v>
      </c>
      <c r="AH62" s="190">
        <f t="shared" si="0"/>
        <v>215226</v>
      </c>
      <c r="AI62" s="190">
        <f t="shared" si="0"/>
        <v>17756</v>
      </c>
      <c r="AJ62" s="190">
        <f t="shared" si="0"/>
        <v>628628</v>
      </c>
      <c r="AK62" s="190">
        <f t="shared" si="0"/>
        <v>32502</v>
      </c>
      <c r="AL62" s="190">
        <f t="shared" si="0"/>
        <v>11481</v>
      </c>
      <c r="AM62" s="190">
        <f t="shared" si="0"/>
        <v>0</v>
      </c>
      <c r="AN62" s="190">
        <f t="shared" si="0"/>
        <v>0</v>
      </c>
      <c r="AO62" s="190">
        <f t="shared" si="0"/>
        <v>3478</v>
      </c>
      <c r="AP62" s="190">
        <f t="shared" si="0"/>
        <v>0</v>
      </c>
      <c r="AQ62" s="190">
        <f t="shared" si="0"/>
        <v>0</v>
      </c>
      <c r="AR62" s="190">
        <f t="shared" si="0"/>
        <v>0</v>
      </c>
      <c r="AS62" s="190">
        <f t="shared" si="0"/>
        <v>0</v>
      </c>
      <c r="AT62" s="190">
        <f t="shared" si="0"/>
        <v>0</v>
      </c>
      <c r="AU62" s="190">
        <f t="shared" si="0"/>
        <v>0</v>
      </c>
      <c r="AV62" s="190">
        <f t="shared" si="0"/>
        <v>0</v>
      </c>
      <c r="AW62" s="190">
        <f t="shared" si="0"/>
        <v>0</v>
      </c>
      <c r="AX62" s="190">
        <f t="shared" si="0"/>
        <v>0</v>
      </c>
      <c r="AY62" s="190">
        <f>ROUND(AY47+AY48,0)</f>
        <v>43603</v>
      </c>
      <c r="AZ62" s="190">
        <f>ROUND(AZ47+AZ48,0)</f>
        <v>0</v>
      </c>
      <c r="BA62" s="190">
        <f>ROUND(BA47+BA48,0)</f>
        <v>8947</v>
      </c>
      <c r="BB62" s="190">
        <f t="shared" si="0"/>
        <v>0</v>
      </c>
      <c r="BC62" s="190">
        <f t="shared" si="0"/>
        <v>0</v>
      </c>
      <c r="BD62" s="190">
        <f t="shared" si="0"/>
        <v>7964</v>
      </c>
      <c r="BE62" s="190">
        <f t="shared" si="0"/>
        <v>49774</v>
      </c>
      <c r="BF62" s="190">
        <f t="shared" si="0"/>
        <v>32428</v>
      </c>
      <c r="BG62" s="190">
        <f t="shared" si="0"/>
        <v>0</v>
      </c>
      <c r="BH62" s="190">
        <f t="shared" si="0"/>
        <v>31429</v>
      </c>
      <c r="BI62" s="190">
        <f t="shared" si="0"/>
        <v>0</v>
      </c>
      <c r="BJ62" s="190">
        <f t="shared" si="0"/>
        <v>29530</v>
      </c>
      <c r="BK62" s="190">
        <f t="shared" si="0"/>
        <v>55366</v>
      </c>
      <c r="BL62" s="190">
        <f t="shared" si="0"/>
        <v>47590</v>
      </c>
      <c r="BM62" s="190">
        <f t="shared" si="0"/>
        <v>0</v>
      </c>
      <c r="BN62" s="190">
        <f t="shared" si="0"/>
        <v>153769</v>
      </c>
      <c r="BO62" s="190">
        <f t="shared" ref="BO62:CC62" si="1">ROUND(BO47+BO48,0)</f>
        <v>0</v>
      </c>
      <c r="BP62" s="190">
        <f t="shared" si="1"/>
        <v>9018</v>
      </c>
      <c r="BQ62" s="190">
        <f t="shared" si="1"/>
        <v>0</v>
      </c>
      <c r="BR62" s="190">
        <f t="shared" si="1"/>
        <v>27988</v>
      </c>
      <c r="BS62" s="190">
        <f t="shared" si="1"/>
        <v>6840</v>
      </c>
      <c r="BT62" s="190">
        <f t="shared" si="1"/>
        <v>0</v>
      </c>
      <c r="BU62" s="190">
        <f t="shared" si="1"/>
        <v>0</v>
      </c>
      <c r="BV62" s="190">
        <f t="shared" si="1"/>
        <v>51975</v>
      </c>
      <c r="BW62" s="190">
        <f t="shared" si="1"/>
        <v>0</v>
      </c>
      <c r="BX62" s="190">
        <f t="shared" si="1"/>
        <v>29339</v>
      </c>
      <c r="BY62" s="190">
        <f t="shared" si="1"/>
        <v>76046</v>
      </c>
      <c r="BZ62" s="190">
        <f t="shared" si="1"/>
        <v>0</v>
      </c>
      <c r="CA62" s="190">
        <f t="shared" si="1"/>
        <v>7157</v>
      </c>
      <c r="CB62" s="190">
        <f t="shared" si="1"/>
        <v>0</v>
      </c>
      <c r="CC62" s="190">
        <f t="shared" si="1"/>
        <v>0</v>
      </c>
      <c r="CD62" s="232" t="s">
        <v>221</v>
      </c>
      <c r="CE62" s="190">
        <f t="shared" ref="CE62:CE70" si="2">SUM(C62:CD62)</f>
        <v>2396921</v>
      </c>
      <c r="CF62" s="235"/>
    </row>
    <row r="63" spans="1:84" ht="12.65" customHeight="1" x14ac:dyDescent="0.35">
      <c r="A63" s="171" t="s">
        <v>236</v>
      </c>
      <c r="B63" s="175"/>
      <c r="C63" s="270"/>
      <c r="D63" s="270"/>
      <c r="E63" s="270">
        <v>0</v>
      </c>
      <c r="F63" s="269"/>
      <c r="G63" s="270"/>
      <c r="H63" s="270"/>
      <c r="I63" s="269"/>
      <c r="J63" s="269"/>
      <c r="K63" s="269"/>
      <c r="L63" s="269">
        <v>0</v>
      </c>
      <c r="M63" s="270"/>
      <c r="N63" s="270"/>
      <c r="O63" s="270"/>
      <c r="P63" s="269"/>
      <c r="Q63" s="269"/>
      <c r="R63" s="269"/>
      <c r="S63" s="269"/>
      <c r="T63" s="269"/>
      <c r="U63" s="269"/>
      <c r="V63" s="269"/>
      <c r="W63" s="269"/>
      <c r="X63" s="269">
        <v>33774</v>
      </c>
      <c r="Y63" s="269">
        <v>117529</v>
      </c>
      <c r="Z63" s="269"/>
      <c r="AA63" s="269"/>
      <c r="AB63" s="269"/>
      <c r="AC63" s="269"/>
      <c r="AD63" s="269"/>
      <c r="AE63" s="269"/>
      <c r="AF63" s="269"/>
      <c r="AG63" s="269">
        <v>81410</v>
      </c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69"/>
      <c r="AS63" s="269"/>
      <c r="AT63" s="269"/>
      <c r="AU63" s="269"/>
      <c r="AV63" s="269"/>
      <c r="AW63" s="269"/>
      <c r="AX63" s="269"/>
      <c r="AY63" s="269"/>
      <c r="AZ63" s="269"/>
      <c r="BA63" s="269"/>
      <c r="BB63" s="269"/>
      <c r="BC63" s="269"/>
      <c r="BD63" s="269"/>
      <c r="BE63" s="269"/>
      <c r="BF63" s="269"/>
      <c r="BG63" s="269"/>
      <c r="BH63" s="269"/>
      <c r="BI63" s="269"/>
      <c r="BJ63" s="269"/>
      <c r="BK63" s="269"/>
      <c r="BL63" s="269"/>
      <c r="BM63" s="269"/>
      <c r="BN63" s="269"/>
      <c r="BO63" s="269"/>
      <c r="BP63" s="269">
        <v>424</v>
      </c>
      <c r="BQ63" s="269"/>
      <c r="BR63" s="269"/>
      <c r="BS63" s="269">
        <v>24587</v>
      </c>
      <c r="BT63" s="269"/>
      <c r="BU63" s="269"/>
      <c r="BV63" s="269"/>
      <c r="BW63" s="269"/>
      <c r="BX63" s="269"/>
      <c r="BY63" s="269"/>
      <c r="BZ63" s="269"/>
      <c r="CA63" s="269"/>
      <c r="CB63" s="269"/>
      <c r="CC63" s="269"/>
      <c r="CD63" s="232" t="s">
        <v>221</v>
      </c>
      <c r="CE63" s="190">
        <f t="shared" si="2"/>
        <v>257724</v>
      </c>
      <c r="CF63" s="235"/>
    </row>
    <row r="64" spans="1:84" ht="12.65" customHeight="1" x14ac:dyDescent="0.35">
      <c r="A64" s="171" t="s">
        <v>237</v>
      </c>
      <c r="B64" s="175"/>
      <c r="C64" s="270"/>
      <c r="D64" s="270"/>
      <c r="E64" s="269">
        <v>4394</v>
      </c>
      <c r="F64" s="269"/>
      <c r="G64" s="270"/>
      <c r="H64" s="270"/>
      <c r="I64" s="269"/>
      <c r="J64" s="269"/>
      <c r="K64" s="269"/>
      <c r="L64" s="269">
        <v>30997</v>
      </c>
      <c r="M64" s="270"/>
      <c r="N64" s="270"/>
      <c r="O64" s="270"/>
      <c r="P64" s="269"/>
      <c r="Q64" s="269"/>
      <c r="R64" s="269"/>
      <c r="S64" s="269">
        <v>11267</v>
      </c>
      <c r="T64" s="269"/>
      <c r="U64" s="269">
        <v>268397</v>
      </c>
      <c r="V64" s="269">
        <v>67</v>
      </c>
      <c r="W64" s="269"/>
      <c r="X64" s="269">
        <v>2893</v>
      </c>
      <c r="Y64" s="269">
        <v>10064</v>
      </c>
      <c r="Z64" s="269"/>
      <c r="AA64" s="269"/>
      <c r="AB64" s="269">
        <v>470019</v>
      </c>
      <c r="AC64" s="269"/>
      <c r="AD64" s="269"/>
      <c r="AE64" s="269">
        <v>11765</v>
      </c>
      <c r="AF64" s="269"/>
      <c r="AG64" s="269">
        <v>132073</v>
      </c>
      <c r="AH64" s="269">
        <v>91603</v>
      </c>
      <c r="AI64" s="269">
        <v>38811</v>
      </c>
      <c r="AJ64" s="269">
        <v>92551</v>
      </c>
      <c r="AK64" s="269">
        <v>1067</v>
      </c>
      <c r="AL64" s="269">
        <v>4297</v>
      </c>
      <c r="AM64" s="269"/>
      <c r="AN64" s="269"/>
      <c r="AO64" s="269">
        <v>534</v>
      </c>
      <c r="AP64" s="269"/>
      <c r="AQ64" s="269"/>
      <c r="AR64" s="269"/>
      <c r="AS64" s="269"/>
      <c r="AT64" s="269"/>
      <c r="AU64" s="269"/>
      <c r="AV64" s="269"/>
      <c r="AW64" s="269"/>
      <c r="AX64" s="269"/>
      <c r="AY64" s="269">
        <v>75949</v>
      </c>
      <c r="AZ64" s="269"/>
      <c r="BA64" s="269">
        <v>10021</v>
      </c>
      <c r="BB64" s="269"/>
      <c r="BC64" s="269"/>
      <c r="BD64" s="269">
        <v>656</v>
      </c>
      <c r="BE64" s="269">
        <v>40525</v>
      </c>
      <c r="BF64" s="269">
        <v>23386</v>
      </c>
      <c r="BG64" s="269"/>
      <c r="BH64" s="269">
        <v>68024</v>
      </c>
      <c r="BI64" s="269"/>
      <c r="BJ64" s="269">
        <v>1914</v>
      </c>
      <c r="BK64" s="269">
        <v>5148</v>
      </c>
      <c r="BL64" s="269">
        <v>7753</v>
      </c>
      <c r="BM64" s="269"/>
      <c r="BN64" s="269">
        <v>9810</v>
      </c>
      <c r="BO64" s="269"/>
      <c r="BP64" s="269">
        <v>2195</v>
      </c>
      <c r="BQ64" s="269"/>
      <c r="BR64" s="269">
        <v>3017</v>
      </c>
      <c r="BS64" s="269">
        <v>1754</v>
      </c>
      <c r="BT64" s="269"/>
      <c r="BU64" s="269"/>
      <c r="BV64" s="269">
        <v>6597</v>
      </c>
      <c r="BW64" s="269"/>
      <c r="BX64" s="269">
        <v>3848</v>
      </c>
      <c r="BY64" s="269">
        <v>1381</v>
      </c>
      <c r="BZ64" s="269"/>
      <c r="CA64" s="269">
        <v>820</v>
      </c>
      <c r="CB64" s="269"/>
      <c r="CC64" s="269"/>
      <c r="CD64" s="232" t="s">
        <v>221</v>
      </c>
      <c r="CE64" s="190">
        <f t="shared" si="2"/>
        <v>1433597</v>
      </c>
      <c r="CF64" s="235"/>
    </row>
    <row r="65" spans="1:84" ht="12.65" customHeight="1" x14ac:dyDescent="0.35">
      <c r="A65" s="171" t="s">
        <v>238</v>
      </c>
      <c r="B65" s="175"/>
      <c r="C65" s="270"/>
      <c r="D65" s="270"/>
      <c r="E65" s="270">
        <v>0</v>
      </c>
      <c r="F65" s="270"/>
      <c r="G65" s="270"/>
      <c r="H65" s="270"/>
      <c r="I65" s="269"/>
      <c r="J65" s="270"/>
      <c r="K65" s="269"/>
      <c r="L65" s="269">
        <v>0</v>
      </c>
      <c r="M65" s="270"/>
      <c r="N65" s="270"/>
      <c r="O65" s="270"/>
      <c r="P65" s="269"/>
      <c r="Q65" s="269"/>
      <c r="R65" s="269"/>
      <c r="S65" s="269"/>
      <c r="T65" s="269"/>
      <c r="U65" s="269"/>
      <c r="V65" s="269"/>
      <c r="W65" s="269"/>
      <c r="X65" s="269">
        <v>0</v>
      </c>
      <c r="Y65" s="269">
        <v>0</v>
      </c>
      <c r="Z65" s="269"/>
      <c r="AA65" s="269"/>
      <c r="AB65" s="269">
        <v>1529</v>
      </c>
      <c r="AC65" s="269"/>
      <c r="AD65" s="269"/>
      <c r="AE65" s="269"/>
      <c r="AF65" s="269"/>
      <c r="AG65" s="269">
        <v>278</v>
      </c>
      <c r="AH65" s="269">
        <v>18046</v>
      </c>
      <c r="AI65" s="269">
        <v>667</v>
      </c>
      <c r="AJ65" s="269">
        <v>5494</v>
      </c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  <c r="BE65" s="269">
        <v>161725</v>
      </c>
      <c r="BF65" s="269"/>
      <c r="BG65" s="269"/>
      <c r="BH65" s="269">
        <v>2432</v>
      </c>
      <c r="BI65" s="269"/>
      <c r="BJ65" s="269"/>
      <c r="BK65" s="269"/>
      <c r="BL65" s="269"/>
      <c r="BM65" s="269"/>
      <c r="BN65" s="269">
        <v>1984</v>
      </c>
      <c r="BO65" s="269"/>
      <c r="BP65" s="269"/>
      <c r="BQ65" s="269"/>
      <c r="BR65" s="269"/>
      <c r="BS65" s="269"/>
      <c r="BT65" s="269"/>
      <c r="BU65" s="269"/>
      <c r="BV65" s="269"/>
      <c r="BW65" s="269"/>
      <c r="BX65" s="269">
        <v>1164</v>
      </c>
      <c r="BY65" s="269"/>
      <c r="BZ65" s="269"/>
      <c r="CA65" s="269"/>
      <c r="CB65" s="269"/>
      <c r="CC65" s="269"/>
      <c r="CD65" s="232" t="s">
        <v>221</v>
      </c>
      <c r="CE65" s="190">
        <f t="shared" si="2"/>
        <v>193319</v>
      </c>
      <c r="CF65" s="235"/>
    </row>
    <row r="66" spans="1:84" ht="12.65" customHeight="1" x14ac:dyDescent="0.35">
      <c r="A66" s="171" t="s">
        <v>239</v>
      </c>
      <c r="B66" s="175"/>
      <c r="C66" s="270"/>
      <c r="D66" s="270"/>
      <c r="E66" s="270">
        <v>56568</v>
      </c>
      <c r="F66" s="270"/>
      <c r="G66" s="270"/>
      <c r="H66" s="270"/>
      <c r="I66" s="270"/>
      <c r="J66" s="270"/>
      <c r="K66" s="269"/>
      <c r="L66" s="269">
        <v>399105</v>
      </c>
      <c r="M66" s="270"/>
      <c r="N66" s="270"/>
      <c r="O66" s="269"/>
      <c r="P66" s="269"/>
      <c r="Q66" s="269"/>
      <c r="R66" s="269"/>
      <c r="S66" s="270"/>
      <c r="T66" s="270"/>
      <c r="U66" s="269">
        <v>170650</v>
      </c>
      <c r="V66" s="269"/>
      <c r="W66" s="269"/>
      <c r="X66" s="269">
        <v>6670</v>
      </c>
      <c r="Y66" s="269">
        <v>23211</v>
      </c>
      <c r="Z66" s="269"/>
      <c r="AA66" s="269"/>
      <c r="AB66" s="269">
        <v>277918</v>
      </c>
      <c r="AC66" s="269"/>
      <c r="AD66" s="269"/>
      <c r="AE66" s="269">
        <v>14144</v>
      </c>
      <c r="AF66" s="269"/>
      <c r="AG66" s="269">
        <v>486531</v>
      </c>
      <c r="AH66" s="269">
        <v>157153</v>
      </c>
      <c r="AI66" s="269"/>
      <c r="AJ66" s="269">
        <v>9589</v>
      </c>
      <c r="AK66" s="269"/>
      <c r="AL66" s="269"/>
      <c r="AM66" s="269"/>
      <c r="AN66" s="269"/>
      <c r="AO66" s="269">
        <v>6876</v>
      </c>
      <c r="AP66" s="269"/>
      <c r="AQ66" s="269"/>
      <c r="AR66" s="269"/>
      <c r="AS66" s="269"/>
      <c r="AT66" s="269"/>
      <c r="AU66" s="269"/>
      <c r="AV66" s="269"/>
      <c r="AW66" s="269"/>
      <c r="AX66" s="269"/>
      <c r="AY66" s="269">
        <v>2295</v>
      </c>
      <c r="AZ66" s="269"/>
      <c r="BA66" s="269"/>
      <c r="BB66" s="269"/>
      <c r="BC66" s="269"/>
      <c r="BD66" s="269"/>
      <c r="BE66" s="269">
        <v>39780</v>
      </c>
      <c r="BF66" s="269"/>
      <c r="BG66" s="269"/>
      <c r="BH66" s="269">
        <v>51702</v>
      </c>
      <c r="BI66" s="269"/>
      <c r="BJ66" s="269">
        <v>68011</v>
      </c>
      <c r="BK66" s="269">
        <v>27937</v>
      </c>
      <c r="BL66" s="269"/>
      <c r="BM66" s="269"/>
      <c r="BN66" s="269">
        <v>29819</v>
      </c>
      <c r="BO66" s="269"/>
      <c r="BP66" s="269">
        <v>21913</v>
      </c>
      <c r="BQ66" s="269"/>
      <c r="BR66" s="269">
        <v>40260</v>
      </c>
      <c r="BS66" s="269">
        <v>16778</v>
      </c>
      <c r="BT66" s="269"/>
      <c r="BU66" s="269"/>
      <c r="BV66" s="269">
        <v>21390</v>
      </c>
      <c r="BW66" s="269"/>
      <c r="BX66" s="269"/>
      <c r="BY66" s="269"/>
      <c r="BZ66" s="269"/>
      <c r="CA66" s="269"/>
      <c r="CB66" s="269"/>
      <c r="CC66" s="269"/>
      <c r="CD66" s="232" t="s">
        <v>221</v>
      </c>
      <c r="CE66" s="190">
        <f t="shared" si="2"/>
        <v>1928300</v>
      </c>
      <c r="CF66" s="235"/>
    </row>
    <row r="67" spans="1:84" ht="12.65" customHeight="1" x14ac:dyDescent="0.35">
      <c r="A67" s="171" t="s">
        <v>6</v>
      </c>
      <c r="B67" s="175"/>
      <c r="C67" s="190">
        <f>ROUND(C51+C52,0)</f>
        <v>0</v>
      </c>
      <c r="D67" s="190">
        <f>ROUND(D51+D52,0)</f>
        <v>0</v>
      </c>
      <c r="E67" s="190">
        <f t="shared" ref="E67:BP67" si="3">ROUND(E51+E52,0)</f>
        <v>15806</v>
      </c>
      <c r="F67" s="190">
        <f t="shared" si="3"/>
        <v>0</v>
      </c>
      <c r="G67" s="190">
        <f t="shared" si="3"/>
        <v>0</v>
      </c>
      <c r="H67" s="190">
        <f t="shared" si="3"/>
        <v>0</v>
      </c>
      <c r="I67" s="190">
        <f t="shared" si="3"/>
        <v>0</v>
      </c>
      <c r="J67" s="190">
        <f>ROUND(J51+J52,0)</f>
        <v>0</v>
      </c>
      <c r="K67" s="190">
        <f t="shared" si="3"/>
        <v>0</v>
      </c>
      <c r="L67" s="190">
        <f t="shared" si="3"/>
        <v>111628</v>
      </c>
      <c r="M67" s="190">
        <f t="shared" si="3"/>
        <v>0</v>
      </c>
      <c r="N67" s="190">
        <f t="shared" si="3"/>
        <v>0</v>
      </c>
      <c r="O67" s="190">
        <f t="shared" si="3"/>
        <v>0</v>
      </c>
      <c r="P67" s="190">
        <f t="shared" si="3"/>
        <v>0</v>
      </c>
      <c r="Q67" s="190">
        <f t="shared" si="3"/>
        <v>0</v>
      </c>
      <c r="R67" s="190">
        <f t="shared" si="3"/>
        <v>0</v>
      </c>
      <c r="S67" s="190">
        <f t="shared" si="3"/>
        <v>73662</v>
      </c>
      <c r="T67" s="190">
        <f t="shared" si="3"/>
        <v>0</v>
      </c>
      <c r="U67" s="190">
        <f t="shared" si="3"/>
        <v>32974</v>
      </c>
      <c r="V67" s="190">
        <f t="shared" si="3"/>
        <v>5559</v>
      </c>
      <c r="W67" s="190">
        <f t="shared" si="3"/>
        <v>0</v>
      </c>
      <c r="X67" s="190">
        <f t="shared" si="3"/>
        <v>10664</v>
      </c>
      <c r="Y67" s="190">
        <f t="shared" si="3"/>
        <v>37058</v>
      </c>
      <c r="Z67" s="190">
        <f t="shared" si="3"/>
        <v>0</v>
      </c>
      <c r="AA67" s="190">
        <f t="shared" si="3"/>
        <v>0</v>
      </c>
      <c r="AB67" s="190">
        <f t="shared" si="3"/>
        <v>5634</v>
      </c>
      <c r="AC67" s="190">
        <f t="shared" si="3"/>
        <v>0</v>
      </c>
      <c r="AD67" s="190">
        <f t="shared" si="3"/>
        <v>0</v>
      </c>
      <c r="AE67" s="190">
        <f t="shared" si="3"/>
        <v>83456</v>
      </c>
      <c r="AF67" s="190">
        <f t="shared" si="3"/>
        <v>0</v>
      </c>
      <c r="AG67" s="190">
        <f t="shared" si="3"/>
        <v>83305</v>
      </c>
      <c r="AH67" s="190">
        <f t="shared" si="3"/>
        <v>32369</v>
      </c>
      <c r="AI67" s="190">
        <f t="shared" si="3"/>
        <v>19777</v>
      </c>
      <c r="AJ67" s="190">
        <f t="shared" si="3"/>
        <v>171866</v>
      </c>
      <c r="AK67" s="190">
        <f t="shared" si="3"/>
        <v>6050</v>
      </c>
      <c r="AL67" s="190">
        <f t="shared" si="3"/>
        <v>9983</v>
      </c>
      <c r="AM67" s="190">
        <f t="shared" si="3"/>
        <v>0</v>
      </c>
      <c r="AN67" s="190">
        <f t="shared" si="3"/>
        <v>0</v>
      </c>
      <c r="AO67" s="190">
        <f t="shared" si="3"/>
        <v>1929</v>
      </c>
      <c r="AP67" s="190">
        <f t="shared" si="3"/>
        <v>0</v>
      </c>
      <c r="AQ67" s="190">
        <f t="shared" si="3"/>
        <v>0</v>
      </c>
      <c r="AR67" s="190">
        <f t="shared" si="3"/>
        <v>0</v>
      </c>
      <c r="AS67" s="190">
        <f t="shared" si="3"/>
        <v>0</v>
      </c>
      <c r="AT67" s="190">
        <f t="shared" si="3"/>
        <v>0</v>
      </c>
      <c r="AU67" s="190">
        <f t="shared" si="3"/>
        <v>0</v>
      </c>
      <c r="AV67" s="190">
        <f t="shared" si="3"/>
        <v>0</v>
      </c>
      <c r="AW67" s="190">
        <f t="shared" si="3"/>
        <v>0</v>
      </c>
      <c r="AX67" s="190">
        <f t="shared" si="3"/>
        <v>0</v>
      </c>
      <c r="AY67" s="190">
        <f t="shared" si="3"/>
        <v>49196</v>
      </c>
      <c r="AZ67" s="190">
        <f>ROUND(AZ51+AZ52,0)</f>
        <v>0</v>
      </c>
      <c r="BA67" s="190">
        <f>ROUND(BA51+BA52,0)</f>
        <v>16449</v>
      </c>
      <c r="BB67" s="190">
        <f t="shared" si="3"/>
        <v>0</v>
      </c>
      <c r="BC67" s="190">
        <f t="shared" si="3"/>
        <v>0</v>
      </c>
      <c r="BD67" s="190">
        <f t="shared" si="3"/>
        <v>0</v>
      </c>
      <c r="BE67" s="190">
        <f t="shared" si="3"/>
        <v>309056</v>
      </c>
      <c r="BF67" s="190">
        <f t="shared" si="3"/>
        <v>10664</v>
      </c>
      <c r="BG67" s="190">
        <f t="shared" si="3"/>
        <v>0</v>
      </c>
      <c r="BH67" s="190">
        <f t="shared" si="3"/>
        <v>0</v>
      </c>
      <c r="BI67" s="190">
        <f t="shared" si="3"/>
        <v>0</v>
      </c>
      <c r="BJ67" s="190">
        <f t="shared" si="3"/>
        <v>0</v>
      </c>
      <c r="BK67" s="190">
        <f t="shared" si="3"/>
        <v>0</v>
      </c>
      <c r="BL67" s="190">
        <f t="shared" si="3"/>
        <v>0</v>
      </c>
      <c r="BM67" s="190">
        <f t="shared" si="3"/>
        <v>0</v>
      </c>
      <c r="BN67" s="190">
        <f>ROUND(BN51+BN52,0)</f>
        <v>204953</v>
      </c>
      <c r="BO67" s="190">
        <f t="shared" si="3"/>
        <v>0</v>
      </c>
      <c r="BP67" s="190">
        <f t="shared" si="3"/>
        <v>0</v>
      </c>
      <c r="BQ67" s="190">
        <f t="shared" ref="BQ67:CC67" si="4">ROUND(BQ51+BQ52,0)</f>
        <v>0</v>
      </c>
      <c r="BR67" s="190">
        <f t="shared" si="4"/>
        <v>4273</v>
      </c>
      <c r="BS67" s="190">
        <f t="shared" si="4"/>
        <v>3139</v>
      </c>
      <c r="BT67" s="190">
        <f t="shared" si="4"/>
        <v>0</v>
      </c>
      <c r="BU67" s="190">
        <f t="shared" si="4"/>
        <v>0</v>
      </c>
      <c r="BV67" s="190">
        <f t="shared" si="4"/>
        <v>34676</v>
      </c>
      <c r="BW67" s="190">
        <f t="shared" si="4"/>
        <v>0</v>
      </c>
      <c r="BX67" s="190">
        <f t="shared" si="4"/>
        <v>0</v>
      </c>
      <c r="BY67" s="190">
        <f t="shared" si="4"/>
        <v>5256</v>
      </c>
      <c r="BZ67" s="190">
        <f t="shared" si="4"/>
        <v>0</v>
      </c>
      <c r="CA67" s="190">
        <f t="shared" si="4"/>
        <v>0</v>
      </c>
      <c r="CB67" s="190">
        <f t="shared" si="4"/>
        <v>0</v>
      </c>
      <c r="CC67" s="190">
        <f t="shared" si="4"/>
        <v>0</v>
      </c>
      <c r="CD67" s="232" t="s">
        <v>221</v>
      </c>
      <c r="CE67" s="190">
        <f t="shared" si="2"/>
        <v>1339382</v>
      </c>
      <c r="CF67" s="235"/>
    </row>
    <row r="68" spans="1:84" ht="12.65" customHeight="1" x14ac:dyDescent="0.35">
      <c r="A68" s="171" t="s">
        <v>240</v>
      </c>
      <c r="B68" s="175"/>
      <c r="C68" s="270"/>
      <c r="D68" s="270"/>
      <c r="E68" s="270">
        <v>190</v>
      </c>
      <c r="F68" s="270"/>
      <c r="G68" s="270"/>
      <c r="H68" s="270"/>
      <c r="I68" s="270"/>
      <c r="J68" s="270"/>
      <c r="K68" s="269"/>
      <c r="L68" s="269">
        <v>1337</v>
      </c>
      <c r="M68" s="270"/>
      <c r="N68" s="270"/>
      <c r="O68" s="270"/>
      <c r="P68" s="269"/>
      <c r="Q68" s="269"/>
      <c r="R68" s="269"/>
      <c r="S68" s="269">
        <v>15608</v>
      </c>
      <c r="T68" s="269"/>
      <c r="U68" s="269">
        <v>349</v>
      </c>
      <c r="V68" s="269"/>
      <c r="W68" s="269"/>
      <c r="X68" s="269">
        <v>0</v>
      </c>
      <c r="Y68" s="269">
        <v>976</v>
      </c>
      <c r="Z68" s="269"/>
      <c r="AA68" s="269"/>
      <c r="AB68" s="269">
        <v>9073</v>
      </c>
      <c r="AC68" s="269"/>
      <c r="AD68" s="269"/>
      <c r="AE68" s="269"/>
      <c r="AF68" s="269"/>
      <c r="AG68" s="269">
        <v>3730</v>
      </c>
      <c r="AH68" s="269">
        <v>14879</v>
      </c>
      <c r="AI68" s="269"/>
      <c r="AJ68" s="269">
        <v>4712</v>
      </c>
      <c r="AK68" s="269"/>
      <c r="AL68" s="269"/>
      <c r="AM68" s="269"/>
      <c r="AN68" s="269"/>
      <c r="AO68" s="269">
        <v>23</v>
      </c>
      <c r="AP68" s="269"/>
      <c r="AQ68" s="269"/>
      <c r="AR68" s="269"/>
      <c r="AS68" s="269"/>
      <c r="AT68" s="269"/>
      <c r="AU68" s="269"/>
      <c r="AV68" s="269"/>
      <c r="AW68" s="269"/>
      <c r="AX68" s="269"/>
      <c r="AY68" s="269"/>
      <c r="AZ68" s="269"/>
      <c r="BA68" s="269"/>
      <c r="BB68" s="269"/>
      <c r="BC68" s="269"/>
      <c r="BD68" s="269"/>
      <c r="BE68" s="269"/>
      <c r="BF68" s="269"/>
      <c r="BG68" s="269"/>
      <c r="BH68" s="269"/>
      <c r="BI68" s="269"/>
      <c r="BJ68" s="269">
        <v>1504</v>
      </c>
      <c r="BK68" s="269">
        <v>7285</v>
      </c>
      <c r="BL68" s="269">
        <v>10682</v>
      </c>
      <c r="BM68" s="269"/>
      <c r="BN68" s="269"/>
      <c r="BO68" s="269"/>
      <c r="BP68" s="269"/>
      <c r="BQ68" s="269"/>
      <c r="BR68" s="269"/>
      <c r="BS68" s="269"/>
      <c r="BT68" s="269"/>
      <c r="BU68" s="269"/>
      <c r="BV68" s="269">
        <v>1911</v>
      </c>
      <c r="BW68" s="269"/>
      <c r="BX68" s="269">
        <v>303</v>
      </c>
      <c r="BY68" s="269"/>
      <c r="BZ68" s="269"/>
      <c r="CA68" s="269"/>
      <c r="CB68" s="269"/>
      <c r="CC68" s="269"/>
      <c r="CD68" s="232" t="s">
        <v>221</v>
      </c>
      <c r="CE68" s="190">
        <f t="shared" si="2"/>
        <v>72562</v>
      </c>
      <c r="CF68" s="235"/>
    </row>
    <row r="69" spans="1:84" ht="12.65" customHeight="1" x14ac:dyDescent="0.35">
      <c r="A69" s="171" t="s">
        <v>241</v>
      </c>
      <c r="B69" s="175"/>
      <c r="C69" s="270"/>
      <c r="D69" s="270"/>
      <c r="E69" s="269">
        <v>2024</v>
      </c>
      <c r="F69" s="269"/>
      <c r="G69" s="270"/>
      <c r="H69" s="270"/>
      <c r="I69" s="269"/>
      <c r="J69" s="269"/>
      <c r="K69" s="269"/>
      <c r="L69" s="269">
        <v>14282</v>
      </c>
      <c r="M69" s="270"/>
      <c r="N69" s="270"/>
      <c r="O69" s="270"/>
      <c r="P69" s="269"/>
      <c r="Q69" s="269"/>
      <c r="R69" s="265"/>
      <c r="S69" s="269">
        <v>76104</v>
      </c>
      <c r="T69" s="270"/>
      <c r="U69" s="269">
        <v>15919</v>
      </c>
      <c r="V69" s="269"/>
      <c r="W69" s="270"/>
      <c r="X69" s="269">
        <v>73505</v>
      </c>
      <c r="Y69" s="269">
        <v>48124</v>
      </c>
      <c r="Z69" s="269"/>
      <c r="AA69" s="269"/>
      <c r="AB69" s="269">
        <v>42338</v>
      </c>
      <c r="AC69" s="269"/>
      <c r="AD69" s="269"/>
      <c r="AE69" s="269">
        <v>15012</v>
      </c>
      <c r="AF69" s="269"/>
      <c r="AG69" s="269">
        <v>2577</v>
      </c>
      <c r="AH69" s="269">
        <v>78266</v>
      </c>
      <c r="AI69" s="269">
        <v>8390</v>
      </c>
      <c r="AJ69" s="269">
        <v>80176</v>
      </c>
      <c r="AK69" s="269">
        <v>135</v>
      </c>
      <c r="AL69" s="269">
        <v>0</v>
      </c>
      <c r="AM69" s="269"/>
      <c r="AN69" s="269"/>
      <c r="AO69" s="270">
        <v>246</v>
      </c>
      <c r="AP69" s="269"/>
      <c r="AQ69" s="270"/>
      <c r="AR69" s="270"/>
      <c r="AS69" s="270"/>
      <c r="AT69" s="270"/>
      <c r="AU69" s="269"/>
      <c r="AV69" s="269"/>
      <c r="AW69" s="269"/>
      <c r="AX69" s="269"/>
      <c r="AY69" s="269">
        <v>515</v>
      </c>
      <c r="AZ69" s="269"/>
      <c r="BA69" s="269">
        <v>447</v>
      </c>
      <c r="BB69" s="269"/>
      <c r="BC69" s="269"/>
      <c r="BD69" s="269">
        <v>15</v>
      </c>
      <c r="BE69" s="269">
        <v>67085</v>
      </c>
      <c r="BF69" s="269"/>
      <c r="BG69" s="269"/>
      <c r="BH69" s="265">
        <v>368802</v>
      </c>
      <c r="BI69" s="269"/>
      <c r="BJ69" s="269">
        <v>1170</v>
      </c>
      <c r="BK69" s="269">
        <v>75434</v>
      </c>
      <c r="BL69" s="269">
        <v>596</v>
      </c>
      <c r="BM69" s="269"/>
      <c r="BN69" s="269">
        <v>132060</v>
      </c>
      <c r="BO69" s="269"/>
      <c r="BP69" s="269">
        <v>9327</v>
      </c>
      <c r="BQ69" s="269"/>
      <c r="BR69" s="269">
        <v>13451</v>
      </c>
      <c r="BS69" s="269">
        <v>16697</v>
      </c>
      <c r="BT69" s="269"/>
      <c r="BU69" s="269"/>
      <c r="BV69" s="269">
        <v>2969</v>
      </c>
      <c r="BW69" s="269"/>
      <c r="BX69" s="269">
        <v>6042</v>
      </c>
      <c r="BY69" s="269">
        <v>6953</v>
      </c>
      <c r="BZ69" s="269"/>
      <c r="CA69" s="269">
        <v>6025</v>
      </c>
      <c r="CB69" s="269"/>
      <c r="CC69" s="269">
        <v>466</v>
      </c>
      <c r="CD69" s="266">
        <v>785407</v>
      </c>
      <c r="CE69" s="190">
        <f t="shared" si="2"/>
        <v>1950559</v>
      </c>
      <c r="CF69" s="235"/>
    </row>
    <row r="70" spans="1:84" ht="12.65" customHeight="1" x14ac:dyDescent="0.35">
      <c r="A70" s="171" t="s">
        <v>242</v>
      </c>
      <c r="B70" s="175"/>
      <c r="C70" s="270"/>
      <c r="D70" s="270"/>
      <c r="E70" s="270">
        <v>0</v>
      </c>
      <c r="F70" s="269"/>
      <c r="G70" s="270"/>
      <c r="H70" s="270"/>
      <c r="I70" s="270"/>
      <c r="J70" s="269"/>
      <c r="K70" s="269"/>
      <c r="L70" s="269">
        <v>0</v>
      </c>
      <c r="M70" s="270"/>
      <c r="N70" s="270"/>
      <c r="O70" s="270"/>
      <c r="P70" s="270"/>
      <c r="Q70" s="270"/>
      <c r="R70" s="270"/>
      <c r="S70" s="270"/>
      <c r="T70" s="270"/>
      <c r="U70" s="269"/>
      <c r="V70" s="270"/>
      <c r="W70" s="270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  <c r="AJ70" s="269"/>
      <c r="AK70" s="269"/>
      <c r="AL70" s="269"/>
      <c r="AM70" s="269"/>
      <c r="AN70" s="269"/>
      <c r="AO70" s="269"/>
      <c r="AP70" s="269"/>
      <c r="AQ70" s="269"/>
      <c r="AR70" s="269"/>
      <c r="AS70" s="269"/>
      <c r="AT70" s="269"/>
      <c r="AU70" s="269"/>
      <c r="AV70" s="269"/>
      <c r="AW70" s="269"/>
      <c r="AX70" s="269"/>
      <c r="AY70" s="269"/>
      <c r="AZ70" s="269"/>
      <c r="BA70" s="269"/>
      <c r="BB70" s="269"/>
      <c r="BC70" s="269"/>
      <c r="BD70" s="269"/>
      <c r="BE70" s="269"/>
      <c r="BF70" s="269"/>
      <c r="BG70" s="269"/>
      <c r="BH70" s="269"/>
      <c r="BI70" s="269"/>
      <c r="BJ70" s="269"/>
      <c r="BK70" s="269"/>
      <c r="BL70" s="269"/>
      <c r="BM70" s="269"/>
      <c r="BN70" s="269"/>
      <c r="BO70" s="269"/>
      <c r="BP70" s="269"/>
      <c r="BQ70" s="269"/>
      <c r="BR70" s="269"/>
      <c r="BS70" s="269"/>
      <c r="BT70" s="269"/>
      <c r="BU70" s="269"/>
      <c r="BV70" s="269"/>
      <c r="BW70" s="269"/>
      <c r="BX70" s="269"/>
      <c r="BY70" s="269"/>
      <c r="BZ70" s="269"/>
      <c r="CA70" s="269"/>
      <c r="CB70" s="269"/>
      <c r="CC70" s="269"/>
      <c r="CD70" s="266"/>
      <c r="CE70" s="190">
        <f t="shared" si="2"/>
        <v>0</v>
      </c>
      <c r="CF70" s="235"/>
    </row>
    <row r="71" spans="1:84" ht="12.65" customHeight="1" x14ac:dyDescent="0.35">
      <c r="A71" s="171" t="s">
        <v>243</v>
      </c>
      <c r="B71" s="175"/>
      <c r="C71" s="190">
        <f>SUM(C61:C68)+C69-C70</f>
        <v>0</v>
      </c>
      <c r="D71" s="190">
        <f t="shared" ref="D71:AI71" si="5">SUM(D61:D69)-D70</f>
        <v>0</v>
      </c>
      <c r="E71" s="190">
        <f t="shared" si="5"/>
        <v>234090</v>
      </c>
      <c r="F71" s="190">
        <f t="shared" si="5"/>
        <v>0</v>
      </c>
      <c r="G71" s="190">
        <f t="shared" si="5"/>
        <v>0</v>
      </c>
      <c r="H71" s="190">
        <f t="shared" si="5"/>
        <v>0</v>
      </c>
      <c r="I71" s="190">
        <f t="shared" si="5"/>
        <v>0</v>
      </c>
      <c r="J71" s="190">
        <f t="shared" si="5"/>
        <v>0</v>
      </c>
      <c r="K71" s="190">
        <f t="shared" si="5"/>
        <v>0</v>
      </c>
      <c r="L71" s="190">
        <f t="shared" si="5"/>
        <v>1651677</v>
      </c>
      <c r="M71" s="190">
        <f t="shared" si="5"/>
        <v>0</v>
      </c>
      <c r="N71" s="190">
        <f t="shared" si="5"/>
        <v>0</v>
      </c>
      <c r="O71" s="190">
        <f t="shared" si="5"/>
        <v>0</v>
      </c>
      <c r="P71" s="190">
        <f t="shared" si="5"/>
        <v>0</v>
      </c>
      <c r="Q71" s="190">
        <f t="shared" si="5"/>
        <v>0</v>
      </c>
      <c r="R71" s="190">
        <f t="shared" si="5"/>
        <v>0</v>
      </c>
      <c r="S71" s="190">
        <f t="shared" si="5"/>
        <v>223839</v>
      </c>
      <c r="T71" s="190">
        <f t="shared" si="5"/>
        <v>0</v>
      </c>
      <c r="U71" s="190">
        <f t="shared" si="5"/>
        <v>930338</v>
      </c>
      <c r="V71" s="190">
        <f t="shared" si="5"/>
        <v>31239</v>
      </c>
      <c r="W71" s="190">
        <f t="shared" si="5"/>
        <v>0</v>
      </c>
      <c r="X71" s="190">
        <f t="shared" si="5"/>
        <v>199533</v>
      </c>
      <c r="Y71" s="190">
        <f t="shared" si="5"/>
        <v>487612</v>
      </c>
      <c r="Z71" s="190">
        <f t="shared" si="5"/>
        <v>0</v>
      </c>
      <c r="AA71" s="190">
        <f t="shared" si="5"/>
        <v>0</v>
      </c>
      <c r="AB71" s="190">
        <f t="shared" si="5"/>
        <v>1113183</v>
      </c>
      <c r="AC71" s="190">
        <f t="shared" si="5"/>
        <v>0</v>
      </c>
      <c r="AD71" s="190">
        <f t="shared" si="5"/>
        <v>0</v>
      </c>
      <c r="AE71" s="190">
        <f t="shared" si="5"/>
        <v>885672</v>
      </c>
      <c r="AF71" s="190">
        <f t="shared" si="5"/>
        <v>0</v>
      </c>
      <c r="AG71" s="190">
        <f t="shared" si="5"/>
        <v>2074804</v>
      </c>
      <c r="AH71" s="190">
        <f t="shared" si="5"/>
        <v>1558942</v>
      </c>
      <c r="AI71" s="190">
        <f t="shared" si="5"/>
        <v>163893</v>
      </c>
      <c r="AJ71" s="190">
        <f t="shared" ref="AJ71:BO71" si="6">SUM(AJ61:AJ69)-AJ70</f>
        <v>3771844</v>
      </c>
      <c r="AK71" s="190">
        <f t="shared" si="6"/>
        <v>183428</v>
      </c>
      <c r="AL71" s="190">
        <f t="shared" si="6"/>
        <v>76511</v>
      </c>
      <c r="AM71" s="190">
        <f t="shared" si="6"/>
        <v>0</v>
      </c>
      <c r="AN71" s="190">
        <f t="shared" si="6"/>
        <v>0</v>
      </c>
      <c r="AO71" s="190">
        <f t="shared" si="6"/>
        <v>28461</v>
      </c>
      <c r="AP71" s="190">
        <f t="shared" si="6"/>
        <v>0</v>
      </c>
      <c r="AQ71" s="190">
        <f t="shared" si="6"/>
        <v>0</v>
      </c>
      <c r="AR71" s="190">
        <f t="shared" si="6"/>
        <v>0</v>
      </c>
      <c r="AS71" s="190">
        <f t="shared" si="6"/>
        <v>0</v>
      </c>
      <c r="AT71" s="190">
        <f t="shared" si="6"/>
        <v>0</v>
      </c>
      <c r="AU71" s="190">
        <f t="shared" si="6"/>
        <v>0</v>
      </c>
      <c r="AV71" s="190">
        <f t="shared" si="6"/>
        <v>0</v>
      </c>
      <c r="AW71" s="190">
        <f t="shared" si="6"/>
        <v>0</v>
      </c>
      <c r="AX71" s="190">
        <f t="shared" si="6"/>
        <v>0</v>
      </c>
      <c r="AY71" s="190">
        <f t="shared" si="6"/>
        <v>364302</v>
      </c>
      <c r="AZ71" s="190">
        <f t="shared" si="6"/>
        <v>0</v>
      </c>
      <c r="BA71" s="190">
        <f t="shared" si="6"/>
        <v>75413</v>
      </c>
      <c r="BB71" s="190">
        <f t="shared" si="6"/>
        <v>0</v>
      </c>
      <c r="BC71" s="190">
        <f t="shared" si="6"/>
        <v>0</v>
      </c>
      <c r="BD71" s="190">
        <f t="shared" si="6"/>
        <v>43840</v>
      </c>
      <c r="BE71" s="190">
        <f t="shared" si="6"/>
        <v>887970</v>
      </c>
      <c r="BF71" s="190">
        <f t="shared" si="6"/>
        <v>209826</v>
      </c>
      <c r="BG71" s="190">
        <f t="shared" si="6"/>
        <v>0</v>
      </c>
      <c r="BH71" s="190">
        <f t="shared" si="6"/>
        <v>661321</v>
      </c>
      <c r="BI71" s="190">
        <f t="shared" si="6"/>
        <v>0</v>
      </c>
      <c r="BJ71" s="190">
        <f t="shared" si="6"/>
        <v>232666</v>
      </c>
      <c r="BK71" s="190">
        <f t="shared" si="6"/>
        <v>415915</v>
      </c>
      <c r="BL71" s="190">
        <f t="shared" si="6"/>
        <v>276993</v>
      </c>
      <c r="BM71" s="190">
        <f t="shared" si="6"/>
        <v>0</v>
      </c>
      <c r="BN71" s="190">
        <f t="shared" si="6"/>
        <v>1212124</v>
      </c>
      <c r="BO71" s="190">
        <f t="shared" si="6"/>
        <v>0</v>
      </c>
      <c r="BP71" s="190">
        <f t="shared" ref="BP71:CC71" si="7">SUM(BP61:BP69)-BP70</f>
        <v>82741</v>
      </c>
      <c r="BQ71" s="190">
        <f t="shared" si="7"/>
        <v>0</v>
      </c>
      <c r="BR71" s="190">
        <f t="shared" si="7"/>
        <v>212709</v>
      </c>
      <c r="BS71" s="190">
        <f t="shared" si="7"/>
        <v>100030</v>
      </c>
      <c r="BT71" s="190">
        <f t="shared" si="7"/>
        <v>0</v>
      </c>
      <c r="BU71" s="190">
        <f t="shared" si="7"/>
        <v>0</v>
      </c>
      <c r="BV71" s="190">
        <f t="shared" si="7"/>
        <v>349272</v>
      </c>
      <c r="BW71" s="190">
        <f t="shared" si="7"/>
        <v>0</v>
      </c>
      <c r="BX71" s="190">
        <f t="shared" si="7"/>
        <v>170386</v>
      </c>
      <c r="BY71" s="190">
        <f t="shared" si="7"/>
        <v>425794</v>
      </c>
      <c r="BZ71" s="190">
        <f t="shared" si="7"/>
        <v>0</v>
      </c>
      <c r="CA71" s="190">
        <f t="shared" si="7"/>
        <v>45641</v>
      </c>
      <c r="CB71" s="190">
        <f t="shared" si="7"/>
        <v>0</v>
      </c>
      <c r="CC71" s="190">
        <f t="shared" si="7"/>
        <v>466</v>
      </c>
      <c r="CD71" s="228">
        <f>CD69-CD70</f>
        <v>785407</v>
      </c>
      <c r="CE71" s="190">
        <f>SUM(CE61:CE69)-CE70</f>
        <v>20167882</v>
      </c>
      <c r="CF71" s="235"/>
    </row>
    <row r="72" spans="1:84" ht="12.65" customHeight="1" x14ac:dyDescent="0.35">
      <c r="A72" s="171" t="s">
        <v>244</v>
      </c>
      <c r="B72" s="175"/>
      <c r="C72" s="232" t="s">
        <v>221</v>
      </c>
      <c r="D72" s="232" t="s">
        <v>221</v>
      </c>
      <c r="E72" s="232" t="s">
        <v>221</v>
      </c>
      <c r="F72" s="232" t="s">
        <v>221</v>
      </c>
      <c r="G72" s="232" t="s">
        <v>221</v>
      </c>
      <c r="H72" s="232" t="s">
        <v>221</v>
      </c>
      <c r="I72" s="232" t="s">
        <v>221</v>
      </c>
      <c r="J72" s="232" t="s">
        <v>221</v>
      </c>
      <c r="K72" s="236" t="s">
        <v>221</v>
      </c>
      <c r="L72" s="232" t="s">
        <v>221</v>
      </c>
      <c r="M72" s="232" t="s">
        <v>221</v>
      </c>
      <c r="N72" s="232" t="s">
        <v>221</v>
      </c>
      <c r="O72" s="232" t="s">
        <v>221</v>
      </c>
      <c r="P72" s="232" t="s">
        <v>221</v>
      </c>
      <c r="Q72" s="232" t="s">
        <v>221</v>
      </c>
      <c r="R72" s="232" t="s">
        <v>221</v>
      </c>
      <c r="S72" s="232" t="s">
        <v>221</v>
      </c>
      <c r="T72" s="232" t="s">
        <v>221</v>
      </c>
      <c r="U72" s="232" t="s">
        <v>221</v>
      </c>
      <c r="V72" s="232" t="s">
        <v>221</v>
      </c>
      <c r="W72" s="232" t="s">
        <v>221</v>
      </c>
      <c r="X72" s="232" t="s">
        <v>221</v>
      </c>
      <c r="Y72" s="232" t="s">
        <v>221</v>
      </c>
      <c r="Z72" s="232" t="s">
        <v>221</v>
      </c>
      <c r="AA72" s="232" t="s">
        <v>221</v>
      </c>
      <c r="AB72" s="232" t="s">
        <v>221</v>
      </c>
      <c r="AC72" s="232" t="s">
        <v>221</v>
      </c>
      <c r="AD72" s="232" t="s">
        <v>221</v>
      </c>
      <c r="AE72" s="232" t="s">
        <v>221</v>
      </c>
      <c r="AF72" s="232" t="s">
        <v>221</v>
      </c>
      <c r="AG72" s="232" t="s">
        <v>221</v>
      </c>
      <c r="AH72" s="232" t="s">
        <v>221</v>
      </c>
      <c r="AI72" s="232" t="s">
        <v>221</v>
      </c>
      <c r="AJ72" s="232" t="s">
        <v>221</v>
      </c>
      <c r="AK72" s="232" t="s">
        <v>221</v>
      </c>
      <c r="AL72" s="232" t="s">
        <v>221</v>
      </c>
      <c r="AM72" s="232" t="s">
        <v>221</v>
      </c>
      <c r="AN72" s="232" t="s">
        <v>221</v>
      </c>
      <c r="AO72" s="232" t="s">
        <v>221</v>
      </c>
      <c r="AP72" s="232" t="s">
        <v>221</v>
      </c>
      <c r="AQ72" s="232" t="s">
        <v>221</v>
      </c>
      <c r="AR72" s="232" t="s">
        <v>221</v>
      </c>
      <c r="AS72" s="232" t="s">
        <v>221</v>
      </c>
      <c r="AT72" s="232" t="s">
        <v>221</v>
      </c>
      <c r="AU72" s="232" t="s">
        <v>221</v>
      </c>
      <c r="AV72" s="232" t="s">
        <v>221</v>
      </c>
      <c r="AW72" s="232" t="s">
        <v>221</v>
      </c>
      <c r="AX72" s="232" t="s">
        <v>221</v>
      </c>
      <c r="AY72" s="232" t="s">
        <v>221</v>
      </c>
      <c r="AZ72" s="232" t="s">
        <v>221</v>
      </c>
      <c r="BA72" s="232" t="s">
        <v>221</v>
      </c>
      <c r="BB72" s="232" t="s">
        <v>221</v>
      </c>
      <c r="BC72" s="232" t="s">
        <v>221</v>
      </c>
      <c r="BD72" s="232" t="s">
        <v>221</v>
      </c>
      <c r="BE72" s="232" t="s">
        <v>221</v>
      </c>
      <c r="BF72" s="232" t="s">
        <v>221</v>
      </c>
      <c r="BG72" s="232" t="s">
        <v>221</v>
      </c>
      <c r="BH72" s="232" t="s">
        <v>221</v>
      </c>
      <c r="BI72" s="232" t="s">
        <v>221</v>
      </c>
      <c r="BJ72" s="232" t="s">
        <v>221</v>
      </c>
      <c r="BK72" s="232" t="s">
        <v>221</v>
      </c>
      <c r="BL72" s="232" t="s">
        <v>221</v>
      </c>
      <c r="BM72" s="232" t="s">
        <v>221</v>
      </c>
      <c r="BN72" s="232" t="s">
        <v>221</v>
      </c>
      <c r="BO72" s="232" t="s">
        <v>221</v>
      </c>
      <c r="BP72" s="232" t="s">
        <v>221</v>
      </c>
      <c r="BQ72" s="232" t="s">
        <v>221</v>
      </c>
      <c r="BR72" s="232" t="s">
        <v>221</v>
      </c>
      <c r="BS72" s="232" t="s">
        <v>221</v>
      </c>
      <c r="BT72" s="232" t="s">
        <v>221</v>
      </c>
      <c r="BU72" s="232" t="s">
        <v>221</v>
      </c>
      <c r="BV72" s="232" t="s">
        <v>221</v>
      </c>
      <c r="BW72" s="232" t="s">
        <v>221</v>
      </c>
      <c r="BX72" s="232" t="s">
        <v>221</v>
      </c>
      <c r="BY72" s="232" t="s">
        <v>221</v>
      </c>
      <c r="BZ72" s="232" t="s">
        <v>221</v>
      </c>
      <c r="CA72" s="232" t="s">
        <v>221</v>
      </c>
      <c r="CB72" s="232" t="s">
        <v>221</v>
      </c>
      <c r="CC72" s="232" t="s">
        <v>221</v>
      </c>
      <c r="CD72" s="232" t="s">
        <v>221</v>
      </c>
      <c r="CE72" s="266">
        <v>2279686</v>
      </c>
      <c r="CF72" s="235"/>
    </row>
    <row r="73" spans="1:84" ht="12.65" customHeight="1" x14ac:dyDescent="0.35">
      <c r="A73" s="171" t="s">
        <v>245</v>
      </c>
      <c r="B73" s="175"/>
      <c r="C73" s="270"/>
      <c r="D73" s="270"/>
      <c r="E73" s="269">
        <v>400932</v>
      </c>
      <c r="F73" s="269"/>
      <c r="G73" s="270"/>
      <c r="H73" s="270"/>
      <c r="I73" s="269"/>
      <c r="J73" s="269"/>
      <c r="K73" s="269"/>
      <c r="L73" s="269">
        <f>2427389+113411</f>
        <v>2540800</v>
      </c>
      <c r="M73" s="270"/>
      <c r="N73" s="270"/>
      <c r="O73" s="270"/>
      <c r="P73" s="269"/>
      <c r="Q73" s="269"/>
      <c r="R73" s="269"/>
      <c r="S73" s="269">
        <v>150373</v>
      </c>
      <c r="T73" s="269"/>
      <c r="U73" s="269">
        <v>159209</v>
      </c>
      <c r="V73" s="269">
        <v>6463</v>
      </c>
      <c r="W73" s="269"/>
      <c r="X73" s="283">
        <v>22723</v>
      </c>
      <c r="Y73" s="283">
        <v>79074</v>
      </c>
      <c r="Z73" s="269"/>
      <c r="AA73" s="269"/>
      <c r="AB73" s="269">
        <v>277276</v>
      </c>
      <c r="AC73" s="269"/>
      <c r="AD73" s="269"/>
      <c r="AE73" s="269">
        <v>317300</v>
      </c>
      <c r="AF73" s="269"/>
      <c r="AG73" s="269">
        <v>370</v>
      </c>
      <c r="AH73" s="269">
        <v>3040</v>
      </c>
      <c r="AI73" s="269">
        <v>0</v>
      </c>
      <c r="AJ73" s="269">
        <v>7961</v>
      </c>
      <c r="AK73" s="269">
        <v>338267</v>
      </c>
      <c r="AL73" s="269">
        <v>126817</v>
      </c>
      <c r="AM73" s="269"/>
      <c r="AN73" s="269"/>
      <c r="AO73" s="269">
        <v>0</v>
      </c>
      <c r="AP73" s="269"/>
      <c r="AQ73" s="269"/>
      <c r="AR73" s="269"/>
      <c r="AS73" s="269"/>
      <c r="AT73" s="269"/>
      <c r="AU73" s="269"/>
      <c r="AV73" s="269"/>
      <c r="AW73" s="232" t="s">
        <v>221</v>
      </c>
      <c r="AX73" s="232" t="s">
        <v>221</v>
      </c>
      <c r="AY73" s="232" t="s">
        <v>221</v>
      </c>
      <c r="AZ73" s="232" t="s">
        <v>221</v>
      </c>
      <c r="BA73" s="232" t="s">
        <v>221</v>
      </c>
      <c r="BB73" s="232" t="s">
        <v>221</v>
      </c>
      <c r="BC73" s="232" t="s">
        <v>221</v>
      </c>
      <c r="BD73" s="232" t="s">
        <v>221</v>
      </c>
      <c r="BE73" s="232" t="s">
        <v>221</v>
      </c>
      <c r="BF73" s="232" t="s">
        <v>221</v>
      </c>
      <c r="BG73" s="232" t="s">
        <v>221</v>
      </c>
      <c r="BH73" s="232" t="s">
        <v>221</v>
      </c>
      <c r="BI73" s="232" t="s">
        <v>221</v>
      </c>
      <c r="BJ73" s="232" t="s">
        <v>221</v>
      </c>
      <c r="BK73" s="232" t="s">
        <v>221</v>
      </c>
      <c r="BL73" s="232" t="s">
        <v>221</v>
      </c>
      <c r="BM73" s="232" t="s">
        <v>221</v>
      </c>
      <c r="BN73" s="232" t="s">
        <v>221</v>
      </c>
      <c r="BO73" s="232" t="s">
        <v>221</v>
      </c>
      <c r="BP73" s="232" t="s">
        <v>221</v>
      </c>
      <c r="BQ73" s="232" t="s">
        <v>221</v>
      </c>
      <c r="BR73" s="232" t="s">
        <v>221</v>
      </c>
      <c r="BS73" s="232" t="s">
        <v>221</v>
      </c>
      <c r="BT73" s="232" t="s">
        <v>221</v>
      </c>
      <c r="BU73" s="232" t="s">
        <v>221</v>
      </c>
      <c r="BV73" s="232" t="s">
        <v>221</v>
      </c>
      <c r="BW73" s="232" t="s">
        <v>221</v>
      </c>
      <c r="BX73" s="232" t="s">
        <v>221</v>
      </c>
      <c r="BY73" s="232" t="s">
        <v>221</v>
      </c>
      <c r="BZ73" s="232" t="s">
        <v>221</v>
      </c>
      <c r="CA73" s="232" t="s">
        <v>221</v>
      </c>
      <c r="CB73" s="232" t="s">
        <v>221</v>
      </c>
      <c r="CC73" s="232" t="s">
        <v>221</v>
      </c>
      <c r="CD73" s="232" t="s">
        <v>221</v>
      </c>
      <c r="CE73" s="190">
        <f>SUM(C73:CD73)</f>
        <v>4430605</v>
      </c>
      <c r="CF73" s="235"/>
    </row>
    <row r="74" spans="1:84" ht="12.65" customHeight="1" x14ac:dyDescent="0.35">
      <c r="A74" s="171" t="s">
        <v>246</v>
      </c>
      <c r="B74" s="175"/>
      <c r="C74" s="270"/>
      <c r="D74" s="270"/>
      <c r="E74" s="269">
        <v>0</v>
      </c>
      <c r="F74" s="269"/>
      <c r="G74" s="270"/>
      <c r="H74" s="270"/>
      <c r="I74" s="270"/>
      <c r="J74" s="269"/>
      <c r="K74" s="269"/>
      <c r="L74" s="269">
        <v>0</v>
      </c>
      <c r="M74" s="270"/>
      <c r="N74" s="270"/>
      <c r="O74" s="270"/>
      <c r="P74" s="269"/>
      <c r="Q74" s="269"/>
      <c r="R74" s="269"/>
      <c r="S74" s="269">
        <v>482399</v>
      </c>
      <c r="T74" s="269"/>
      <c r="U74" s="269">
        <v>2631763</v>
      </c>
      <c r="V74" s="269">
        <v>215659</v>
      </c>
      <c r="W74" s="269"/>
      <c r="X74" s="283">
        <v>986307</v>
      </c>
      <c r="Y74" s="283">
        <v>3432277</v>
      </c>
      <c r="Z74" s="269"/>
      <c r="AA74" s="269"/>
      <c r="AB74" s="269">
        <v>1058717</v>
      </c>
      <c r="AC74" s="269"/>
      <c r="AD74" s="269"/>
      <c r="AE74" s="269">
        <v>1552797</v>
      </c>
      <c r="AF74" s="269"/>
      <c r="AG74" s="269">
        <v>5766532</v>
      </c>
      <c r="AH74" s="269">
        <v>1392880</v>
      </c>
      <c r="AI74" s="269">
        <v>555000</v>
      </c>
      <c r="AJ74" s="269">
        <v>3218331</v>
      </c>
      <c r="AK74" s="269">
        <v>222371</v>
      </c>
      <c r="AL74" s="269">
        <v>117839</v>
      </c>
      <c r="AM74" s="269"/>
      <c r="AN74" s="269"/>
      <c r="AO74" s="269">
        <v>56804</v>
      </c>
      <c r="AP74" s="269"/>
      <c r="AQ74" s="269"/>
      <c r="AR74" s="269"/>
      <c r="AS74" s="269"/>
      <c r="AT74" s="269"/>
      <c r="AU74" s="269"/>
      <c r="AV74" s="269"/>
      <c r="AW74" s="232" t="s">
        <v>221</v>
      </c>
      <c r="AX74" s="232" t="s">
        <v>221</v>
      </c>
      <c r="AY74" s="232" t="s">
        <v>221</v>
      </c>
      <c r="AZ74" s="232" t="s">
        <v>221</v>
      </c>
      <c r="BA74" s="232" t="s">
        <v>221</v>
      </c>
      <c r="BB74" s="232" t="s">
        <v>221</v>
      </c>
      <c r="BC74" s="232" t="s">
        <v>221</v>
      </c>
      <c r="BD74" s="232" t="s">
        <v>221</v>
      </c>
      <c r="BE74" s="232" t="s">
        <v>221</v>
      </c>
      <c r="BF74" s="232" t="s">
        <v>221</v>
      </c>
      <c r="BG74" s="232" t="s">
        <v>221</v>
      </c>
      <c r="BH74" s="232" t="s">
        <v>221</v>
      </c>
      <c r="BI74" s="232" t="s">
        <v>221</v>
      </c>
      <c r="BJ74" s="232" t="s">
        <v>221</v>
      </c>
      <c r="BK74" s="232" t="s">
        <v>221</v>
      </c>
      <c r="BL74" s="232" t="s">
        <v>221</v>
      </c>
      <c r="BM74" s="232" t="s">
        <v>221</v>
      </c>
      <c r="BN74" s="232" t="s">
        <v>221</v>
      </c>
      <c r="BO74" s="232" t="s">
        <v>221</v>
      </c>
      <c r="BP74" s="232" t="s">
        <v>221</v>
      </c>
      <c r="BQ74" s="232" t="s">
        <v>221</v>
      </c>
      <c r="BR74" s="232" t="s">
        <v>221</v>
      </c>
      <c r="BS74" s="232" t="s">
        <v>221</v>
      </c>
      <c r="BT74" s="232" t="s">
        <v>221</v>
      </c>
      <c r="BU74" s="232" t="s">
        <v>221</v>
      </c>
      <c r="BV74" s="232" t="s">
        <v>221</v>
      </c>
      <c r="BW74" s="232" t="s">
        <v>221</v>
      </c>
      <c r="BX74" s="232" t="s">
        <v>221</v>
      </c>
      <c r="BY74" s="232" t="s">
        <v>221</v>
      </c>
      <c r="BZ74" s="232" t="s">
        <v>221</v>
      </c>
      <c r="CA74" s="232" t="s">
        <v>221</v>
      </c>
      <c r="CB74" s="232" t="s">
        <v>221</v>
      </c>
      <c r="CC74" s="232" t="s">
        <v>221</v>
      </c>
      <c r="CD74" s="232" t="s">
        <v>221</v>
      </c>
      <c r="CE74" s="190">
        <f>SUM(C74:CD74)</f>
        <v>21689676</v>
      </c>
      <c r="CF74" s="235"/>
    </row>
    <row r="75" spans="1:84" ht="12.65" customHeight="1" x14ac:dyDescent="0.35">
      <c r="A75" s="171" t="s">
        <v>247</v>
      </c>
      <c r="B75" s="175"/>
      <c r="C75" s="190">
        <f t="shared" ref="C75:AV75" si="8">SUM(C73:C74)</f>
        <v>0</v>
      </c>
      <c r="D75" s="190">
        <f t="shared" si="8"/>
        <v>0</v>
      </c>
      <c r="E75" s="190">
        <f t="shared" si="8"/>
        <v>400932</v>
      </c>
      <c r="F75" s="190">
        <f t="shared" si="8"/>
        <v>0</v>
      </c>
      <c r="G75" s="190">
        <f t="shared" si="8"/>
        <v>0</v>
      </c>
      <c r="H75" s="190">
        <f t="shared" si="8"/>
        <v>0</v>
      </c>
      <c r="I75" s="190">
        <f t="shared" si="8"/>
        <v>0</v>
      </c>
      <c r="J75" s="190">
        <f t="shared" si="8"/>
        <v>0</v>
      </c>
      <c r="K75" s="190">
        <f t="shared" si="8"/>
        <v>0</v>
      </c>
      <c r="L75" s="190">
        <f t="shared" si="8"/>
        <v>2540800</v>
      </c>
      <c r="M75" s="190">
        <f t="shared" si="8"/>
        <v>0</v>
      </c>
      <c r="N75" s="190">
        <f t="shared" si="8"/>
        <v>0</v>
      </c>
      <c r="O75" s="190">
        <f t="shared" si="8"/>
        <v>0</v>
      </c>
      <c r="P75" s="190">
        <f t="shared" si="8"/>
        <v>0</v>
      </c>
      <c r="Q75" s="190">
        <f t="shared" si="8"/>
        <v>0</v>
      </c>
      <c r="R75" s="190">
        <f t="shared" si="8"/>
        <v>0</v>
      </c>
      <c r="S75" s="190">
        <f t="shared" si="8"/>
        <v>632772</v>
      </c>
      <c r="T75" s="190">
        <f t="shared" si="8"/>
        <v>0</v>
      </c>
      <c r="U75" s="190">
        <f t="shared" si="8"/>
        <v>2790972</v>
      </c>
      <c r="V75" s="190">
        <f t="shared" si="8"/>
        <v>222122</v>
      </c>
      <c r="W75" s="190">
        <f t="shared" si="8"/>
        <v>0</v>
      </c>
      <c r="X75" s="190">
        <f t="shared" si="8"/>
        <v>1009030</v>
      </c>
      <c r="Y75" s="190">
        <f t="shared" si="8"/>
        <v>3511351</v>
      </c>
      <c r="Z75" s="190">
        <f t="shared" si="8"/>
        <v>0</v>
      </c>
      <c r="AA75" s="190">
        <f t="shared" si="8"/>
        <v>0</v>
      </c>
      <c r="AB75" s="190">
        <f t="shared" si="8"/>
        <v>1335993</v>
      </c>
      <c r="AC75" s="190">
        <f t="shared" si="8"/>
        <v>0</v>
      </c>
      <c r="AD75" s="190">
        <f t="shared" si="8"/>
        <v>0</v>
      </c>
      <c r="AE75" s="190">
        <f t="shared" si="8"/>
        <v>1870097</v>
      </c>
      <c r="AF75" s="190">
        <f t="shared" si="8"/>
        <v>0</v>
      </c>
      <c r="AG75" s="190">
        <f t="shared" si="8"/>
        <v>5766902</v>
      </c>
      <c r="AH75" s="190">
        <f t="shared" si="8"/>
        <v>1395920</v>
      </c>
      <c r="AI75" s="190">
        <f t="shared" si="8"/>
        <v>555000</v>
      </c>
      <c r="AJ75" s="190">
        <f t="shared" si="8"/>
        <v>3226292</v>
      </c>
      <c r="AK75" s="190">
        <f t="shared" si="8"/>
        <v>560638</v>
      </c>
      <c r="AL75" s="190">
        <f t="shared" si="8"/>
        <v>244656</v>
      </c>
      <c r="AM75" s="190">
        <f t="shared" si="8"/>
        <v>0</v>
      </c>
      <c r="AN75" s="190">
        <f t="shared" si="8"/>
        <v>0</v>
      </c>
      <c r="AO75" s="190">
        <f t="shared" si="8"/>
        <v>56804</v>
      </c>
      <c r="AP75" s="190">
        <f t="shared" si="8"/>
        <v>0</v>
      </c>
      <c r="AQ75" s="190">
        <f t="shared" si="8"/>
        <v>0</v>
      </c>
      <c r="AR75" s="190">
        <f t="shared" si="8"/>
        <v>0</v>
      </c>
      <c r="AS75" s="190">
        <f t="shared" si="8"/>
        <v>0</v>
      </c>
      <c r="AT75" s="190">
        <f t="shared" si="8"/>
        <v>0</v>
      </c>
      <c r="AU75" s="190">
        <f t="shared" si="8"/>
        <v>0</v>
      </c>
      <c r="AV75" s="190">
        <f t="shared" si="8"/>
        <v>0</v>
      </c>
      <c r="AW75" s="232" t="s">
        <v>221</v>
      </c>
      <c r="AX75" s="232" t="s">
        <v>221</v>
      </c>
      <c r="AY75" s="232" t="s">
        <v>221</v>
      </c>
      <c r="AZ75" s="232" t="s">
        <v>221</v>
      </c>
      <c r="BA75" s="232" t="s">
        <v>221</v>
      </c>
      <c r="BB75" s="232" t="s">
        <v>221</v>
      </c>
      <c r="BC75" s="232" t="s">
        <v>221</v>
      </c>
      <c r="BD75" s="232" t="s">
        <v>221</v>
      </c>
      <c r="BE75" s="232" t="s">
        <v>221</v>
      </c>
      <c r="BF75" s="232" t="s">
        <v>221</v>
      </c>
      <c r="BG75" s="232" t="s">
        <v>221</v>
      </c>
      <c r="BH75" s="232" t="s">
        <v>221</v>
      </c>
      <c r="BI75" s="232" t="s">
        <v>221</v>
      </c>
      <c r="BJ75" s="232" t="s">
        <v>221</v>
      </c>
      <c r="BK75" s="232" t="s">
        <v>221</v>
      </c>
      <c r="BL75" s="232" t="s">
        <v>221</v>
      </c>
      <c r="BM75" s="232" t="s">
        <v>221</v>
      </c>
      <c r="BN75" s="232" t="s">
        <v>221</v>
      </c>
      <c r="BO75" s="232" t="s">
        <v>221</v>
      </c>
      <c r="BP75" s="232" t="s">
        <v>221</v>
      </c>
      <c r="BQ75" s="232" t="s">
        <v>221</v>
      </c>
      <c r="BR75" s="232" t="s">
        <v>221</v>
      </c>
      <c r="BS75" s="232" t="s">
        <v>221</v>
      </c>
      <c r="BT75" s="232" t="s">
        <v>221</v>
      </c>
      <c r="BU75" s="232" t="s">
        <v>221</v>
      </c>
      <c r="BV75" s="232" t="s">
        <v>221</v>
      </c>
      <c r="BW75" s="232" t="s">
        <v>221</v>
      </c>
      <c r="BX75" s="232" t="s">
        <v>221</v>
      </c>
      <c r="BY75" s="232" t="s">
        <v>221</v>
      </c>
      <c r="BZ75" s="232" t="s">
        <v>221</v>
      </c>
      <c r="CA75" s="232" t="s">
        <v>221</v>
      </c>
      <c r="CB75" s="232" t="s">
        <v>221</v>
      </c>
      <c r="CC75" s="232" t="s">
        <v>221</v>
      </c>
      <c r="CD75" s="232" t="s">
        <v>221</v>
      </c>
      <c r="CE75" s="190">
        <f t="shared" ref="CE75:CE80" si="9">SUM(C75:CD75)</f>
        <v>26120281</v>
      </c>
      <c r="CF75" s="235"/>
    </row>
    <row r="76" spans="1:84" ht="12.65" customHeight="1" x14ac:dyDescent="0.35">
      <c r="A76" s="171" t="s">
        <v>248</v>
      </c>
      <c r="B76" s="175"/>
      <c r="C76" s="270"/>
      <c r="D76" s="270"/>
      <c r="E76" s="269">
        <v>418</v>
      </c>
      <c r="F76" s="269"/>
      <c r="G76" s="270"/>
      <c r="H76" s="270"/>
      <c r="I76" s="269"/>
      <c r="J76" s="269"/>
      <c r="K76" s="269"/>
      <c r="L76" s="269">
        <v>2952</v>
      </c>
      <c r="M76" s="269"/>
      <c r="N76" s="269"/>
      <c r="O76" s="269"/>
      <c r="P76" s="269"/>
      <c r="Q76" s="269"/>
      <c r="R76" s="269"/>
      <c r="S76" s="269">
        <v>1948</v>
      </c>
      <c r="T76" s="269"/>
      <c r="U76" s="269">
        <v>872</v>
      </c>
      <c r="V76" s="269">
        <v>147</v>
      </c>
      <c r="W76" s="269"/>
      <c r="X76" s="269">
        <v>282</v>
      </c>
      <c r="Y76" s="269">
        <v>980</v>
      </c>
      <c r="Z76" s="269"/>
      <c r="AA76" s="269"/>
      <c r="AB76" s="269">
        <v>149</v>
      </c>
      <c r="AC76" s="269"/>
      <c r="AD76" s="269"/>
      <c r="AE76" s="269">
        <v>2207</v>
      </c>
      <c r="AF76" s="269"/>
      <c r="AG76" s="269">
        <v>2203</v>
      </c>
      <c r="AH76" s="269">
        <v>856</v>
      </c>
      <c r="AI76" s="269">
        <v>523</v>
      </c>
      <c r="AJ76" s="269">
        <v>4545</v>
      </c>
      <c r="AK76" s="269">
        <v>160</v>
      </c>
      <c r="AL76" s="269">
        <v>264</v>
      </c>
      <c r="AM76" s="269"/>
      <c r="AN76" s="269"/>
      <c r="AO76" s="269">
        <v>51</v>
      </c>
      <c r="AP76" s="269"/>
      <c r="AQ76" s="269"/>
      <c r="AR76" s="269"/>
      <c r="AS76" s="269"/>
      <c r="AT76" s="269"/>
      <c r="AU76" s="269"/>
      <c r="AV76" s="269"/>
      <c r="AW76" s="269"/>
      <c r="AX76" s="269"/>
      <c r="AY76" s="269">
        <v>1301</v>
      </c>
      <c r="AZ76" s="269"/>
      <c r="BA76" s="269">
        <v>435</v>
      </c>
      <c r="BB76" s="269"/>
      <c r="BC76" s="269"/>
      <c r="BD76" s="269"/>
      <c r="BE76" s="269">
        <v>8173</v>
      </c>
      <c r="BF76" s="269">
        <v>282</v>
      </c>
      <c r="BG76" s="269"/>
      <c r="BH76" s="269"/>
      <c r="BI76" s="269"/>
      <c r="BJ76" s="269"/>
      <c r="BK76" s="269"/>
      <c r="BL76" s="269"/>
      <c r="BM76" s="269"/>
      <c r="BN76" s="269">
        <v>5420</v>
      </c>
      <c r="BO76" s="269"/>
      <c r="BP76" s="269"/>
      <c r="BQ76" s="269"/>
      <c r="BR76" s="269">
        <v>113</v>
      </c>
      <c r="BS76" s="269">
        <v>83</v>
      </c>
      <c r="BT76" s="269"/>
      <c r="BU76" s="269"/>
      <c r="BV76" s="269">
        <v>917</v>
      </c>
      <c r="BW76" s="269"/>
      <c r="BX76" s="269"/>
      <c r="BY76" s="269">
        <v>139</v>
      </c>
      <c r="BZ76" s="269"/>
      <c r="CA76" s="269"/>
      <c r="CB76" s="269"/>
      <c r="CC76" s="269"/>
      <c r="CD76" s="232" t="s">
        <v>221</v>
      </c>
      <c r="CE76" s="190">
        <f>SUM(C76:CD76)</f>
        <v>35420</v>
      </c>
      <c r="CF76" s="190">
        <f>BE59-CE76</f>
        <v>0</v>
      </c>
    </row>
    <row r="77" spans="1:84" ht="12.65" customHeight="1" x14ac:dyDescent="0.35">
      <c r="A77" s="171" t="s">
        <v>249</v>
      </c>
      <c r="B77" s="175"/>
      <c r="C77" s="270"/>
      <c r="D77" s="270"/>
      <c r="E77" s="270">
        <v>533</v>
      </c>
      <c r="F77" s="270"/>
      <c r="G77" s="270"/>
      <c r="H77" s="270"/>
      <c r="I77" s="270"/>
      <c r="J77" s="270"/>
      <c r="K77" s="270"/>
      <c r="L77" s="270">
        <v>3758</v>
      </c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>
        <v>64</v>
      </c>
      <c r="AP77" s="270"/>
      <c r="AQ77" s="270"/>
      <c r="AR77" s="270"/>
      <c r="AS77" s="270"/>
      <c r="AT77" s="270"/>
      <c r="AU77" s="270"/>
      <c r="AV77" s="270"/>
      <c r="AW77" s="270"/>
      <c r="AX77" s="232" t="s">
        <v>221</v>
      </c>
      <c r="AY77" s="232" t="s">
        <v>221</v>
      </c>
      <c r="AZ77" s="270"/>
      <c r="BA77" s="270"/>
      <c r="BB77" s="270"/>
      <c r="BC77" s="270"/>
      <c r="BD77" s="232" t="s">
        <v>221</v>
      </c>
      <c r="BE77" s="232" t="s">
        <v>221</v>
      </c>
      <c r="BF77" s="270"/>
      <c r="BG77" s="232" t="s">
        <v>221</v>
      </c>
      <c r="BH77" s="270"/>
      <c r="BI77" s="270"/>
      <c r="BJ77" s="232" t="s">
        <v>221</v>
      </c>
      <c r="BK77" s="270"/>
      <c r="BL77" s="270"/>
      <c r="BM77" s="270"/>
      <c r="BN77" s="232" t="s">
        <v>221</v>
      </c>
      <c r="BO77" s="232" t="s">
        <v>221</v>
      </c>
      <c r="BP77" s="232" t="s">
        <v>221</v>
      </c>
      <c r="BQ77" s="232" t="s">
        <v>221</v>
      </c>
      <c r="BR77" s="270"/>
      <c r="BS77" s="270"/>
      <c r="BT77" s="270"/>
      <c r="BU77" s="270"/>
      <c r="BV77" s="270"/>
      <c r="BW77" s="270"/>
      <c r="BX77" s="270"/>
      <c r="BY77" s="270"/>
      <c r="BZ77" s="270"/>
      <c r="CA77" s="270"/>
      <c r="CB77" s="270"/>
      <c r="CC77" s="232" t="s">
        <v>221</v>
      </c>
      <c r="CD77" s="232" t="s">
        <v>221</v>
      </c>
      <c r="CE77" s="190">
        <f>SUM(C77:CD77)</f>
        <v>4355</v>
      </c>
      <c r="CF77" s="190">
        <f>AY59-CE77</f>
        <v>0</v>
      </c>
    </row>
    <row r="78" spans="1:84" ht="12.65" customHeight="1" x14ac:dyDescent="0.35">
      <c r="A78" s="171" t="s">
        <v>250</v>
      </c>
      <c r="B78" s="175"/>
      <c r="C78" s="270"/>
      <c r="D78" s="270"/>
      <c r="E78" s="270">
        <v>167</v>
      </c>
      <c r="F78" s="270"/>
      <c r="G78" s="270"/>
      <c r="H78" s="270"/>
      <c r="I78" s="270"/>
      <c r="J78" s="270"/>
      <c r="K78" s="270"/>
      <c r="L78" s="270">
        <v>1176</v>
      </c>
      <c r="M78" s="270"/>
      <c r="N78" s="270"/>
      <c r="O78" s="270"/>
      <c r="P78" s="270"/>
      <c r="Q78" s="270"/>
      <c r="R78" s="270"/>
      <c r="S78" s="270">
        <v>776</v>
      </c>
      <c r="T78" s="270"/>
      <c r="U78" s="270">
        <v>347</v>
      </c>
      <c r="V78" s="270">
        <v>59</v>
      </c>
      <c r="W78" s="270"/>
      <c r="X78" s="270">
        <v>112</v>
      </c>
      <c r="Y78" s="270">
        <v>391</v>
      </c>
      <c r="Z78" s="270"/>
      <c r="AA78" s="270"/>
      <c r="AB78" s="270">
        <v>59</v>
      </c>
      <c r="AC78" s="270"/>
      <c r="AD78" s="270"/>
      <c r="AE78" s="270">
        <v>879</v>
      </c>
      <c r="AF78" s="270"/>
      <c r="AG78" s="270">
        <v>897</v>
      </c>
      <c r="AH78" s="270">
        <v>0</v>
      </c>
      <c r="AI78" s="270">
        <v>208</v>
      </c>
      <c r="AJ78" s="270">
        <v>1811</v>
      </c>
      <c r="AK78" s="270">
        <v>64</v>
      </c>
      <c r="AL78" s="270">
        <v>105</v>
      </c>
      <c r="AM78" s="270"/>
      <c r="AN78" s="270"/>
      <c r="AO78" s="270">
        <v>20</v>
      </c>
      <c r="AP78" s="270"/>
      <c r="AQ78" s="270"/>
      <c r="AR78" s="270"/>
      <c r="AS78" s="270"/>
      <c r="AT78" s="270"/>
      <c r="AU78" s="270"/>
      <c r="AV78" s="270"/>
      <c r="AW78" s="270"/>
      <c r="AX78" s="232" t="s">
        <v>221</v>
      </c>
      <c r="AY78" s="232" t="s">
        <v>221</v>
      </c>
      <c r="AZ78" s="232" t="s">
        <v>221</v>
      </c>
      <c r="BA78" s="270">
        <v>0</v>
      </c>
      <c r="BB78" s="270"/>
      <c r="BC78" s="270"/>
      <c r="BD78" s="232" t="s">
        <v>221</v>
      </c>
      <c r="BE78" s="232" t="s">
        <v>221</v>
      </c>
      <c r="BF78" s="232" t="s">
        <v>221</v>
      </c>
      <c r="BG78" s="232" t="s">
        <v>221</v>
      </c>
      <c r="BH78" s="270"/>
      <c r="BI78" s="270"/>
      <c r="BJ78" s="232" t="s">
        <v>221</v>
      </c>
      <c r="BK78" s="270"/>
      <c r="BL78" s="270"/>
      <c r="BM78" s="270"/>
      <c r="BN78" s="232" t="s">
        <v>221</v>
      </c>
      <c r="BO78" s="232" t="s">
        <v>221</v>
      </c>
      <c r="BP78" s="232" t="s">
        <v>221</v>
      </c>
      <c r="BQ78" s="232" t="s">
        <v>221</v>
      </c>
      <c r="BR78" s="232" t="s">
        <v>221</v>
      </c>
      <c r="BS78" s="270">
        <v>33</v>
      </c>
      <c r="BT78" s="270"/>
      <c r="BU78" s="270"/>
      <c r="BV78" s="270">
        <v>365</v>
      </c>
      <c r="BW78" s="270"/>
      <c r="BX78" s="270"/>
      <c r="BY78" s="270">
        <v>37</v>
      </c>
      <c r="BZ78" s="270"/>
      <c r="CA78" s="270"/>
      <c r="CB78" s="270"/>
      <c r="CC78" s="232" t="s">
        <v>221</v>
      </c>
      <c r="CD78" s="232" t="s">
        <v>221</v>
      </c>
      <c r="CE78" s="190">
        <f>SUM(C78:CD78)</f>
        <v>7506</v>
      </c>
      <c r="CF78" s="190"/>
    </row>
    <row r="79" spans="1:84" ht="12.65" customHeight="1" x14ac:dyDescent="0.35">
      <c r="A79" s="171" t="s">
        <v>251</v>
      </c>
      <c r="B79" s="175"/>
      <c r="C79" s="268"/>
      <c r="D79" s="268"/>
      <c r="E79" s="270">
        <v>3093</v>
      </c>
      <c r="F79" s="270"/>
      <c r="G79" s="270"/>
      <c r="H79" s="270"/>
      <c r="I79" s="270"/>
      <c r="J79" s="270"/>
      <c r="K79" s="270"/>
      <c r="L79" s="270">
        <v>21820</v>
      </c>
      <c r="M79" s="270"/>
      <c r="N79" s="270"/>
      <c r="O79" s="270"/>
      <c r="P79" s="270"/>
      <c r="Q79" s="270"/>
      <c r="R79" s="270"/>
      <c r="S79" s="270"/>
      <c r="T79" s="270"/>
      <c r="U79" s="270">
        <v>914</v>
      </c>
      <c r="V79" s="270"/>
      <c r="W79" s="270"/>
      <c r="X79" s="270">
        <v>308</v>
      </c>
      <c r="Y79" s="270">
        <v>1071</v>
      </c>
      <c r="Z79" s="270"/>
      <c r="AA79" s="270"/>
      <c r="AB79" s="270"/>
      <c r="AC79" s="270"/>
      <c r="AD79" s="270"/>
      <c r="AE79" s="270">
        <v>9594</v>
      </c>
      <c r="AF79" s="270"/>
      <c r="AG79" s="270">
        <v>27014</v>
      </c>
      <c r="AH79" s="270">
        <v>517</v>
      </c>
      <c r="AI79" s="270">
        <v>2425</v>
      </c>
      <c r="AJ79" s="270">
        <v>2396</v>
      </c>
      <c r="AK79" s="270"/>
      <c r="AL79" s="270"/>
      <c r="AM79" s="270"/>
      <c r="AN79" s="270"/>
      <c r="AO79" s="270">
        <v>376</v>
      </c>
      <c r="AP79" s="270"/>
      <c r="AQ79" s="270"/>
      <c r="AR79" s="270"/>
      <c r="AS79" s="270"/>
      <c r="AT79" s="270"/>
      <c r="AU79" s="270"/>
      <c r="AV79" s="270"/>
      <c r="AW79" s="270"/>
      <c r="AX79" s="232" t="s">
        <v>221</v>
      </c>
      <c r="AY79" s="232" t="s">
        <v>221</v>
      </c>
      <c r="AZ79" s="232" t="s">
        <v>221</v>
      </c>
      <c r="BA79" s="232" t="s">
        <v>221</v>
      </c>
      <c r="BB79" s="270"/>
      <c r="BC79" s="270"/>
      <c r="BD79" s="232" t="s">
        <v>221</v>
      </c>
      <c r="BE79" s="232" t="s">
        <v>221</v>
      </c>
      <c r="BF79" s="232" t="s">
        <v>221</v>
      </c>
      <c r="BG79" s="232" t="s">
        <v>221</v>
      </c>
      <c r="BH79" s="270"/>
      <c r="BI79" s="270"/>
      <c r="BJ79" s="232" t="s">
        <v>221</v>
      </c>
      <c r="BK79" s="270"/>
      <c r="BL79" s="270"/>
      <c r="BM79" s="270"/>
      <c r="BN79" s="232" t="s">
        <v>221</v>
      </c>
      <c r="BO79" s="232" t="s">
        <v>221</v>
      </c>
      <c r="BP79" s="232" t="s">
        <v>221</v>
      </c>
      <c r="BQ79" s="232" t="s">
        <v>221</v>
      </c>
      <c r="BR79" s="232" t="s">
        <v>221</v>
      </c>
      <c r="BS79" s="270"/>
      <c r="BT79" s="270"/>
      <c r="BU79" s="270"/>
      <c r="BV79" s="270"/>
      <c r="BW79" s="270"/>
      <c r="BX79" s="270"/>
      <c r="BY79" s="270"/>
      <c r="BZ79" s="270"/>
      <c r="CA79" s="270"/>
      <c r="CB79" s="270"/>
      <c r="CC79" s="232" t="s">
        <v>221</v>
      </c>
      <c r="CD79" s="232" t="s">
        <v>221</v>
      </c>
      <c r="CE79" s="190">
        <f>SUM(C79:CD79)</f>
        <v>69528</v>
      </c>
      <c r="CF79" s="190">
        <f>BA59</f>
        <v>0</v>
      </c>
    </row>
    <row r="80" spans="1:84" ht="14.15" x14ac:dyDescent="0.35">
      <c r="A80" s="171" t="s">
        <v>252</v>
      </c>
      <c r="B80" s="175"/>
      <c r="C80" s="267"/>
      <c r="D80" s="267"/>
      <c r="E80" s="267">
        <v>1.58</v>
      </c>
      <c r="F80" s="267"/>
      <c r="G80" s="267"/>
      <c r="H80" s="267"/>
      <c r="I80" s="267"/>
      <c r="J80" s="267"/>
      <c r="K80" s="267"/>
      <c r="L80" s="267">
        <v>11.15</v>
      </c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>
        <v>4.8499999999999996</v>
      </c>
      <c r="AH80" s="267"/>
      <c r="AI80" s="267">
        <v>0.64</v>
      </c>
      <c r="AJ80" s="267">
        <v>13.27</v>
      </c>
      <c r="AK80" s="267"/>
      <c r="AL80" s="267"/>
      <c r="AM80" s="267"/>
      <c r="AN80" s="267"/>
      <c r="AO80" s="267">
        <v>0.19</v>
      </c>
      <c r="AP80" s="267"/>
      <c r="AQ80" s="267"/>
      <c r="AR80" s="267"/>
      <c r="AS80" s="267"/>
      <c r="AT80" s="267"/>
      <c r="AU80" s="267"/>
      <c r="AV80" s="267"/>
      <c r="AW80" s="232" t="s">
        <v>221</v>
      </c>
      <c r="AX80" s="232" t="s">
        <v>221</v>
      </c>
      <c r="AY80" s="232" t="s">
        <v>221</v>
      </c>
      <c r="AZ80" s="232" t="s">
        <v>221</v>
      </c>
      <c r="BA80" s="232" t="s">
        <v>221</v>
      </c>
      <c r="BB80" s="232" t="s">
        <v>221</v>
      </c>
      <c r="BC80" s="232" t="s">
        <v>221</v>
      </c>
      <c r="BD80" s="232" t="s">
        <v>221</v>
      </c>
      <c r="BE80" s="232" t="s">
        <v>221</v>
      </c>
      <c r="BF80" s="232" t="s">
        <v>221</v>
      </c>
      <c r="BG80" s="232" t="s">
        <v>221</v>
      </c>
      <c r="BH80" s="232" t="s">
        <v>221</v>
      </c>
      <c r="BI80" s="232" t="s">
        <v>221</v>
      </c>
      <c r="BJ80" s="232" t="s">
        <v>221</v>
      </c>
      <c r="BK80" s="232" t="s">
        <v>221</v>
      </c>
      <c r="BL80" s="232" t="s">
        <v>221</v>
      </c>
      <c r="BM80" s="232" t="s">
        <v>221</v>
      </c>
      <c r="BN80" s="232" t="s">
        <v>221</v>
      </c>
      <c r="BO80" s="232" t="s">
        <v>221</v>
      </c>
      <c r="BP80" s="232" t="s">
        <v>221</v>
      </c>
      <c r="BQ80" s="232" t="s">
        <v>221</v>
      </c>
      <c r="BR80" s="232" t="s">
        <v>221</v>
      </c>
      <c r="BS80" s="232" t="s">
        <v>221</v>
      </c>
      <c r="BT80" s="232" t="s">
        <v>221</v>
      </c>
      <c r="BU80" s="237"/>
      <c r="BV80" s="237"/>
      <c r="BW80" s="237"/>
      <c r="BX80" s="237"/>
      <c r="BY80" s="237"/>
      <c r="BZ80" s="237"/>
      <c r="CA80" s="237"/>
      <c r="CB80" s="237"/>
      <c r="CC80" s="232" t="s">
        <v>221</v>
      </c>
      <c r="CD80" s="232" t="s">
        <v>221</v>
      </c>
      <c r="CE80" s="238">
        <f t="shared" si="9"/>
        <v>31.68</v>
      </c>
      <c r="CF80" s="238"/>
    </row>
    <row r="81" spans="1:5" ht="12.65" customHeight="1" x14ac:dyDescent="0.35">
      <c r="A81" s="200" t="s">
        <v>253</v>
      </c>
      <c r="B81" s="200"/>
      <c r="C81" s="200"/>
      <c r="D81" s="200"/>
      <c r="E81" s="200"/>
    </row>
    <row r="82" spans="1:5" ht="12.65" customHeight="1" x14ac:dyDescent="0.35">
      <c r="A82" s="171" t="s">
        <v>254</v>
      </c>
      <c r="B82" s="172"/>
      <c r="C82" s="271" t="s">
        <v>1009</v>
      </c>
      <c r="D82" s="239"/>
      <c r="E82" s="175"/>
    </row>
    <row r="83" spans="1:5" ht="12.65" customHeight="1" x14ac:dyDescent="0.35">
      <c r="A83" s="173" t="s">
        <v>255</v>
      </c>
      <c r="B83" s="172" t="s">
        <v>256</v>
      </c>
      <c r="C83" s="272" t="s">
        <v>1007</v>
      </c>
      <c r="D83" s="239"/>
      <c r="E83" s="175"/>
    </row>
    <row r="84" spans="1:5" ht="12.65" customHeight="1" x14ac:dyDescent="0.35">
      <c r="A84" s="173" t="s">
        <v>257</v>
      </c>
      <c r="B84" s="172" t="s">
        <v>256</v>
      </c>
      <c r="C84" s="274" t="s">
        <v>999</v>
      </c>
      <c r="D84" s="197"/>
      <c r="E84" s="196"/>
    </row>
    <row r="85" spans="1:5" ht="12.65" customHeight="1" x14ac:dyDescent="0.35">
      <c r="A85" s="173" t="s">
        <v>986</v>
      </c>
      <c r="B85" s="172"/>
      <c r="C85" s="275" t="s">
        <v>1000</v>
      </c>
      <c r="D85" s="197"/>
      <c r="E85" s="196"/>
    </row>
    <row r="86" spans="1:5" ht="12.65" customHeight="1" x14ac:dyDescent="0.35">
      <c r="A86" s="173" t="s">
        <v>987</v>
      </c>
      <c r="B86" s="172" t="s">
        <v>256</v>
      </c>
      <c r="C86" s="275" t="s">
        <v>1000</v>
      </c>
      <c r="D86" s="197"/>
      <c r="E86" s="196"/>
    </row>
    <row r="87" spans="1:5" ht="12.65" customHeight="1" x14ac:dyDescent="0.35">
      <c r="A87" s="173" t="s">
        <v>258</v>
      </c>
      <c r="B87" s="172" t="s">
        <v>256</v>
      </c>
      <c r="C87" s="274" t="s">
        <v>1001</v>
      </c>
      <c r="D87" s="197"/>
      <c r="E87" s="196"/>
    </row>
    <row r="88" spans="1:5" ht="12.65" customHeight="1" x14ac:dyDescent="0.35">
      <c r="A88" s="173" t="s">
        <v>259</v>
      </c>
      <c r="B88" s="172" t="s">
        <v>256</v>
      </c>
      <c r="C88" s="274" t="s">
        <v>1002</v>
      </c>
      <c r="D88" s="197"/>
      <c r="E88" s="196"/>
    </row>
    <row r="89" spans="1:5" ht="12.65" customHeight="1" x14ac:dyDescent="0.35">
      <c r="A89" s="173" t="s">
        <v>260</v>
      </c>
      <c r="B89" s="172" t="s">
        <v>256</v>
      </c>
      <c r="C89" s="274" t="s">
        <v>1003</v>
      </c>
      <c r="D89" s="197"/>
      <c r="E89" s="196"/>
    </row>
    <row r="90" spans="1:5" ht="12.65" customHeight="1" x14ac:dyDescent="0.35">
      <c r="A90" s="173" t="s">
        <v>261</v>
      </c>
      <c r="B90" s="172" t="s">
        <v>256</v>
      </c>
      <c r="C90" s="274" t="s">
        <v>1004</v>
      </c>
      <c r="D90" s="197"/>
      <c r="E90" s="196"/>
    </row>
    <row r="91" spans="1:5" ht="12.65" customHeight="1" x14ac:dyDescent="0.35">
      <c r="A91" s="173" t="s">
        <v>262</v>
      </c>
      <c r="B91" s="172" t="s">
        <v>256</v>
      </c>
      <c r="C91" s="274" t="s">
        <v>1010</v>
      </c>
      <c r="D91" s="197"/>
      <c r="E91" s="196"/>
    </row>
    <row r="92" spans="1:5" ht="12.65" customHeight="1" x14ac:dyDescent="0.35">
      <c r="A92" s="173" t="s">
        <v>263</v>
      </c>
      <c r="B92" s="172" t="s">
        <v>256</v>
      </c>
      <c r="C92" s="273" t="s">
        <v>1005</v>
      </c>
      <c r="D92" s="239"/>
      <c r="E92" s="175"/>
    </row>
    <row r="93" spans="1:5" ht="12.65" customHeight="1" x14ac:dyDescent="0.35">
      <c r="A93" s="173" t="s">
        <v>264</v>
      </c>
      <c r="B93" s="172" t="s">
        <v>256</v>
      </c>
      <c r="C93" s="276" t="s">
        <v>1006</v>
      </c>
      <c r="D93" s="239"/>
      <c r="E93" s="175"/>
    </row>
    <row r="94" spans="1:5" ht="12.65" customHeight="1" x14ac:dyDescent="0.35">
      <c r="A94" s="173"/>
      <c r="B94" s="173"/>
      <c r="C94" s="186"/>
      <c r="D94" s="175"/>
      <c r="E94" s="175"/>
    </row>
    <row r="95" spans="1:5" ht="12.75" customHeight="1" x14ac:dyDescent="0.35">
      <c r="A95" s="200" t="s">
        <v>265</v>
      </c>
      <c r="B95" s="200"/>
      <c r="C95" s="200"/>
      <c r="D95" s="200"/>
      <c r="E95" s="200"/>
    </row>
    <row r="96" spans="1:5" ht="12.65" customHeight="1" x14ac:dyDescent="0.35">
      <c r="A96" s="240" t="s">
        <v>266</v>
      </c>
      <c r="B96" s="240"/>
      <c r="C96" s="240"/>
      <c r="D96" s="240"/>
      <c r="E96" s="240"/>
    </row>
    <row r="97" spans="1:5" ht="12.65" customHeight="1" x14ac:dyDescent="0.35">
      <c r="A97" s="173" t="s">
        <v>267</v>
      </c>
      <c r="B97" s="172" t="s">
        <v>256</v>
      </c>
      <c r="C97" s="27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27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279">
        <v>1</v>
      </c>
      <c r="D99" s="175"/>
      <c r="E99" s="175"/>
    </row>
    <row r="100" spans="1:5" ht="12.65" customHeight="1" x14ac:dyDescent="0.35">
      <c r="A100" s="240" t="s">
        <v>269</v>
      </c>
      <c r="B100" s="240"/>
      <c r="C100" s="240"/>
      <c r="D100" s="240"/>
      <c r="E100" s="240"/>
    </row>
    <row r="101" spans="1:5" ht="12.65" customHeight="1" x14ac:dyDescent="0.35">
      <c r="A101" s="173" t="s">
        <v>270</v>
      </c>
      <c r="B101" s="172" t="s">
        <v>256</v>
      </c>
      <c r="C101" s="27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78"/>
      <c r="D102" s="175"/>
      <c r="E102" s="175"/>
    </row>
    <row r="103" spans="1:5" ht="12.65" customHeight="1" x14ac:dyDescent="0.35">
      <c r="A103" s="240" t="s">
        <v>271</v>
      </c>
      <c r="B103" s="240"/>
      <c r="C103" s="240"/>
      <c r="D103" s="240"/>
      <c r="E103" s="240"/>
    </row>
    <row r="104" spans="1:5" ht="12.65" customHeight="1" x14ac:dyDescent="0.35">
      <c r="A104" s="173" t="s">
        <v>272</v>
      </c>
      <c r="B104" s="172" t="s">
        <v>256</v>
      </c>
      <c r="C104" s="27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27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279"/>
      <c r="D106" s="175"/>
      <c r="E106" s="175"/>
    </row>
    <row r="107" spans="1:5" ht="21.75" customHeight="1" x14ac:dyDescent="0.35">
      <c r="A107" s="173"/>
      <c r="B107" s="172"/>
      <c r="C107" s="185"/>
      <c r="D107" s="175"/>
      <c r="E107" s="175"/>
    </row>
    <row r="108" spans="1:5" ht="13.5" customHeight="1" x14ac:dyDescent="0.35">
      <c r="A108" s="199" t="s">
        <v>275</v>
      </c>
      <c r="B108" s="200"/>
      <c r="C108" s="200"/>
      <c r="D108" s="200"/>
      <c r="E108" s="200"/>
    </row>
    <row r="109" spans="1:5" ht="13.5" customHeight="1" x14ac:dyDescent="0.35">
      <c r="A109" s="173"/>
      <c r="B109" s="172"/>
      <c r="C109" s="185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281">
        <v>66</v>
      </c>
      <c r="D111" s="282">
        <v>181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281">
        <v>73</v>
      </c>
      <c r="D112" s="282">
        <v>1277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281"/>
      <c r="D113" s="277"/>
      <c r="E113" s="175"/>
    </row>
    <row r="114" spans="1:5" ht="12.65" customHeight="1" x14ac:dyDescent="0.35">
      <c r="A114" s="173" t="s">
        <v>281</v>
      </c>
      <c r="B114" s="172" t="s">
        <v>256</v>
      </c>
      <c r="C114" s="279"/>
      <c r="D114" s="277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27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281"/>
      <c r="D117" s="175"/>
      <c r="E117" s="175"/>
    </row>
    <row r="118" spans="1:5" ht="12.65" customHeight="1" x14ac:dyDescent="0.35">
      <c r="A118" s="173" t="s">
        <v>974</v>
      </c>
      <c r="B118" s="172" t="s">
        <v>256</v>
      </c>
      <c r="C118" s="281">
        <v>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281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281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281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281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281"/>
      <c r="D123" s="175"/>
      <c r="E123" s="175"/>
    </row>
    <row r="124" spans="1:5" ht="12.65" customHeight="1" x14ac:dyDescent="0.35">
      <c r="A124" s="173" t="s">
        <v>289</v>
      </c>
      <c r="B124" s="172"/>
      <c r="C124" s="281">
        <v>6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281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281"/>
      <c r="D126" s="175"/>
      <c r="E126" s="175"/>
    </row>
    <row r="127" spans="1:5" ht="12.65" customHeight="1" x14ac:dyDescent="0.35">
      <c r="A127" s="173" t="s">
        <v>291</v>
      </c>
      <c r="B127" s="175"/>
      <c r="C127" s="186"/>
      <c r="D127" s="175"/>
      <c r="E127" s="175">
        <f>SUM(C116:C126)</f>
        <v>9</v>
      </c>
    </row>
    <row r="128" spans="1:5" ht="12.65" customHeight="1" x14ac:dyDescent="0.35">
      <c r="A128" s="173" t="s">
        <v>292</v>
      </c>
      <c r="B128" s="172" t="s">
        <v>256</v>
      </c>
      <c r="C128" s="281">
        <v>12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279"/>
      <c r="D129" s="175"/>
      <c r="E129" s="175"/>
    </row>
    <row r="130" spans="1:6" ht="12.65" customHeight="1" x14ac:dyDescent="0.35">
      <c r="A130" s="173"/>
      <c r="B130" s="175"/>
      <c r="C130" s="186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279"/>
      <c r="D131" s="175"/>
      <c r="E131" s="175"/>
    </row>
    <row r="132" spans="1:6" ht="12.65" customHeight="1" x14ac:dyDescent="0.35">
      <c r="A132" s="173"/>
      <c r="B132" s="173"/>
      <c r="C132" s="186"/>
      <c r="D132" s="175"/>
      <c r="E132" s="175"/>
    </row>
    <row r="133" spans="1:6" ht="12.65" customHeight="1" x14ac:dyDescent="0.35">
      <c r="A133" s="173"/>
      <c r="B133" s="173"/>
      <c r="C133" s="186"/>
      <c r="D133" s="175"/>
      <c r="E133" s="175"/>
    </row>
    <row r="134" spans="1:6" ht="12.65" customHeight="1" x14ac:dyDescent="0.35">
      <c r="A134" s="173"/>
      <c r="B134" s="173"/>
      <c r="C134" s="186"/>
      <c r="D134" s="175"/>
      <c r="E134" s="175"/>
    </row>
    <row r="135" spans="1:6" ht="18" customHeight="1" x14ac:dyDescent="0.35">
      <c r="A135" s="173"/>
      <c r="B135" s="173"/>
      <c r="C135" s="186"/>
      <c r="D135" s="175"/>
      <c r="E135" s="175"/>
    </row>
    <row r="136" spans="1:6" ht="12.65" customHeight="1" x14ac:dyDescent="0.35">
      <c r="A136" s="200" t="s">
        <v>975</v>
      </c>
      <c r="B136" s="199"/>
      <c r="C136" s="199"/>
      <c r="D136" s="199"/>
      <c r="E136" s="199"/>
    </row>
    <row r="137" spans="1:6" ht="12.65" customHeight="1" x14ac:dyDescent="0.35">
      <c r="A137" s="241" t="s">
        <v>295</v>
      </c>
      <c r="B137" s="176" t="s">
        <v>296</v>
      </c>
      <c r="C137" s="187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282">
        <v>62</v>
      </c>
      <c r="C138" s="281">
        <v>1</v>
      </c>
      <c r="D138" s="282">
        <v>3</v>
      </c>
      <c r="E138" s="175">
        <f>SUM(B138:D138)</f>
        <v>66</v>
      </c>
    </row>
    <row r="139" spans="1:6" ht="12.65" customHeight="1" x14ac:dyDescent="0.35">
      <c r="A139" s="173" t="s">
        <v>215</v>
      </c>
      <c r="B139" s="282">
        <v>129</v>
      </c>
      <c r="C139" s="281">
        <v>2</v>
      </c>
      <c r="D139" s="282">
        <f>181-2-129</f>
        <v>50</v>
      </c>
      <c r="E139" s="175">
        <f>SUM(B139:D139)</f>
        <v>181</v>
      </c>
    </row>
    <row r="140" spans="1:6" ht="12.65" customHeight="1" x14ac:dyDescent="0.35">
      <c r="A140" s="173" t="s">
        <v>298</v>
      </c>
      <c r="B140" s="277"/>
      <c r="C140" s="277"/>
      <c r="D140" s="277"/>
      <c r="E140" s="175">
        <f>SUM(B140:D140)</f>
        <v>0</v>
      </c>
    </row>
    <row r="141" spans="1:6" ht="12.65" customHeight="1" x14ac:dyDescent="0.35">
      <c r="A141" s="173" t="s">
        <v>245</v>
      </c>
      <c r="B141" s="281">
        <v>587007</v>
      </c>
      <c r="C141" s="281">
        <v>5683</v>
      </c>
      <c r="D141" s="282">
        <v>36328</v>
      </c>
      <c r="E141" s="175">
        <f>SUM(B141:D141)</f>
        <v>629018</v>
      </c>
      <c r="F141" s="194"/>
    </row>
    <row r="142" spans="1:6" ht="12.65" customHeight="1" x14ac:dyDescent="0.35">
      <c r="A142" s="173" t="s">
        <v>246</v>
      </c>
      <c r="B142" s="281">
        <v>9537852</v>
      </c>
      <c r="C142" s="281">
        <v>3595654</v>
      </c>
      <c r="D142" s="282">
        <v>8306954</v>
      </c>
      <c r="E142" s="175">
        <f>SUM(B142:D142)</f>
        <v>21440460</v>
      </c>
      <c r="F142" s="194"/>
    </row>
    <row r="143" spans="1:6" ht="12.65" customHeight="1" x14ac:dyDescent="0.35">
      <c r="A143" s="241" t="s">
        <v>299</v>
      </c>
      <c r="B143" s="176" t="s">
        <v>296</v>
      </c>
      <c r="C143" s="187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282">
        <v>69</v>
      </c>
      <c r="C144" s="281">
        <v>1</v>
      </c>
      <c r="D144" s="282">
        <v>3</v>
      </c>
      <c r="E144" s="175">
        <f>SUM(B144:D144)</f>
        <v>73</v>
      </c>
    </row>
    <row r="145" spans="1:11" ht="12.65" customHeight="1" x14ac:dyDescent="0.35">
      <c r="A145" s="173" t="s">
        <v>215</v>
      </c>
      <c r="B145" s="282">
        <v>1095</v>
      </c>
      <c r="C145" s="281">
        <v>15</v>
      </c>
      <c r="D145" s="282">
        <f>1277-15-1095</f>
        <v>167</v>
      </c>
      <c r="E145" s="175">
        <f>SUM(B145:D145)</f>
        <v>1277</v>
      </c>
      <c r="K145" s="180">
        <v>1612</v>
      </c>
    </row>
    <row r="146" spans="1:11" ht="12.65" customHeight="1" x14ac:dyDescent="0.35">
      <c r="A146" s="173" t="s">
        <v>298</v>
      </c>
      <c r="B146" s="277"/>
      <c r="C146" s="279"/>
      <c r="D146" s="277"/>
      <c r="E146" s="175">
        <f>SUM(B146:D146)</f>
        <v>0</v>
      </c>
      <c r="K146" s="180">
        <v>1535</v>
      </c>
    </row>
    <row r="147" spans="1:11" ht="12.65" customHeight="1" x14ac:dyDescent="0.35">
      <c r="A147" s="173" t="s">
        <v>245</v>
      </c>
      <c r="B147" s="282">
        <v>3632490</v>
      </c>
      <c r="C147" s="281">
        <v>41832</v>
      </c>
      <c r="D147" s="282">
        <v>127389</v>
      </c>
      <c r="E147" s="175">
        <f>SUM(B147:D147)</f>
        <v>3801711</v>
      </c>
      <c r="K147" s="180">
        <v>10</v>
      </c>
    </row>
    <row r="148" spans="1:11" ht="12.65" customHeight="1" x14ac:dyDescent="0.35">
      <c r="A148" s="173" t="s">
        <v>246</v>
      </c>
      <c r="B148" s="277"/>
      <c r="C148" s="279"/>
      <c r="D148" s="277"/>
      <c r="E148" s="175">
        <f>SUM(B148:D148)</f>
        <v>0</v>
      </c>
      <c r="K148" s="180">
        <f>K145-K146-K147</f>
        <v>67</v>
      </c>
    </row>
    <row r="149" spans="1:11" ht="12.65" customHeight="1" x14ac:dyDescent="0.35">
      <c r="A149" s="241" t="s">
        <v>300</v>
      </c>
      <c r="B149" s="176" t="s">
        <v>296</v>
      </c>
      <c r="C149" s="187" t="s">
        <v>297</v>
      </c>
      <c r="D149" s="176" t="s">
        <v>132</v>
      </c>
      <c r="E149" s="176" t="s">
        <v>203</v>
      </c>
    </row>
    <row r="150" spans="1:11" ht="12.65" customHeight="1" x14ac:dyDescent="0.35">
      <c r="A150" s="173" t="s">
        <v>277</v>
      </c>
      <c r="B150" s="277"/>
      <c r="C150" s="279"/>
      <c r="D150" s="277"/>
      <c r="E150" s="175">
        <f>SUM(B150:D150)</f>
        <v>0</v>
      </c>
    </row>
    <row r="151" spans="1:11" ht="12.65" customHeight="1" x14ac:dyDescent="0.35">
      <c r="A151" s="173" t="s">
        <v>215</v>
      </c>
      <c r="B151" s="277"/>
      <c r="C151" s="279"/>
      <c r="D151" s="277"/>
      <c r="E151" s="175">
        <f>SUM(B151:D151)</f>
        <v>0</v>
      </c>
    </row>
    <row r="152" spans="1:11" ht="12.65" customHeight="1" x14ac:dyDescent="0.35">
      <c r="A152" s="173" t="s">
        <v>298</v>
      </c>
      <c r="B152" s="277"/>
      <c r="C152" s="279"/>
      <c r="D152" s="277"/>
      <c r="E152" s="175">
        <f>SUM(B152:D152)</f>
        <v>0</v>
      </c>
    </row>
    <row r="153" spans="1:11" ht="12.65" customHeight="1" x14ac:dyDescent="0.35">
      <c r="A153" s="173" t="s">
        <v>245</v>
      </c>
      <c r="B153" s="277"/>
      <c r="C153" s="279"/>
      <c r="D153" s="277"/>
      <c r="E153" s="175">
        <f>SUM(B153:D153)</f>
        <v>0</v>
      </c>
    </row>
    <row r="154" spans="1:11" ht="12.65" customHeight="1" x14ac:dyDescent="0.35">
      <c r="A154" s="173" t="s">
        <v>246</v>
      </c>
      <c r="B154" s="277"/>
      <c r="C154" s="279"/>
      <c r="D154" s="277"/>
      <c r="E154" s="175">
        <f>SUM(B154:D154)</f>
        <v>0</v>
      </c>
    </row>
    <row r="155" spans="1:11" ht="12.65" customHeight="1" x14ac:dyDescent="0.35">
      <c r="A155" s="177"/>
      <c r="B155" s="177"/>
      <c r="C155" s="188"/>
      <c r="D155" s="178"/>
      <c r="E155" s="175"/>
    </row>
    <row r="156" spans="1:11" ht="12.65" customHeight="1" x14ac:dyDescent="0.35">
      <c r="A156" s="241" t="s">
        <v>301</v>
      </c>
      <c r="B156" s="176" t="s">
        <v>302</v>
      </c>
      <c r="C156" s="187" t="s">
        <v>303</v>
      </c>
      <c r="D156" s="175"/>
      <c r="E156" s="175"/>
    </row>
    <row r="157" spans="1:11" ht="12.65" customHeight="1" x14ac:dyDescent="0.35">
      <c r="A157" s="177" t="s">
        <v>304</v>
      </c>
      <c r="B157" s="282">
        <v>2451256</v>
      </c>
      <c r="C157" s="282">
        <v>293257</v>
      </c>
      <c r="D157" s="175"/>
      <c r="E157" s="175"/>
    </row>
    <row r="158" spans="1:11" ht="12.65" customHeight="1" x14ac:dyDescent="0.35">
      <c r="A158" s="177"/>
      <c r="B158" s="178"/>
      <c r="C158" s="188"/>
      <c r="D158" s="175"/>
      <c r="E158" s="175"/>
    </row>
    <row r="159" spans="1:11" ht="12.65" customHeight="1" x14ac:dyDescent="0.35">
      <c r="A159" s="177"/>
      <c r="B159" s="177"/>
      <c r="C159" s="188"/>
      <c r="D159" s="178"/>
      <c r="E159" s="175"/>
    </row>
    <row r="160" spans="1:11" ht="12.65" customHeight="1" x14ac:dyDescent="0.35">
      <c r="A160" s="177"/>
      <c r="B160" s="177"/>
      <c r="C160" s="188"/>
      <c r="D160" s="178"/>
      <c r="E160" s="175"/>
    </row>
    <row r="161" spans="1:5" ht="12.65" customHeight="1" x14ac:dyDescent="0.35">
      <c r="A161" s="177"/>
      <c r="B161" s="177"/>
      <c r="C161" s="188"/>
      <c r="D161" s="178"/>
      <c r="E161" s="175"/>
    </row>
    <row r="162" spans="1:5" ht="21.75" customHeight="1" x14ac:dyDescent="0.35">
      <c r="A162" s="177"/>
      <c r="B162" s="177"/>
      <c r="C162" s="188"/>
      <c r="D162" s="178"/>
      <c r="E162" s="175"/>
    </row>
    <row r="163" spans="1:5" ht="11.5" customHeight="1" x14ac:dyDescent="0.35">
      <c r="A163" s="199" t="s">
        <v>305</v>
      </c>
      <c r="B163" s="200"/>
      <c r="C163" s="200"/>
      <c r="D163" s="200"/>
      <c r="E163" s="200"/>
    </row>
    <row r="164" spans="1:5" ht="11.5" customHeight="1" x14ac:dyDescent="0.35">
      <c r="A164" s="240" t="s">
        <v>306</v>
      </c>
      <c r="B164" s="240"/>
      <c r="C164" s="240"/>
      <c r="D164" s="240"/>
      <c r="E164" s="240"/>
    </row>
    <row r="165" spans="1:5" ht="11.5" customHeight="1" x14ac:dyDescent="0.35">
      <c r="A165" s="173" t="s">
        <v>307</v>
      </c>
      <c r="B165" s="172" t="s">
        <v>256</v>
      </c>
      <c r="C165" s="279">
        <v>733997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279">
        <v>-1675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279">
        <v>102848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279">
        <v>1362338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279">
        <v>7139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279">
        <v>126134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279">
        <v>66142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279">
        <v>0</v>
      </c>
      <c r="D172" s="175"/>
      <c r="E172" s="175"/>
    </row>
    <row r="173" spans="1:5" ht="11.5" customHeight="1" x14ac:dyDescent="0.35">
      <c r="A173" s="173" t="s">
        <v>203</v>
      </c>
      <c r="B173" s="175"/>
      <c r="C173" s="186"/>
      <c r="D173" s="175">
        <f>SUM(C165:C172)</f>
        <v>2396923</v>
      </c>
      <c r="E173" s="175"/>
    </row>
    <row r="174" spans="1:5" ht="11.5" customHeight="1" x14ac:dyDescent="0.35">
      <c r="A174" s="240" t="s">
        <v>314</v>
      </c>
      <c r="B174" s="240"/>
      <c r="C174" s="240"/>
      <c r="D174" s="240"/>
      <c r="E174" s="240"/>
    </row>
    <row r="175" spans="1:5" ht="11.5" customHeight="1" x14ac:dyDescent="0.35">
      <c r="A175" s="173" t="s">
        <v>315</v>
      </c>
      <c r="B175" s="172" t="s">
        <v>256</v>
      </c>
      <c r="C175" s="281">
        <v>14400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281">
        <v>58162</v>
      </c>
      <c r="D176" s="175"/>
      <c r="E176" s="175"/>
    </row>
    <row r="177" spans="1:5" ht="11.5" customHeight="1" x14ac:dyDescent="0.35">
      <c r="A177" s="173" t="s">
        <v>203</v>
      </c>
      <c r="B177" s="175"/>
      <c r="C177" s="186"/>
      <c r="D177" s="175">
        <f>SUM(C175:C176)</f>
        <v>72562</v>
      </c>
      <c r="E177" s="175"/>
    </row>
    <row r="178" spans="1:5" ht="11.5" customHeight="1" x14ac:dyDescent="0.35">
      <c r="A178" s="240" t="s">
        <v>317</v>
      </c>
      <c r="B178" s="240"/>
      <c r="C178" s="240"/>
      <c r="D178" s="240"/>
      <c r="E178" s="240"/>
    </row>
    <row r="179" spans="1:5" ht="11.5" customHeight="1" x14ac:dyDescent="0.35">
      <c r="A179" s="173" t="s">
        <v>318</v>
      </c>
      <c r="B179" s="172" t="s">
        <v>256</v>
      </c>
      <c r="C179" s="279">
        <v>94485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279">
        <v>102090</v>
      </c>
      <c r="D180" s="175"/>
      <c r="E180" s="175"/>
    </row>
    <row r="181" spans="1:5" ht="11.5" customHeight="1" x14ac:dyDescent="0.35">
      <c r="A181" s="173" t="s">
        <v>203</v>
      </c>
      <c r="B181" s="175"/>
      <c r="C181" s="186"/>
      <c r="D181" s="175">
        <f>SUM(C179:C180)</f>
        <v>196575</v>
      </c>
      <c r="E181" s="175"/>
    </row>
    <row r="182" spans="1:5" ht="11.5" customHeight="1" x14ac:dyDescent="0.35">
      <c r="A182" s="240" t="s">
        <v>320</v>
      </c>
      <c r="B182" s="240"/>
      <c r="C182" s="240"/>
      <c r="D182" s="240"/>
      <c r="E182" s="240"/>
    </row>
    <row r="183" spans="1:5" ht="11.5" customHeight="1" x14ac:dyDescent="0.35">
      <c r="A183" s="173" t="s">
        <v>321</v>
      </c>
      <c r="B183" s="172" t="s">
        <v>256</v>
      </c>
      <c r="C183" s="279">
        <v>91030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279">
        <v>69169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279"/>
      <c r="D185" s="175"/>
      <c r="E185" s="175"/>
    </row>
    <row r="186" spans="1:5" ht="11.5" customHeight="1" x14ac:dyDescent="0.35">
      <c r="A186" s="173" t="s">
        <v>203</v>
      </c>
      <c r="B186" s="175"/>
      <c r="C186" s="186"/>
      <c r="D186" s="175">
        <f>SUM(C183:C185)</f>
        <v>160199</v>
      </c>
      <c r="E186" s="175"/>
    </row>
    <row r="187" spans="1:5" ht="11.5" customHeight="1" x14ac:dyDescent="0.35">
      <c r="A187" s="240" t="s">
        <v>323</v>
      </c>
      <c r="B187" s="240"/>
      <c r="C187" s="240"/>
      <c r="D187" s="240"/>
      <c r="E187" s="240"/>
    </row>
    <row r="188" spans="1:5" ht="11.5" customHeight="1" x14ac:dyDescent="0.35">
      <c r="A188" s="173" t="s">
        <v>324</v>
      </c>
      <c r="B188" s="172" t="s">
        <v>256</v>
      </c>
      <c r="C188" s="281">
        <v>428633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279"/>
      <c r="D189" s="175"/>
      <c r="E189" s="175"/>
    </row>
    <row r="190" spans="1:5" ht="11.5" customHeight="1" x14ac:dyDescent="0.35">
      <c r="A190" s="173" t="s">
        <v>203</v>
      </c>
      <c r="B190" s="175"/>
      <c r="C190" s="186"/>
      <c r="D190" s="175">
        <f>SUM(C188:C189)</f>
        <v>428633</v>
      </c>
      <c r="E190" s="175"/>
    </row>
    <row r="191" spans="1:5" ht="18" customHeight="1" x14ac:dyDescent="0.35">
      <c r="A191" s="173"/>
      <c r="B191" s="175"/>
      <c r="C191" s="186"/>
      <c r="D191" s="175"/>
      <c r="E191" s="175"/>
    </row>
    <row r="192" spans="1:5" ht="12.65" customHeight="1" x14ac:dyDescent="0.35">
      <c r="A192" s="200" t="s">
        <v>326</v>
      </c>
      <c r="B192" s="200"/>
      <c r="C192" s="200"/>
      <c r="D192" s="200"/>
      <c r="E192" s="200"/>
    </row>
    <row r="193" spans="1:8" ht="12.65" customHeight="1" x14ac:dyDescent="0.35">
      <c r="A193" s="199" t="s">
        <v>327</v>
      </c>
      <c r="B193" s="200"/>
      <c r="C193" s="200"/>
      <c r="D193" s="200"/>
      <c r="E193" s="200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277">
        <v>522015</v>
      </c>
      <c r="C195" s="279">
        <v>0</v>
      </c>
      <c r="D195" s="277">
        <v>0</v>
      </c>
      <c r="E195" s="175">
        <f t="shared" ref="E195:E203" si="10">SUM(B195:C195)-D195</f>
        <v>522015</v>
      </c>
    </row>
    <row r="196" spans="1:8" ht="12.65" customHeight="1" x14ac:dyDescent="0.35">
      <c r="A196" s="173" t="s">
        <v>333</v>
      </c>
      <c r="B196" s="277">
        <v>986207</v>
      </c>
      <c r="C196" s="279">
        <v>381033</v>
      </c>
      <c r="D196" s="277">
        <v>0</v>
      </c>
      <c r="E196" s="175">
        <f t="shared" si="10"/>
        <v>1367240</v>
      </c>
    </row>
    <row r="197" spans="1:8" ht="12.65" customHeight="1" x14ac:dyDescent="0.35">
      <c r="A197" s="173" t="s">
        <v>334</v>
      </c>
      <c r="B197" s="277">
        <v>10367345</v>
      </c>
      <c r="C197" s="279">
        <v>16977</v>
      </c>
      <c r="D197" s="277">
        <v>0</v>
      </c>
      <c r="E197" s="175">
        <f t="shared" si="10"/>
        <v>10384322</v>
      </c>
    </row>
    <row r="198" spans="1:8" ht="12.65" customHeight="1" x14ac:dyDescent="0.35">
      <c r="A198" s="173" t="s">
        <v>335</v>
      </c>
      <c r="B198" s="277"/>
      <c r="C198" s="279"/>
      <c r="D198" s="277"/>
      <c r="E198" s="175">
        <f t="shared" si="10"/>
        <v>0</v>
      </c>
    </row>
    <row r="199" spans="1:8" ht="12.65" customHeight="1" x14ac:dyDescent="0.35">
      <c r="A199" s="173" t="s">
        <v>336</v>
      </c>
      <c r="B199" s="277">
        <v>8353290</v>
      </c>
      <c r="C199" s="279">
        <v>66240</v>
      </c>
      <c r="D199" s="277">
        <v>0</v>
      </c>
      <c r="E199" s="175">
        <f t="shared" si="10"/>
        <v>8419530</v>
      </c>
    </row>
    <row r="200" spans="1:8" ht="12.65" customHeight="1" x14ac:dyDescent="0.35">
      <c r="A200" s="173" t="s">
        <v>337</v>
      </c>
      <c r="B200" s="277">
        <v>4546798</v>
      </c>
      <c r="C200" s="279">
        <f>492482+48774</f>
        <v>541256</v>
      </c>
      <c r="D200" s="277">
        <v>356540</v>
      </c>
      <c r="E200" s="175">
        <f t="shared" si="10"/>
        <v>4731514</v>
      </c>
    </row>
    <row r="201" spans="1:8" ht="12.65" customHeight="1" x14ac:dyDescent="0.35">
      <c r="A201" s="173" t="s">
        <v>338</v>
      </c>
      <c r="B201" s="277"/>
      <c r="C201" s="279"/>
      <c r="D201" s="277"/>
      <c r="E201" s="175">
        <f t="shared" si="10"/>
        <v>0</v>
      </c>
    </row>
    <row r="202" spans="1:8" ht="12.65" customHeight="1" x14ac:dyDescent="0.35">
      <c r="A202" s="173" t="s">
        <v>339</v>
      </c>
      <c r="B202" s="277"/>
      <c r="C202" s="279"/>
      <c r="D202" s="277"/>
      <c r="E202" s="175">
        <f t="shared" si="10"/>
        <v>0</v>
      </c>
    </row>
    <row r="203" spans="1:8" ht="12.65" customHeight="1" x14ac:dyDescent="0.35">
      <c r="A203" s="173" t="s">
        <v>340</v>
      </c>
      <c r="B203" s="277">
        <v>68158</v>
      </c>
      <c r="C203" s="279">
        <v>465124</v>
      </c>
      <c r="D203" s="277">
        <v>446784</v>
      </c>
      <c r="E203" s="175">
        <f t="shared" si="10"/>
        <v>86498</v>
      </c>
    </row>
    <row r="204" spans="1:8" ht="12.65" customHeight="1" x14ac:dyDescent="0.35">
      <c r="A204" s="173" t="s">
        <v>203</v>
      </c>
      <c r="B204" s="175">
        <f>SUM(B195:B203)</f>
        <v>24843813</v>
      </c>
      <c r="C204" s="186">
        <f>SUM(C195:C203)</f>
        <v>1470630</v>
      </c>
      <c r="D204" s="175">
        <f>SUM(D195:D203)</f>
        <v>803324</v>
      </c>
      <c r="E204" s="175">
        <f>SUM(E195:E203)</f>
        <v>25511119</v>
      </c>
    </row>
    <row r="205" spans="1:8" ht="12.65" customHeight="1" x14ac:dyDescent="0.35">
      <c r="A205" s="173"/>
      <c r="B205" s="173"/>
      <c r="C205" s="186"/>
      <c r="D205" s="175"/>
      <c r="E205" s="175"/>
    </row>
    <row r="206" spans="1:8" ht="12.65" customHeight="1" x14ac:dyDescent="0.35">
      <c r="A206" s="199" t="s">
        <v>341</v>
      </c>
      <c r="B206" s="199"/>
      <c r="C206" s="199"/>
      <c r="D206" s="199"/>
      <c r="E206" s="199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42"/>
    </row>
    <row r="208" spans="1:8" ht="12.65" customHeight="1" x14ac:dyDescent="0.35">
      <c r="A208" s="173" t="s">
        <v>332</v>
      </c>
      <c r="B208" s="178"/>
      <c r="C208" s="188"/>
      <c r="D208" s="178"/>
      <c r="E208" s="175"/>
      <c r="H208" s="242"/>
    </row>
    <row r="209" spans="1:8" ht="12.65" customHeight="1" x14ac:dyDescent="0.35">
      <c r="A209" s="173" t="s">
        <v>333</v>
      </c>
      <c r="B209" s="277">
        <v>637839</v>
      </c>
      <c r="C209" s="279">
        <v>78578</v>
      </c>
      <c r="D209" s="277"/>
      <c r="E209" s="175">
        <f t="shared" ref="E209:E216" si="11">SUM(B209:C209)-D209</f>
        <v>716417</v>
      </c>
      <c r="H209" s="242"/>
    </row>
    <row r="210" spans="1:8" ht="12.65" customHeight="1" x14ac:dyDescent="0.35">
      <c r="A210" s="173" t="s">
        <v>334</v>
      </c>
      <c r="B210" s="277">
        <v>5120588</v>
      </c>
      <c r="C210" s="279">
        <v>519032</v>
      </c>
      <c r="D210" s="277"/>
      <c r="E210" s="175">
        <f t="shared" si="11"/>
        <v>5639620</v>
      </c>
      <c r="H210" s="242"/>
    </row>
    <row r="211" spans="1:8" ht="12.65" customHeight="1" x14ac:dyDescent="0.35">
      <c r="A211" s="173" t="s">
        <v>335</v>
      </c>
      <c r="B211" s="277"/>
      <c r="C211" s="279"/>
      <c r="D211" s="277"/>
      <c r="E211" s="175">
        <f t="shared" si="11"/>
        <v>0</v>
      </c>
      <c r="H211" s="242"/>
    </row>
    <row r="212" spans="1:8" ht="12.65" customHeight="1" x14ac:dyDescent="0.35">
      <c r="A212" s="173" t="s">
        <v>336</v>
      </c>
      <c r="B212" s="277">
        <v>4214915</v>
      </c>
      <c r="C212" s="279">
        <v>506767</v>
      </c>
      <c r="D212" s="277"/>
      <c r="E212" s="175">
        <f t="shared" si="11"/>
        <v>4721682</v>
      </c>
      <c r="H212" s="242"/>
    </row>
    <row r="213" spans="1:8" ht="12.65" customHeight="1" x14ac:dyDescent="0.35">
      <c r="A213" s="173" t="s">
        <v>337</v>
      </c>
      <c r="B213" s="277">
        <v>3980329</v>
      </c>
      <c r="C213" s="279">
        <v>235005</v>
      </c>
      <c r="D213" s="277">
        <v>296649</v>
      </c>
      <c r="E213" s="175">
        <f t="shared" si="11"/>
        <v>3918685</v>
      </c>
      <c r="H213" s="242"/>
    </row>
    <row r="214" spans="1:8" ht="12.65" customHeight="1" x14ac:dyDescent="0.35">
      <c r="A214" s="173" t="s">
        <v>338</v>
      </c>
      <c r="B214" s="277"/>
      <c r="C214" s="279"/>
      <c r="D214" s="277"/>
      <c r="E214" s="175">
        <f t="shared" si="11"/>
        <v>0</v>
      </c>
      <c r="H214" s="242"/>
    </row>
    <row r="215" spans="1:8" ht="12.65" customHeight="1" x14ac:dyDescent="0.35">
      <c r="A215" s="173" t="s">
        <v>339</v>
      </c>
      <c r="B215" s="277"/>
      <c r="C215" s="279"/>
      <c r="D215" s="277"/>
      <c r="E215" s="175">
        <f t="shared" si="11"/>
        <v>0</v>
      </c>
      <c r="H215" s="242"/>
    </row>
    <row r="216" spans="1:8" ht="12.65" customHeight="1" x14ac:dyDescent="0.35">
      <c r="A216" s="173" t="s">
        <v>340</v>
      </c>
      <c r="B216" s="277"/>
      <c r="C216" s="279"/>
      <c r="D216" s="277"/>
      <c r="E216" s="175">
        <f t="shared" si="11"/>
        <v>0</v>
      </c>
      <c r="H216" s="242"/>
    </row>
    <row r="217" spans="1:8" ht="12.65" customHeight="1" x14ac:dyDescent="0.35">
      <c r="A217" s="173" t="s">
        <v>203</v>
      </c>
      <c r="B217" s="175">
        <f>SUM(B208:B216)</f>
        <v>13953671</v>
      </c>
      <c r="C217" s="186">
        <f>SUM(C208:C216)</f>
        <v>1339382</v>
      </c>
      <c r="D217" s="175">
        <f>SUM(D208:D216)</f>
        <v>296649</v>
      </c>
      <c r="E217" s="175">
        <f>SUM(E208:E216)</f>
        <v>14996404</v>
      </c>
    </row>
    <row r="218" spans="1:8" ht="21.75" customHeight="1" x14ac:dyDescent="0.35">
      <c r="A218" s="173"/>
      <c r="B218" s="175"/>
      <c r="C218" s="186"/>
      <c r="D218" s="175"/>
      <c r="E218" s="175"/>
    </row>
    <row r="219" spans="1:8" ht="12.65" customHeight="1" x14ac:dyDescent="0.35">
      <c r="A219" s="200" t="s">
        <v>342</v>
      </c>
      <c r="B219" s="200"/>
      <c r="C219" s="200"/>
      <c r="D219" s="200"/>
      <c r="E219" s="200"/>
    </row>
    <row r="220" spans="1:8" ht="12.65" customHeight="1" x14ac:dyDescent="0.35">
      <c r="A220" s="200"/>
      <c r="B220" s="299" t="s">
        <v>990</v>
      </c>
      <c r="C220" s="299"/>
      <c r="D220" s="200"/>
      <c r="E220" s="200"/>
    </row>
    <row r="221" spans="1:8" ht="12.65" customHeight="1" x14ac:dyDescent="0.35">
      <c r="A221" s="253" t="s">
        <v>990</v>
      </c>
      <c r="B221" s="200"/>
      <c r="C221" s="279">
        <v>576665</v>
      </c>
      <c r="D221" s="172">
        <f>C221</f>
        <v>576665</v>
      </c>
      <c r="E221" s="200"/>
    </row>
    <row r="222" spans="1:8" ht="12.65" customHeight="1" x14ac:dyDescent="0.35">
      <c r="A222" s="240" t="s">
        <v>343</v>
      </c>
      <c r="B222" s="240"/>
      <c r="C222" s="240"/>
      <c r="D222" s="240"/>
      <c r="E222" s="240"/>
    </row>
    <row r="223" spans="1:8" ht="12.65" customHeight="1" x14ac:dyDescent="0.35">
      <c r="A223" s="173" t="s">
        <v>344</v>
      </c>
      <c r="B223" s="172" t="s">
        <v>256</v>
      </c>
      <c r="C223" s="279">
        <v>3459731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279">
        <v>1699979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27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27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27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279">
        <v>2271807</v>
      </c>
      <c r="D228" s="175"/>
      <c r="E228" s="175"/>
    </row>
    <row r="229" spans="1:5" ht="12.65" customHeight="1" x14ac:dyDescent="0.35">
      <c r="A229" s="173" t="s">
        <v>350</v>
      </c>
      <c r="B229" s="175"/>
      <c r="C229" s="186"/>
      <c r="D229" s="175">
        <f>SUM(C223:C228)</f>
        <v>7431517</v>
      </c>
      <c r="E229" s="175"/>
    </row>
    <row r="230" spans="1:5" ht="12.65" customHeight="1" x14ac:dyDescent="0.35">
      <c r="A230" s="240" t="s">
        <v>351</v>
      </c>
      <c r="B230" s="240"/>
      <c r="C230" s="240"/>
      <c r="D230" s="240"/>
      <c r="E230" s="240"/>
    </row>
    <row r="231" spans="1:5" ht="12.65" customHeight="1" x14ac:dyDescent="0.35">
      <c r="A231" s="171" t="s">
        <v>352</v>
      </c>
      <c r="B231" s="172" t="s">
        <v>256</v>
      </c>
      <c r="C231" s="281">
        <v>174</v>
      </c>
      <c r="D231" s="175"/>
      <c r="E231" s="175"/>
    </row>
    <row r="232" spans="1:5" ht="12.65" customHeight="1" x14ac:dyDescent="0.35">
      <c r="A232" s="171"/>
      <c r="B232" s="172"/>
      <c r="C232" s="186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279">
        <v>223021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279"/>
      <c r="D234" s="175"/>
      <c r="E234" s="175"/>
    </row>
    <row r="235" spans="1:5" ht="12.65" customHeight="1" x14ac:dyDescent="0.35">
      <c r="A235" s="173"/>
      <c r="B235" s="175"/>
      <c r="C235" s="186"/>
      <c r="D235" s="175"/>
      <c r="E235" s="175"/>
    </row>
    <row r="236" spans="1:5" ht="12.65" customHeight="1" x14ac:dyDescent="0.35">
      <c r="A236" s="171" t="s">
        <v>355</v>
      </c>
      <c r="B236" s="175"/>
      <c r="C236" s="186"/>
      <c r="D236" s="175">
        <f>SUM(C233:C235)</f>
        <v>223021</v>
      </c>
      <c r="E236" s="175"/>
    </row>
    <row r="237" spans="1:5" ht="12.65" customHeight="1" x14ac:dyDescent="0.35">
      <c r="A237" s="240" t="s">
        <v>356</v>
      </c>
      <c r="B237" s="240"/>
      <c r="C237" s="240"/>
      <c r="D237" s="240"/>
      <c r="E237" s="240"/>
    </row>
    <row r="238" spans="1:5" ht="12.65" customHeight="1" x14ac:dyDescent="0.35">
      <c r="A238" s="173" t="s">
        <v>357</v>
      </c>
      <c r="B238" s="172" t="s">
        <v>256</v>
      </c>
      <c r="C238" s="27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281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86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86"/>
      <c r="D241" s="175"/>
      <c r="E241" s="175"/>
    </row>
    <row r="242" spans="1:5" ht="12.65" customHeight="1" x14ac:dyDescent="0.35">
      <c r="A242" s="173" t="s">
        <v>359</v>
      </c>
      <c r="B242" s="175"/>
      <c r="C242" s="186"/>
      <c r="D242" s="175">
        <f>D221+D229+D236+D240</f>
        <v>8231203</v>
      </c>
      <c r="E242" s="175"/>
    </row>
    <row r="243" spans="1:5" ht="12.65" customHeight="1" x14ac:dyDescent="0.35">
      <c r="A243" s="173"/>
      <c r="B243" s="173"/>
      <c r="C243" s="186"/>
      <c r="D243" s="175"/>
      <c r="E243" s="175"/>
    </row>
    <row r="244" spans="1:5" ht="12.65" customHeight="1" x14ac:dyDescent="0.35">
      <c r="A244" s="173"/>
      <c r="B244" s="173"/>
      <c r="C244" s="186"/>
      <c r="D244" s="175"/>
      <c r="E244" s="175"/>
    </row>
    <row r="245" spans="1:5" ht="12.65" customHeight="1" x14ac:dyDescent="0.35">
      <c r="A245" s="173"/>
      <c r="B245" s="173"/>
      <c r="C245" s="186"/>
      <c r="D245" s="175"/>
      <c r="E245" s="175"/>
    </row>
    <row r="246" spans="1:5" ht="12.65" customHeight="1" x14ac:dyDescent="0.35">
      <c r="A246" s="173"/>
      <c r="B246" s="173"/>
      <c r="C246" s="186"/>
      <c r="D246" s="175"/>
      <c r="E246" s="175"/>
    </row>
    <row r="247" spans="1:5" ht="21.75" customHeight="1" x14ac:dyDescent="0.35">
      <c r="A247" s="173"/>
      <c r="B247" s="173"/>
      <c r="C247" s="186"/>
      <c r="D247" s="175"/>
      <c r="E247" s="175"/>
    </row>
    <row r="248" spans="1:5" ht="12.45" customHeight="1" x14ac:dyDescent="0.35">
      <c r="A248" s="200" t="s">
        <v>360</v>
      </c>
      <c r="B248" s="200"/>
      <c r="C248" s="200"/>
      <c r="D248" s="200"/>
      <c r="E248" s="200"/>
    </row>
    <row r="249" spans="1:5" ht="11.25" customHeight="1" x14ac:dyDescent="0.35">
      <c r="A249" s="240" t="s">
        <v>361</v>
      </c>
      <c r="B249" s="240"/>
      <c r="C249" s="240"/>
      <c r="D249" s="240"/>
      <c r="E249" s="240"/>
    </row>
    <row r="250" spans="1:5" ht="12.45" customHeight="1" x14ac:dyDescent="0.35">
      <c r="A250" s="173" t="s">
        <v>362</v>
      </c>
      <c r="B250" s="172" t="s">
        <v>256</v>
      </c>
      <c r="C250" s="279">
        <v>3044038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27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279">
        <v>5092764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279">
        <v>1958422</v>
      </c>
      <c r="D253" s="175"/>
      <c r="E253" s="175"/>
    </row>
    <row r="254" spans="1:5" ht="12.45" customHeight="1" x14ac:dyDescent="0.35">
      <c r="A254" s="173" t="s">
        <v>976</v>
      </c>
      <c r="B254" s="172" t="s">
        <v>256</v>
      </c>
      <c r="C254" s="279">
        <v>601000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279">
        <v>181702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27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279">
        <v>236535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279">
        <v>163440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279"/>
      <c r="D259" s="175"/>
      <c r="E259" s="175"/>
    </row>
    <row r="260" spans="1:5" ht="12.45" customHeight="1" x14ac:dyDescent="0.35">
      <c r="A260" s="173" t="s">
        <v>371</v>
      </c>
      <c r="B260" s="175"/>
      <c r="C260" s="186"/>
      <c r="D260" s="175">
        <f>SUM(C250:C252)-C253+SUM(C254:C259)</f>
        <v>7361057</v>
      </c>
      <c r="E260" s="175"/>
    </row>
    <row r="261" spans="1:5" ht="11.25" customHeight="1" x14ac:dyDescent="0.35">
      <c r="A261" s="240" t="s">
        <v>372</v>
      </c>
      <c r="B261" s="240"/>
      <c r="C261" s="240"/>
      <c r="D261" s="240"/>
      <c r="E261" s="240"/>
    </row>
    <row r="262" spans="1:5" ht="12.45" customHeight="1" x14ac:dyDescent="0.35">
      <c r="A262" s="173" t="s">
        <v>362</v>
      </c>
      <c r="B262" s="172" t="s">
        <v>256</v>
      </c>
      <c r="C262" s="279">
        <v>2878475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27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279"/>
      <c r="D264" s="175"/>
      <c r="E264" s="175"/>
    </row>
    <row r="265" spans="1:5" ht="12.45" customHeight="1" x14ac:dyDescent="0.35">
      <c r="A265" s="173" t="s">
        <v>374</v>
      </c>
      <c r="B265" s="175"/>
      <c r="C265" s="186"/>
      <c r="D265" s="175">
        <f>SUM(C262:C264)</f>
        <v>2878475</v>
      </c>
      <c r="E265" s="175"/>
    </row>
    <row r="266" spans="1:5" ht="11.25" customHeight="1" x14ac:dyDescent="0.35">
      <c r="A266" s="240" t="s">
        <v>375</v>
      </c>
      <c r="B266" s="240"/>
      <c r="C266" s="240"/>
      <c r="D266" s="240"/>
      <c r="E266" s="240"/>
    </row>
    <row r="267" spans="1:5" ht="12.45" customHeight="1" x14ac:dyDescent="0.35">
      <c r="A267" s="173" t="s">
        <v>332</v>
      </c>
      <c r="B267" s="172" t="s">
        <v>256</v>
      </c>
      <c r="C267" s="279">
        <f t="shared" ref="C267:C272" si="12">E195</f>
        <v>522015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279">
        <f t="shared" si="12"/>
        <v>1367240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279">
        <f t="shared" si="12"/>
        <v>10384322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0">
        <f t="shared" si="12"/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279">
        <f t="shared" si="12"/>
        <v>8419530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279">
        <f t="shared" si="12"/>
        <v>4731514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279">
        <f>E202</f>
        <v>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279">
        <f>E203</f>
        <v>86498</v>
      </c>
      <c r="D274" s="175"/>
      <c r="E274" s="175"/>
    </row>
    <row r="275" spans="1:5" ht="12.45" customHeight="1" x14ac:dyDescent="0.35">
      <c r="A275" s="173" t="s">
        <v>379</v>
      </c>
      <c r="B275" s="175"/>
      <c r="C275" s="186"/>
      <c r="D275" s="175">
        <f>SUM(C267:C274)</f>
        <v>25511119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279">
        <f>E217</f>
        <v>14996404</v>
      </c>
      <c r="D276" s="175"/>
      <c r="E276" s="175"/>
    </row>
    <row r="277" spans="1:5" ht="12.65" customHeight="1" x14ac:dyDescent="0.35">
      <c r="A277" s="173" t="s">
        <v>381</v>
      </c>
      <c r="B277" s="175"/>
      <c r="C277" s="186"/>
      <c r="D277" s="175">
        <f>D275-C276</f>
        <v>10514715</v>
      </c>
      <c r="E277" s="175"/>
    </row>
    <row r="278" spans="1:5" ht="12.65" customHeight="1" x14ac:dyDescent="0.35">
      <c r="A278" s="240" t="s">
        <v>382</v>
      </c>
      <c r="B278" s="240"/>
      <c r="C278" s="240"/>
      <c r="D278" s="240"/>
      <c r="E278" s="240"/>
    </row>
    <row r="279" spans="1:5" ht="12.65" customHeight="1" x14ac:dyDescent="0.35">
      <c r="A279" s="173" t="s">
        <v>383</v>
      </c>
      <c r="B279" s="172" t="s">
        <v>256</v>
      </c>
      <c r="C279" s="27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27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27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279">
        <v>1245140</v>
      </c>
      <c r="D282" s="175"/>
      <c r="E282" s="175"/>
    </row>
    <row r="283" spans="1:5" ht="12.65" customHeight="1" x14ac:dyDescent="0.35">
      <c r="A283" s="173" t="s">
        <v>386</v>
      </c>
      <c r="B283" s="175"/>
      <c r="C283" s="186"/>
      <c r="D283" s="175">
        <f>C279-C280+C281+C282</f>
        <v>1245140</v>
      </c>
      <c r="E283" s="175"/>
    </row>
    <row r="284" spans="1:5" ht="12.65" customHeight="1" x14ac:dyDescent="0.35">
      <c r="A284" s="173"/>
      <c r="B284" s="175"/>
      <c r="C284" s="186"/>
      <c r="D284" s="175"/>
      <c r="E284" s="175"/>
    </row>
    <row r="285" spans="1:5" ht="12.65" customHeight="1" x14ac:dyDescent="0.35">
      <c r="A285" s="240" t="s">
        <v>387</v>
      </c>
      <c r="B285" s="240"/>
      <c r="C285" s="240"/>
      <c r="D285" s="240"/>
      <c r="E285" s="240"/>
    </row>
    <row r="286" spans="1:5" ht="12.65" customHeight="1" x14ac:dyDescent="0.35">
      <c r="A286" s="173" t="s">
        <v>388</v>
      </c>
      <c r="B286" s="172" t="s">
        <v>256</v>
      </c>
      <c r="C286" s="27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27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27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279"/>
      <c r="D289" s="175"/>
      <c r="E289" s="175"/>
    </row>
    <row r="290" spans="1:5" ht="12.65" customHeight="1" x14ac:dyDescent="0.35">
      <c r="A290" s="173" t="s">
        <v>392</v>
      </c>
      <c r="B290" s="175"/>
      <c r="C290" s="186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86"/>
      <c r="D291" s="175"/>
      <c r="E291" s="175"/>
    </row>
    <row r="292" spans="1:5" ht="12.65" customHeight="1" x14ac:dyDescent="0.35">
      <c r="A292" s="173" t="s">
        <v>393</v>
      </c>
      <c r="B292" s="175"/>
      <c r="C292" s="186"/>
      <c r="D292" s="175">
        <f>D260+D265+D277+D283+D290</f>
        <v>21999387</v>
      </c>
      <c r="E292" s="175"/>
    </row>
    <row r="293" spans="1:5" ht="12.65" customHeight="1" x14ac:dyDescent="0.35">
      <c r="A293" s="173"/>
      <c r="B293" s="173"/>
      <c r="C293" s="186"/>
      <c r="D293" s="175"/>
      <c r="E293" s="175"/>
    </row>
    <row r="294" spans="1:5" ht="12.65" customHeight="1" x14ac:dyDescent="0.35">
      <c r="A294" s="173"/>
      <c r="B294" s="173"/>
      <c r="C294" s="186"/>
      <c r="D294" s="175"/>
      <c r="E294" s="175"/>
    </row>
    <row r="295" spans="1:5" ht="12.65" customHeight="1" x14ac:dyDescent="0.35">
      <c r="A295" s="173"/>
      <c r="B295" s="173"/>
      <c r="C295" s="186"/>
      <c r="D295" s="175"/>
      <c r="E295" s="175"/>
    </row>
    <row r="296" spans="1:5" ht="12.65" customHeight="1" x14ac:dyDescent="0.35">
      <c r="A296" s="173"/>
      <c r="B296" s="173"/>
      <c r="C296" s="186"/>
      <c r="D296" s="175"/>
      <c r="E296" s="175"/>
    </row>
    <row r="297" spans="1:5" ht="12.65" customHeight="1" x14ac:dyDescent="0.35">
      <c r="A297" s="173"/>
      <c r="B297" s="173"/>
      <c r="C297" s="186"/>
      <c r="D297" s="175"/>
      <c r="E297" s="175"/>
    </row>
    <row r="298" spans="1:5" ht="12.65" customHeight="1" x14ac:dyDescent="0.35">
      <c r="A298" s="173"/>
      <c r="B298" s="173"/>
      <c r="C298" s="186"/>
      <c r="D298" s="175"/>
      <c r="E298" s="175"/>
    </row>
    <row r="299" spans="1:5" ht="12.65" customHeight="1" x14ac:dyDescent="0.35">
      <c r="A299" s="173"/>
      <c r="B299" s="173"/>
      <c r="C299" s="186"/>
      <c r="D299" s="175"/>
      <c r="E299" s="175"/>
    </row>
    <row r="300" spans="1:5" ht="12.65" customHeight="1" x14ac:dyDescent="0.35">
      <c r="A300" s="173"/>
      <c r="B300" s="173"/>
      <c r="C300" s="186"/>
      <c r="D300" s="175"/>
      <c r="E300" s="175"/>
    </row>
    <row r="301" spans="1:5" ht="20.25" customHeight="1" x14ac:dyDescent="0.35">
      <c r="A301" s="173"/>
      <c r="B301" s="173"/>
      <c r="C301" s="186"/>
      <c r="D301" s="175"/>
      <c r="E301" s="175"/>
    </row>
    <row r="302" spans="1:5" ht="12.65" customHeight="1" x14ac:dyDescent="0.35">
      <c r="A302" s="200" t="s">
        <v>394</v>
      </c>
      <c r="B302" s="200"/>
      <c r="C302" s="200"/>
      <c r="D302" s="200"/>
      <c r="E302" s="200"/>
    </row>
    <row r="303" spans="1:5" ht="14.25" customHeight="1" x14ac:dyDescent="0.35">
      <c r="A303" s="240" t="s">
        <v>395</v>
      </c>
      <c r="B303" s="240"/>
      <c r="C303" s="240"/>
      <c r="D303" s="240"/>
      <c r="E303" s="240"/>
    </row>
    <row r="304" spans="1:5" ht="12.65" customHeight="1" x14ac:dyDescent="0.35">
      <c r="A304" s="173" t="s">
        <v>396</v>
      </c>
      <c r="B304" s="172" t="s">
        <v>256</v>
      </c>
      <c r="C304" s="27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279">
        <v>417707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279">
        <v>2455673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279">
        <v>30511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279"/>
      <c r="D308" s="175"/>
      <c r="E308" s="175"/>
    </row>
    <row r="309" spans="1:5" ht="12.65" customHeight="1" x14ac:dyDescent="0.35">
      <c r="A309" s="173" t="s">
        <v>977</v>
      </c>
      <c r="B309" s="172" t="s">
        <v>256</v>
      </c>
      <c r="C309" s="279">
        <v>599301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27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27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27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279">
        <v>600707</v>
      </c>
      <c r="D313" s="175"/>
      <c r="E313" s="175"/>
    </row>
    <row r="314" spans="1:5" ht="12.65" customHeight="1" x14ac:dyDescent="0.35">
      <c r="A314" s="173" t="s">
        <v>405</v>
      </c>
      <c r="B314" s="175"/>
      <c r="C314" s="186"/>
      <c r="D314" s="175">
        <f>SUM(C304:C313)</f>
        <v>4103899</v>
      </c>
      <c r="E314" s="175"/>
    </row>
    <row r="315" spans="1:5" ht="12.65" customHeight="1" x14ac:dyDescent="0.35">
      <c r="A315" s="240" t="s">
        <v>406</v>
      </c>
      <c r="B315" s="240"/>
      <c r="C315" s="240"/>
      <c r="D315" s="240"/>
      <c r="E315" s="240"/>
    </row>
    <row r="316" spans="1:5" ht="12.65" customHeight="1" x14ac:dyDescent="0.35">
      <c r="A316" s="173" t="s">
        <v>407</v>
      </c>
      <c r="B316" s="172" t="s">
        <v>256</v>
      </c>
      <c r="C316" s="27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27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279"/>
      <c r="D318" s="175"/>
      <c r="E318" s="175"/>
    </row>
    <row r="319" spans="1:5" ht="12.65" customHeight="1" x14ac:dyDescent="0.35">
      <c r="A319" s="173" t="s">
        <v>410</v>
      </c>
      <c r="B319" s="175"/>
      <c r="C319" s="186"/>
      <c r="D319" s="175">
        <f>SUM(C316:C318)</f>
        <v>0</v>
      </c>
      <c r="E319" s="175"/>
    </row>
    <row r="320" spans="1:5" ht="12.65" customHeight="1" x14ac:dyDescent="0.35">
      <c r="A320" s="240" t="s">
        <v>411</v>
      </c>
      <c r="B320" s="240"/>
      <c r="C320" s="240"/>
      <c r="D320" s="240"/>
      <c r="E320" s="240"/>
    </row>
    <row r="321" spans="1:5" ht="12.65" customHeight="1" x14ac:dyDescent="0.35">
      <c r="A321" s="173" t="s">
        <v>412</v>
      </c>
      <c r="B321" s="172" t="s">
        <v>256</v>
      </c>
      <c r="C321" s="27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27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27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27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279">
        <v>12449165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27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279">
        <v>2118948</v>
      </c>
      <c r="D327" s="175"/>
      <c r="E327" s="175"/>
    </row>
    <row r="328" spans="1:5" ht="19.5" customHeight="1" x14ac:dyDescent="0.35">
      <c r="A328" s="173" t="s">
        <v>203</v>
      </c>
      <c r="B328" s="175"/>
      <c r="C328" s="186"/>
      <c r="D328" s="175">
        <f>SUM(C321:C327)</f>
        <v>14568113</v>
      </c>
      <c r="E328" s="175"/>
    </row>
    <row r="329" spans="1:5" ht="12.65" customHeight="1" x14ac:dyDescent="0.35">
      <c r="A329" s="173" t="s">
        <v>419</v>
      </c>
      <c r="B329" s="175"/>
      <c r="C329" s="186"/>
      <c r="D329" s="175">
        <f>C313</f>
        <v>600707</v>
      </c>
      <c r="E329" s="175"/>
    </row>
    <row r="330" spans="1:5" ht="12.65" customHeight="1" x14ac:dyDescent="0.35">
      <c r="A330" s="173" t="s">
        <v>420</v>
      </c>
      <c r="B330" s="175"/>
      <c r="C330" s="186"/>
      <c r="D330" s="175">
        <f>D328-D329</f>
        <v>13967406</v>
      </c>
      <c r="E330" s="175"/>
    </row>
    <row r="331" spans="1:5" ht="12.65" customHeight="1" x14ac:dyDescent="0.35">
      <c r="A331" s="173"/>
      <c r="B331" s="175"/>
      <c r="C331" s="186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78">
        <v>3928082</v>
      </c>
      <c r="D332" s="175"/>
      <c r="E332" s="175"/>
    </row>
    <row r="333" spans="1:5" ht="12.65" customHeight="1" x14ac:dyDescent="0.35">
      <c r="A333" s="173"/>
      <c r="B333" s="172"/>
      <c r="C333" s="215"/>
      <c r="D333" s="175"/>
      <c r="E333" s="175"/>
    </row>
    <row r="334" spans="1:5" ht="12.65" customHeight="1" x14ac:dyDescent="0.35">
      <c r="A334" s="173" t="s">
        <v>877</v>
      </c>
      <c r="B334" s="172" t="s">
        <v>256</v>
      </c>
      <c r="C334" s="278"/>
      <c r="D334" s="175"/>
      <c r="E334" s="175"/>
    </row>
    <row r="335" spans="1:5" ht="12.65" customHeight="1" x14ac:dyDescent="0.35">
      <c r="A335" s="173" t="s">
        <v>878</v>
      </c>
      <c r="B335" s="172" t="s">
        <v>256</v>
      </c>
      <c r="C335" s="278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78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279"/>
      <c r="D337" s="175"/>
      <c r="E337" s="175"/>
    </row>
    <row r="338" spans="1:5" ht="12.65" customHeight="1" x14ac:dyDescent="0.35">
      <c r="A338" s="173" t="s">
        <v>988</v>
      </c>
      <c r="B338" s="172" t="s">
        <v>256</v>
      </c>
      <c r="C338" s="279"/>
      <c r="D338" s="175"/>
      <c r="E338" s="175"/>
    </row>
    <row r="339" spans="1:5" ht="12.65" customHeight="1" x14ac:dyDescent="0.35">
      <c r="A339" s="173" t="s">
        <v>424</v>
      </c>
      <c r="B339" s="175"/>
      <c r="C339" s="186"/>
      <c r="D339" s="175">
        <f>D314+D319+D330+C332+C336+C337</f>
        <v>21999387</v>
      </c>
      <c r="E339" s="175"/>
    </row>
    <row r="340" spans="1:5" ht="12.65" customHeight="1" x14ac:dyDescent="0.35">
      <c r="A340" s="173"/>
      <c r="B340" s="175"/>
      <c r="C340" s="186"/>
      <c r="D340" s="175"/>
      <c r="E340" s="175"/>
    </row>
    <row r="341" spans="1:5" ht="12.65" customHeight="1" x14ac:dyDescent="0.35">
      <c r="A341" s="173" t="s">
        <v>425</v>
      </c>
      <c r="B341" s="175"/>
      <c r="C341" s="186"/>
      <c r="D341" s="175">
        <f>D292</f>
        <v>21999387</v>
      </c>
      <c r="E341" s="175"/>
    </row>
    <row r="342" spans="1:5" ht="12.65" customHeight="1" x14ac:dyDescent="0.35">
      <c r="A342" s="173"/>
      <c r="B342" s="173"/>
      <c r="C342" s="186"/>
      <c r="D342" s="175"/>
      <c r="E342" s="175"/>
    </row>
    <row r="343" spans="1:5" ht="12.65" customHeight="1" x14ac:dyDescent="0.35">
      <c r="A343" s="173"/>
      <c r="B343" s="173"/>
      <c r="C343" s="186"/>
      <c r="D343" s="175"/>
      <c r="E343" s="175"/>
    </row>
    <row r="344" spans="1:5" ht="12.65" customHeight="1" x14ac:dyDescent="0.35">
      <c r="A344" s="173"/>
      <c r="B344" s="173"/>
      <c r="C344" s="186"/>
      <c r="D344" s="175"/>
      <c r="E344" s="175"/>
    </row>
    <row r="345" spans="1:5" ht="12.65" customHeight="1" x14ac:dyDescent="0.35">
      <c r="A345" s="173"/>
      <c r="B345" s="173"/>
      <c r="C345" s="186"/>
      <c r="D345" s="175"/>
      <c r="E345" s="175"/>
    </row>
    <row r="346" spans="1:5" ht="12.65" customHeight="1" x14ac:dyDescent="0.35">
      <c r="A346" s="173"/>
      <c r="B346" s="173"/>
      <c r="C346" s="186"/>
      <c r="D346" s="175"/>
      <c r="E346" s="175"/>
    </row>
    <row r="347" spans="1:5" ht="12.65" customHeight="1" x14ac:dyDescent="0.35">
      <c r="A347" s="173"/>
      <c r="B347" s="173"/>
      <c r="C347" s="186"/>
      <c r="D347" s="175"/>
      <c r="E347" s="175"/>
    </row>
    <row r="348" spans="1:5" ht="12.65" customHeight="1" x14ac:dyDescent="0.35">
      <c r="A348" s="173"/>
      <c r="B348" s="173"/>
      <c r="C348" s="186"/>
      <c r="D348" s="175"/>
      <c r="E348" s="175"/>
    </row>
    <row r="349" spans="1:5" ht="12.65" customHeight="1" x14ac:dyDescent="0.35">
      <c r="A349" s="173"/>
      <c r="B349" s="173"/>
      <c r="C349" s="186"/>
      <c r="D349" s="175"/>
      <c r="E349" s="175"/>
    </row>
    <row r="350" spans="1:5" ht="12.65" customHeight="1" x14ac:dyDescent="0.35">
      <c r="A350" s="173"/>
      <c r="B350" s="173"/>
      <c r="C350" s="186"/>
      <c r="D350" s="175"/>
      <c r="E350" s="175"/>
    </row>
    <row r="351" spans="1:5" ht="12.65" customHeight="1" x14ac:dyDescent="0.35">
      <c r="A351" s="173"/>
      <c r="B351" s="173"/>
      <c r="C351" s="186"/>
      <c r="D351" s="175"/>
      <c r="E351" s="175"/>
    </row>
    <row r="352" spans="1:5" ht="12.65" customHeight="1" x14ac:dyDescent="0.35">
      <c r="A352" s="173"/>
      <c r="B352" s="173"/>
      <c r="C352" s="186"/>
      <c r="D352" s="175"/>
      <c r="E352" s="175"/>
    </row>
    <row r="353" spans="1:5" ht="12.65" customHeight="1" x14ac:dyDescent="0.35">
      <c r="A353" s="173"/>
      <c r="B353" s="173"/>
      <c r="C353" s="186"/>
      <c r="D353" s="175"/>
      <c r="E353" s="175"/>
    </row>
    <row r="354" spans="1:5" ht="12.65" customHeight="1" x14ac:dyDescent="0.35">
      <c r="A354" s="173"/>
      <c r="B354" s="173"/>
      <c r="C354" s="186"/>
      <c r="D354" s="175"/>
      <c r="E354" s="175"/>
    </row>
    <row r="355" spans="1:5" ht="12.65" customHeight="1" x14ac:dyDescent="0.35">
      <c r="A355" s="173"/>
      <c r="B355" s="173"/>
      <c r="C355" s="186"/>
      <c r="D355" s="175"/>
      <c r="E355" s="175"/>
    </row>
    <row r="356" spans="1:5" ht="20.25" customHeight="1" x14ac:dyDescent="0.35">
      <c r="A356" s="173"/>
      <c r="B356" s="173"/>
      <c r="C356" s="186"/>
      <c r="D356" s="175"/>
      <c r="E356" s="175"/>
    </row>
    <row r="357" spans="1:5" ht="12.65" customHeight="1" x14ac:dyDescent="0.35">
      <c r="A357" s="200" t="s">
        <v>426</v>
      </c>
      <c r="B357" s="200"/>
      <c r="C357" s="200"/>
      <c r="D357" s="200"/>
      <c r="E357" s="200"/>
    </row>
    <row r="358" spans="1:5" ht="12.65" customHeight="1" x14ac:dyDescent="0.35">
      <c r="A358" s="240" t="s">
        <v>427</v>
      </c>
      <c r="B358" s="240"/>
      <c r="C358" s="240"/>
      <c r="D358" s="240"/>
      <c r="E358" s="240"/>
    </row>
    <row r="359" spans="1:5" ht="12.65" customHeight="1" x14ac:dyDescent="0.35">
      <c r="A359" s="173" t="s">
        <v>428</v>
      </c>
      <c r="B359" s="172" t="s">
        <v>256</v>
      </c>
      <c r="C359" s="279">
        <v>4430605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279">
        <v>21440582</v>
      </c>
      <c r="D360" s="175"/>
      <c r="E360" s="175"/>
    </row>
    <row r="361" spans="1:5" ht="12.65" customHeight="1" x14ac:dyDescent="0.35">
      <c r="A361" s="173" t="s">
        <v>430</v>
      </c>
      <c r="B361" s="175"/>
      <c r="C361" s="186"/>
      <c r="D361" s="175">
        <f>SUM(C359:C360)</f>
        <v>25871187</v>
      </c>
      <c r="E361" s="175"/>
    </row>
    <row r="362" spans="1:5" ht="12.65" customHeight="1" x14ac:dyDescent="0.35">
      <c r="A362" s="240" t="s">
        <v>431</v>
      </c>
      <c r="B362" s="240"/>
      <c r="C362" s="240"/>
      <c r="D362" s="240"/>
      <c r="E362" s="240"/>
    </row>
    <row r="363" spans="1:5" ht="12.65" customHeight="1" x14ac:dyDescent="0.35">
      <c r="A363" s="173" t="s">
        <v>990</v>
      </c>
      <c r="B363" s="240"/>
      <c r="C363" s="279">
        <v>576665</v>
      </c>
      <c r="D363" s="175"/>
      <c r="E363" s="240"/>
    </row>
    <row r="364" spans="1:5" ht="12.65" customHeight="1" x14ac:dyDescent="0.35">
      <c r="A364" s="173" t="s">
        <v>432</v>
      </c>
      <c r="B364" s="172" t="s">
        <v>256</v>
      </c>
      <c r="C364" s="279">
        <v>7431517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279">
        <v>223021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279">
        <f>-531264-3</f>
        <v>-531267</v>
      </c>
      <c r="D366" s="175"/>
      <c r="E366" s="175"/>
    </row>
    <row r="367" spans="1:5" ht="12.65" customHeight="1" x14ac:dyDescent="0.35">
      <c r="A367" s="173" t="s">
        <v>359</v>
      </c>
      <c r="B367" s="175"/>
      <c r="C367" s="186"/>
      <c r="D367" s="175">
        <f>SUM(C363:C366)</f>
        <v>7699936</v>
      </c>
      <c r="E367" s="175"/>
    </row>
    <row r="368" spans="1:5" ht="12.65" customHeight="1" x14ac:dyDescent="0.35">
      <c r="A368" s="173" t="s">
        <v>435</v>
      </c>
      <c r="B368" s="175"/>
      <c r="C368" s="186"/>
      <c r="D368" s="175">
        <f>D361-D367</f>
        <v>18171251</v>
      </c>
      <c r="E368" s="175"/>
    </row>
    <row r="369" spans="1:5" ht="12.65" customHeight="1" x14ac:dyDescent="0.35">
      <c r="A369" s="240" t="s">
        <v>436</v>
      </c>
      <c r="B369" s="240"/>
      <c r="C369" s="240"/>
      <c r="D369" s="240"/>
      <c r="E369" s="240"/>
    </row>
    <row r="370" spans="1:5" ht="12.65" customHeight="1" x14ac:dyDescent="0.35">
      <c r="A370" s="173" t="s">
        <v>437</v>
      </c>
      <c r="B370" s="172" t="s">
        <v>256</v>
      </c>
      <c r="C370" s="279">
        <v>152929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279">
        <v>2279686</v>
      </c>
      <c r="D371" s="175"/>
      <c r="E371" s="175"/>
    </row>
    <row r="372" spans="1:5" ht="12.65" customHeight="1" x14ac:dyDescent="0.35">
      <c r="A372" s="173" t="s">
        <v>439</v>
      </c>
      <c r="B372" s="175"/>
      <c r="C372" s="186"/>
      <c r="D372" s="175">
        <f>SUM(C370:C371)</f>
        <v>2432615</v>
      </c>
      <c r="E372" s="175"/>
    </row>
    <row r="373" spans="1:5" ht="12.65" customHeight="1" x14ac:dyDescent="0.35">
      <c r="A373" s="173" t="s">
        <v>440</v>
      </c>
      <c r="B373" s="175"/>
      <c r="C373" s="186"/>
      <c r="D373" s="175">
        <f>D368+D372</f>
        <v>20603866</v>
      </c>
      <c r="E373" s="175"/>
    </row>
    <row r="374" spans="1:5" ht="12.65" customHeight="1" x14ac:dyDescent="0.35">
      <c r="A374" s="173"/>
      <c r="B374" s="175"/>
      <c r="C374" s="186"/>
      <c r="D374" s="175"/>
      <c r="E374" s="175"/>
    </row>
    <row r="375" spans="1:5" ht="12.65" customHeight="1" x14ac:dyDescent="0.35">
      <c r="A375" s="173"/>
      <c r="B375" s="175"/>
      <c r="C375" s="186"/>
      <c r="D375" s="175"/>
      <c r="E375" s="175"/>
    </row>
    <row r="376" spans="1:5" ht="12.65" customHeight="1" x14ac:dyDescent="0.35">
      <c r="A376" s="173"/>
      <c r="B376" s="175"/>
      <c r="C376" s="186"/>
      <c r="D376" s="175"/>
      <c r="E376" s="175"/>
    </row>
    <row r="377" spans="1:5" ht="12.65" customHeight="1" x14ac:dyDescent="0.35">
      <c r="A377" s="240" t="s">
        <v>441</v>
      </c>
      <c r="B377" s="240"/>
      <c r="C377" s="240"/>
      <c r="D377" s="240"/>
      <c r="E377" s="240"/>
    </row>
    <row r="378" spans="1:5" ht="12.65" customHeight="1" x14ac:dyDescent="0.35">
      <c r="A378" s="173" t="s">
        <v>442</v>
      </c>
      <c r="B378" s="172" t="s">
        <v>256</v>
      </c>
      <c r="C378" s="279">
        <v>10595518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281">
        <f>B48</f>
        <v>2396923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281">
        <v>257724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281">
        <v>1431568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281">
        <v>193319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281">
        <v>1928300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281">
        <v>1339382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281">
        <v>73182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281">
        <v>196575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281">
        <v>140254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281">
        <v>428633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279">
        <v>1186506</v>
      </c>
      <c r="D389" s="175"/>
      <c r="E389" s="175"/>
    </row>
    <row r="390" spans="1:6" ht="12.65" customHeight="1" x14ac:dyDescent="0.35">
      <c r="A390" s="173" t="s">
        <v>452</v>
      </c>
      <c r="B390" s="175"/>
      <c r="C390" s="186"/>
      <c r="D390" s="175">
        <f>SUM(C378:C389)</f>
        <v>20167884</v>
      </c>
      <c r="E390" s="175"/>
    </row>
    <row r="391" spans="1:6" ht="12.65" customHeight="1" x14ac:dyDescent="0.35">
      <c r="A391" s="173" t="s">
        <v>453</v>
      </c>
      <c r="B391" s="175"/>
      <c r="C391" s="186"/>
      <c r="D391" s="175">
        <f>D373-D390</f>
        <v>435982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279">
        <v>498394</v>
      </c>
      <c r="D392" s="175"/>
      <c r="E392" s="175"/>
    </row>
    <row r="393" spans="1:6" ht="12.65" customHeight="1" x14ac:dyDescent="0.35">
      <c r="A393" s="173" t="s">
        <v>455</v>
      </c>
      <c r="B393" s="175"/>
      <c r="C393" s="186"/>
      <c r="D393" s="190">
        <f>D391+C392</f>
        <v>934376</v>
      </c>
      <c r="E393" s="175"/>
      <c r="F393" s="192"/>
    </row>
    <row r="394" spans="1:6" ht="12.65" customHeight="1" x14ac:dyDescent="0.35">
      <c r="A394" s="173" t="s">
        <v>456</v>
      </c>
      <c r="B394" s="172" t="s">
        <v>256</v>
      </c>
      <c r="C394" s="27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279"/>
      <c r="D395" s="175"/>
      <c r="E395" s="175"/>
    </row>
    <row r="396" spans="1:6" ht="12.65" customHeight="1" x14ac:dyDescent="0.35">
      <c r="A396" s="173" t="s">
        <v>458</v>
      </c>
      <c r="B396" s="175"/>
      <c r="C396" s="186"/>
      <c r="D396" s="175">
        <f>D393+C394-C395</f>
        <v>934376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43"/>
    </row>
    <row r="412" spans="1:5" ht="12.65" customHeight="1" x14ac:dyDescent="0.35">
      <c r="A412" s="179" t="str">
        <f>C84&amp;"   "&amp;"H-"&amp;FIXED(C83,0,TRUE)&amp;"     FYE "&amp;C82</f>
        <v>Cascade Medical Center   H-0     FYE 12/31/2019</v>
      </c>
      <c r="B412" s="179"/>
      <c r="C412" s="179"/>
      <c r="D412" s="179"/>
      <c r="E412" s="243"/>
    </row>
    <row r="413" spans="1:5" ht="12.65" customHeight="1" x14ac:dyDescent="0.35">
      <c r="A413" s="179" t="s">
        <v>460</v>
      </c>
      <c r="B413" s="181" t="s">
        <v>461</v>
      </c>
      <c r="C413" s="181" t="s">
        <v>978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66</v>
      </c>
      <c r="C414" s="189">
        <f>E138</f>
        <v>66</v>
      </c>
      <c r="D414" s="179"/>
    </row>
    <row r="415" spans="1:5" ht="12.65" customHeight="1" x14ac:dyDescent="0.35">
      <c r="A415" s="179" t="s">
        <v>464</v>
      </c>
      <c r="B415" s="179">
        <f>D111</f>
        <v>181</v>
      </c>
      <c r="C415" s="179">
        <f>E139</f>
        <v>181</v>
      </c>
      <c r="D415" s="189">
        <f>SUM(C59:H59)+N59</f>
        <v>181</v>
      </c>
    </row>
    <row r="416" spans="1:5" ht="12.65" customHeight="1" x14ac:dyDescent="0.35">
      <c r="A416" s="179"/>
      <c r="B416" s="179"/>
      <c r="C416" s="189"/>
      <c r="D416" s="179"/>
    </row>
    <row r="417" spans="1:7" ht="12.65" customHeight="1" x14ac:dyDescent="0.35">
      <c r="A417" s="179" t="s">
        <v>465</v>
      </c>
      <c r="B417" s="179">
        <f>C112</f>
        <v>73</v>
      </c>
      <c r="C417" s="189">
        <f>E144</f>
        <v>73</v>
      </c>
      <c r="D417" s="179"/>
    </row>
    <row r="418" spans="1:7" ht="12.65" customHeight="1" x14ac:dyDescent="0.35">
      <c r="A418" s="179" t="s">
        <v>466</v>
      </c>
      <c r="B418" s="179">
        <f>D112</f>
        <v>1277</v>
      </c>
      <c r="C418" s="179">
        <f>E145</f>
        <v>1277</v>
      </c>
      <c r="D418" s="179">
        <f>K59+L59</f>
        <v>1277</v>
      </c>
    </row>
    <row r="419" spans="1:7" ht="12.65" customHeight="1" x14ac:dyDescent="0.35">
      <c r="A419" s="179"/>
      <c r="B419" s="179"/>
      <c r="C419" s="189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198"/>
      <c r="B422" s="198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979</v>
      </c>
      <c r="B424" s="179">
        <f>D114</f>
        <v>0</v>
      </c>
      <c r="D424" s="179">
        <f>J59</f>
        <v>0</v>
      </c>
    </row>
    <row r="425" spans="1:7" ht="12.65" customHeight="1" x14ac:dyDescent="0.35">
      <c r="A425" s="198"/>
      <c r="B425" s="198"/>
      <c r="C425" s="198"/>
      <c r="D425" s="198"/>
      <c r="F425" s="198"/>
      <c r="G425" s="198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3">C378</f>
        <v>10595518</v>
      </c>
      <c r="C427" s="179">
        <f t="shared" ref="C427:C434" si="14">CE61</f>
        <v>10595518</v>
      </c>
      <c r="D427" s="179"/>
    </row>
    <row r="428" spans="1:7" ht="12.65" customHeight="1" x14ac:dyDescent="0.35">
      <c r="A428" s="179" t="s">
        <v>3</v>
      </c>
      <c r="B428" s="179">
        <f t="shared" si="13"/>
        <v>2396923</v>
      </c>
      <c r="C428" s="179">
        <f t="shared" si="14"/>
        <v>2396921</v>
      </c>
      <c r="D428" s="179">
        <f>D173</f>
        <v>2396923</v>
      </c>
    </row>
    <row r="429" spans="1:7" ht="12.65" customHeight="1" x14ac:dyDescent="0.35">
      <c r="A429" s="179" t="s">
        <v>236</v>
      </c>
      <c r="B429" s="179">
        <f t="shared" si="13"/>
        <v>257724</v>
      </c>
      <c r="C429" s="179">
        <f t="shared" si="14"/>
        <v>257724</v>
      </c>
      <c r="D429" s="179"/>
    </row>
    <row r="430" spans="1:7" ht="12.65" customHeight="1" x14ac:dyDescent="0.35">
      <c r="A430" s="179" t="s">
        <v>237</v>
      </c>
      <c r="B430" s="179">
        <f t="shared" si="13"/>
        <v>1431568</v>
      </c>
      <c r="C430" s="179">
        <f t="shared" si="14"/>
        <v>1433597</v>
      </c>
      <c r="D430" s="179"/>
    </row>
    <row r="431" spans="1:7" ht="12.65" customHeight="1" x14ac:dyDescent="0.35">
      <c r="A431" s="179" t="s">
        <v>444</v>
      </c>
      <c r="B431" s="179">
        <f t="shared" si="13"/>
        <v>193319</v>
      </c>
      <c r="C431" s="179">
        <f t="shared" si="14"/>
        <v>193319</v>
      </c>
      <c r="D431" s="179"/>
    </row>
    <row r="432" spans="1:7" ht="12.65" customHeight="1" x14ac:dyDescent="0.35">
      <c r="A432" s="179" t="s">
        <v>445</v>
      </c>
      <c r="B432" s="179">
        <f t="shared" si="13"/>
        <v>1928300</v>
      </c>
      <c r="C432" s="179">
        <f t="shared" si="14"/>
        <v>1928300</v>
      </c>
      <c r="D432" s="179"/>
    </row>
    <row r="433" spans="1:7" ht="12.65" customHeight="1" x14ac:dyDescent="0.35">
      <c r="A433" s="179" t="s">
        <v>6</v>
      </c>
      <c r="B433" s="179">
        <f t="shared" si="13"/>
        <v>1339382</v>
      </c>
      <c r="C433" s="179">
        <f t="shared" si="14"/>
        <v>1339382</v>
      </c>
      <c r="D433" s="179">
        <f>C217</f>
        <v>1339382</v>
      </c>
    </row>
    <row r="434" spans="1:7" ht="12.65" customHeight="1" x14ac:dyDescent="0.35">
      <c r="A434" s="179" t="s">
        <v>474</v>
      </c>
      <c r="B434" s="179">
        <f t="shared" si="13"/>
        <v>73182</v>
      </c>
      <c r="C434" s="179">
        <f t="shared" si="14"/>
        <v>72562</v>
      </c>
      <c r="D434" s="179">
        <f>D177</f>
        <v>72562</v>
      </c>
    </row>
    <row r="435" spans="1:7" ht="12.65" customHeight="1" x14ac:dyDescent="0.35">
      <c r="A435" s="179" t="s">
        <v>447</v>
      </c>
      <c r="B435" s="179">
        <f t="shared" si="13"/>
        <v>196575</v>
      </c>
      <c r="C435" s="179"/>
      <c r="D435" s="179">
        <f>D181</f>
        <v>196575</v>
      </c>
    </row>
    <row r="436" spans="1:7" ht="12.65" customHeight="1" x14ac:dyDescent="0.35">
      <c r="A436" s="179" t="s">
        <v>475</v>
      </c>
      <c r="B436" s="179">
        <f t="shared" si="13"/>
        <v>140254</v>
      </c>
      <c r="C436" s="179"/>
      <c r="D436" s="179">
        <f>D186</f>
        <v>160199</v>
      </c>
    </row>
    <row r="437" spans="1:7" ht="12.65" customHeight="1" x14ac:dyDescent="0.35">
      <c r="A437" s="189" t="s">
        <v>449</v>
      </c>
      <c r="B437" s="189">
        <f t="shared" si="13"/>
        <v>428633</v>
      </c>
      <c r="C437" s="189"/>
      <c r="D437" s="189">
        <f>D190</f>
        <v>428633</v>
      </c>
    </row>
    <row r="438" spans="1:7" ht="12.65" customHeight="1" x14ac:dyDescent="0.35">
      <c r="A438" s="189" t="s">
        <v>476</v>
      </c>
      <c r="B438" s="189">
        <f>C386+C387+C388</f>
        <v>765462</v>
      </c>
      <c r="C438" s="189">
        <f>CD69</f>
        <v>785407</v>
      </c>
      <c r="D438" s="189">
        <f>D181+D186+D190</f>
        <v>785407</v>
      </c>
    </row>
    <row r="439" spans="1:7" ht="12.65" customHeight="1" x14ac:dyDescent="0.35">
      <c r="A439" s="179" t="s">
        <v>451</v>
      </c>
      <c r="B439" s="189">
        <f>C389</f>
        <v>1186506</v>
      </c>
      <c r="C439" s="189">
        <f>SUM(C69:CC69)</f>
        <v>1165152</v>
      </c>
      <c r="D439" s="179"/>
    </row>
    <row r="440" spans="1:7" ht="12.65" customHeight="1" x14ac:dyDescent="0.35">
      <c r="A440" s="179" t="s">
        <v>477</v>
      </c>
      <c r="B440" s="189">
        <f>B438+B439</f>
        <v>1951968</v>
      </c>
      <c r="C440" s="189">
        <f>CE69</f>
        <v>1950559</v>
      </c>
      <c r="D440" s="179"/>
    </row>
    <row r="441" spans="1:7" ht="12.65" customHeight="1" x14ac:dyDescent="0.35">
      <c r="A441" s="179" t="s">
        <v>478</v>
      </c>
      <c r="B441" s="179">
        <f>D390</f>
        <v>20167884</v>
      </c>
      <c r="C441" s="179">
        <f>SUM(C427:C437)+C440</f>
        <v>20167882</v>
      </c>
      <c r="D441" s="179"/>
    </row>
    <row r="442" spans="1:7" ht="12.65" customHeight="1" x14ac:dyDescent="0.35">
      <c r="A442" s="198"/>
      <c r="B442" s="198"/>
      <c r="C442" s="198"/>
      <c r="D442" s="198"/>
      <c r="F442" s="198"/>
      <c r="G442" s="198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991</v>
      </c>
      <c r="B444" s="179">
        <f>D221</f>
        <v>576665</v>
      </c>
      <c r="C444" s="179">
        <f>C363</f>
        <v>576665</v>
      </c>
      <c r="D444" s="179"/>
    </row>
    <row r="445" spans="1:7" ht="12.65" customHeight="1" x14ac:dyDescent="0.35">
      <c r="A445" s="179" t="s">
        <v>343</v>
      </c>
      <c r="B445" s="179">
        <f>D229</f>
        <v>7431517</v>
      </c>
      <c r="C445" s="179">
        <f>C364</f>
        <v>7431517</v>
      </c>
      <c r="D445" s="179"/>
    </row>
    <row r="446" spans="1:7" ht="12.65" customHeight="1" x14ac:dyDescent="0.35">
      <c r="A446" s="179" t="s">
        <v>351</v>
      </c>
      <c r="B446" s="179">
        <f>D236</f>
        <v>223021</v>
      </c>
      <c r="C446" s="179">
        <f>C365</f>
        <v>223021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-531267</v>
      </c>
      <c r="D447" s="179"/>
    </row>
    <row r="448" spans="1:7" ht="12.65" customHeight="1" x14ac:dyDescent="0.35">
      <c r="A448" s="179" t="s">
        <v>358</v>
      </c>
      <c r="B448" s="179">
        <f>D242</f>
        <v>8231203</v>
      </c>
      <c r="C448" s="179">
        <f>D367</f>
        <v>7699936</v>
      </c>
      <c r="D448" s="179"/>
    </row>
    <row r="449" spans="1:7" ht="12.65" customHeight="1" x14ac:dyDescent="0.35">
      <c r="A449" s="198"/>
      <c r="B449" s="198"/>
      <c r="C449" s="198"/>
      <c r="D449" s="198"/>
      <c r="F449" s="198"/>
      <c r="G449" s="198"/>
    </row>
    <row r="450" spans="1:7" ht="12.65" customHeight="1" x14ac:dyDescent="0.35">
      <c r="A450" s="180" t="s">
        <v>481</v>
      </c>
      <c r="B450" s="181" t="s">
        <v>482</v>
      </c>
      <c r="C450" s="198"/>
      <c r="D450" s="198"/>
      <c r="F450" s="198"/>
      <c r="G450" s="198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4" t="s">
        <v>484</v>
      </c>
      <c r="B453" s="180">
        <f>C231</f>
        <v>174</v>
      </c>
    </row>
    <row r="454" spans="1:7" ht="12.65" customHeight="1" x14ac:dyDescent="0.35">
      <c r="A454" s="179" t="s">
        <v>168</v>
      </c>
      <c r="B454" s="179">
        <f>C233</f>
        <v>223021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5">
      <c r="A456" s="198"/>
      <c r="B456" s="198"/>
      <c r="C456" s="198"/>
      <c r="D456" s="198"/>
      <c r="F456" s="198"/>
      <c r="G456" s="198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89">
        <f>C370</f>
        <v>152929</v>
      </c>
      <c r="C458" s="189">
        <f>CE70</f>
        <v>0</v>
      </c>
      <c r="D458" s="189"/>
    </row>
    <row r="459" spans="1:7" ht="12.65" customHeight="1" x14ac:dyDescent="0.35">
      <c r="A459" s="179" t="s">
        <v>244</v>
      </c>
      <c r="B459" s="189">
        <f>C371</f>
        <v>2279686</v>
      </c>
      <c r="C459" s="189">
        <f>CE72</f>
        <v>2279686</v>
      </c>
      <c r="D459" s="189"/>
    </row>
    <row r="460" spans="1:7" ht="12.65" customHeight="1" x14ac:dyDescent="0.35">
      <c r="A460" s="198"/>
      <c r="B460" s="198"/>
      <c r="C460" s="198"/>
      <c r="D460" s="198"/>
      <c r="F460" s="198"/>
      <c r="G460" s="198"/>
    </row>
    <row r="461" spans="1:7" ht="12.65" customHeight="1" x14ac:dyDescent="0.35">
      <c r="A461" s="179" t="s">
        <v>488</v>
      </c>
      <c r="B461" s="181"/>
      <c r="C461" s="181"/>
      <c r="D461" s="181" t="s">
        <v>980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89">
        <f>C359</f>
        <v>4430605</v>
      </c>
      <c r="C463" s="189">
        <f>CE73</f>
        <v>4430605</v>
      </c>
      <c r="D463" s="189">
        <f>E141+E147+E153</f>
        <v>4430729</v>
      </c>
    </row>
    <row r="464" spans="1:7" ht="12.65" customHeight="1" x14ac:dyDescent="0.35">
      <c r="A464" s="179" t="s">
        <v>246</v>
      </c>
      <c r="B464" s="189">
        <f>C360</f>
        <v>21440582</v>
      </c>
      <c r="C464" s="189">
        <f>CE74</f>
        <v>21689676</v>
      </c>
      <c r="D464" s="189">
        <f>E142+E148+E154</f>
        <v>21440460</v>
      </c>
    </row>
    <row r="465" spans="1:7" ht="12.65" customHeight="1" x14ac:dyDescent="0.35">
      <c r="A465" s="179" t="s">
        <v>247</v>
      </c>
      <c r="B465" s="189">
        <f>D361</f>
        <v>25871187</v>
      </c>
      <c r="C465" s="189">
        <f>CE75</f>
        <v>26120281</v>
      </c>
      <c r="D465" s="189">
        <f>D463+D464</f>
        <v>25871189</v>
      </c>
    </row>
    <row r="466" spans="1:7" ht="12.65" customHeight="1" x14ac:dyDescent="0.35">
      <c r="A466" s="198"/>
      <c r="B466" s="198"/>
      <c r="C466" s="198"/>
      <c r="D466" s="198"/>
      <c r="F466" s="198"/>
      <c r="G466" s="198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5">C267</f>
        <v>522015</v>
      </c>
      <c r="C468" s="179">
        <f>E195</f>
        <v>522015</v>
      </c>
      <c r="D468" s="179"/>
    </row>
    <row r="469" spans="1:7" ht="12.65" customHeight="1" x14ac:dyDescent="0.35">
      <c r="A469" s="179" t="s">
        <v>333</v>
      </c>
      <c r="B469" s="179">
        <f t="shared" si="15"/>
        <v>1367240</v>
      </c>
      <c r="C469" s="179">
        <f>E196</f>
        <v>1367240</v>
      </c>
      <c r="D469" s="179"/>
    </row>
    <row r="470" spans="1:7" ht="12.65" customHeight="1" x14ac:dyDescent="0.35">
      <c r="A470" s="179" t="s">
        <v>334</v>
      </c>
      <c r="B470" s="179">
        <f t="shared" si="15"/>
        <v>10384322</v>
      </c>
      <c r="C470" s="179">
        <f>E197</f>
        <v>10384322</v>
      </c>
      <c r="D470" s="179"/>
    </row>
    <row r="471" spans="1:7" ht="12.65" customHeight="1" x14ac:dyDescent="0.35">
      <c r="A471" s="179" t="s">
        <v>494</v>
      </c>
      <c r="B471" s="179">
        <f>C270</f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>C271</f>
        <v>8419530</v>
      </c>
      <c r="C472" s="179">
        <f>E199</f>
        <v>8419530</v>
      </c>
      <c r="D472" s="179"/>
    </row>
    <row r="473" spans="1:7" ht="12.65" customHeight="1" x14ac:dyDescent="0.35">
      <c r="A473" s="179" t="s">
        <v>495</v>
      </c>
      <c r="B473" s="179">
        <f t="shared" si="15"/>
        <v>4731514</v>
      </c>
      <c r="C473" s="179">
        <f>SUM(E200:E201)</f>
        <v>4731514</v>
      </c>
      <c r="D473" s="179"/>
    </row>
    <row r="474" spans="1:7" ht="12.65" customHeight="1" x14ac:dyDescent="0.35">
      <c r="A474" s="179" t="s">
        <v>339</v>
      </c>
      <c r="B474" s="179">
        <f t="shared" si="15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5"/>
        <v>86498</v>
      </c>
      <c r="C475" s="179">
        <f>E203</f>
        <v>86498</v>
      </c>
      <c r="D475" s="179"/>
    </row>
    <row r="476" spans="1:7" ht="12.65" customHeight="1" x14ac:dyDescent="0.35">
      <c r="A476" s="179" t="s">
        <v>203</v>
      </c>
      <c r="B476" s="179">
        <f>D275</f>
        <v>25511119</v>
      </c>
      <c r="C476" s="179">
        <f>E204</f>
        <v>25511119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14996404</v>
      </c>
      <c r="C478" s="179">
        <f>E217</f>
        <v>14996404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21999387</v>
      </c>
    </row>
    <row r="482" spans="1:12" ht="12.65" customHeight="1" x14ac:dyDescent="0.35">
      <c r="A482" s="180" t="s">
        <v>499</v>
      </c>
      <c r="C482" s="180">
        <f>D339</f>
        <v>21999387</v>
      </c>
    </row>
    <row r="485" spans="1:12" ht="12.65" customHeight="1" x14ac:dyDescent="0.35">
      <c r="A485" s="194" t="s">
        <v>500</v>
      </c>
    </row>
    <row r="486" spans="1:12" ht="12.65" customHeight="1" x14ac:dyDescent="0.35">
      <c r="A486" s="194" t="s">
        <v>501</v>
      </c>
    </row>
    <row r="487" spans="1:12" ht="12.65" customHeight="1" x14ac:dyDescent="0.35">
      <c r="A487" s="194" t="s">
        <v>502</v>
      </c>
    </row>
    <row r="488" spans="1:12" ht="12.65" customHeight="1" x14ac:dyDescent="0.35">
      <c r="A488" s="194"/>
    </row>
    <row r="489" spans="1:12" ht="12.65" customHeight="1" x14ac:dyDescent="0.35">
      <c r="A489" s="193" t="s">
        <v>503</v>
      </c>
    </row>
    <row r="490" spans="1:12" ht="12.65" customHeight="1" x14ac:dyDescent="0.35">
      <c r="A490" s="194" t="s">
        <v>504</v>
      </c>
    </row>
    <row r="491" spans="1:12" ht="12.65" customHeight="1" x14ac:dyDescent="0.35">
      <c r="A491" s="194"/>
    </row>
    <row r="493" spans="1:12" ht="12.65" customHeight="1" x14ac:dyDescent="0.35">
      <c r="A493" s="180" t="str">
        <f>C83</f>
        <v>158</v>
      </c>
      <c r="B493" s="244" t="str">
        <f>RIGHT('Prior Year'!C83,4)</f>
        <v>158</v>
      </c>
      <c r="C493" s="244" t="str">
        <f>RIGHT(C82,4)</f>
        <v>2019</v>
      </c>
      <c r="D493" s="244" t="str">
        <f>RIGHT('Prior Year'!C83,4)</f>
        <v>158</v>
      </c>
      <c r="E493" s="244" t="str">
        <f>RIGHT(C82,4)</f>
        <v>2019</v>
      </c>
      <c r="F493" s="244" t="str">
        <f>RIGHT('Prior Year'!C83,4)</f>
        <v>158</v>
      </c>
      <c r="G493" s="244" t="str">
        <f>RIGHT(C82,4)</f>
        <v>2019</v>
      </c>
      <c r="H493" s="244"/>
      <c r="K493" s="244"/>
      <c r="L493" s="244"/>
    </row>
    <row r="494" spans="1:12" ht="12.65" customHeight="1" x14ac:dyDescent="0.35">
      <c r="A494" s="193"/>
      <c r="B494" s="181" t="s">
        <v>505</v>
      </c>
      <c r="C494" s="181" t="s">
        <v>505</v>
      </c>
      <c r="D494" s="245" t="s">
        <v>506</v>
      </c>
      <c r="E494" s="245" t="s">
        <v>506</v>
      </c>
      <c r="F494" s="244" t="s">
        <v>507</v>
      </c>
      <c r="G494" s="244" t="s">
        <v>507</v>
      </c>
      <c r="H494" s="244" t="s">
        <v>508</v>
      </c>
      <c r="K494" s="244"/>
      <c r="L494" s="24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44" t="s">
        <v>510</v>
      </c>
      <c r="G495" s="244" t="s">
        <v>510</v>
      </c>
      <c r="H495" s="244" t="s">
        <v>511</v>
      </c>
      <c r="K495" s="244"/>
      <c r="L495" s="244"/>
    </row>
    <row r="496" spans="1:12" ht="12.65" customHeight="1" x14ac:dyDescent="0.35">
      <c r="A496" s="180" t="s">
        <v>512</v>
      </c>
      <c r="B496" s="223" t="str">
        <f>'Prior Year'!C72</f>
        <v>x</v>
      </c>
      <c r="C496" s="223">
        <f>C71</f>
        <v>0</v>
      </c>
      <c r="D496" s="223">
        <f>'Prior Year'!C59</f>
        <v>0</v>
      </c>
      <c r="E496" s="180">
        <f>C59</f>
        <v>0</v>
      </c>
      <c r="F496" s="246" t="str">
        <f t="shared" ref="F496:G511" si="16">IF(B496=0,"",IF(D496=0,"",B496/D496))</f>
        <v/>
      </c>
      <c r="G496" s="247" t="str">
        <f t="shared" si="16"/>
        <v/>
      </c>
      <c r="H496" s="248" t="str">
        <f>IF(B496=0,"",IF(C496=0,"",IF(D496=0,"",IF(E496=0,"",IF(G496/F496-1&lt;-0.25,G496/F496-1,IF(G496/F496-1&gt;0.25,G496/F496-1,""))))))</f>
        <v/>
      </c>
      <c r="I496" s="250"/>
      <c r="K496" s="244"/>
      <c r="L496" s="244"/>
    </row>
    <row r="497" spans="1:12" ht="12.65" customHeight="1" x14ac:dyDescent="0.35">
      <c r="A497" s="180" t="s">
        <v>513</v>
      </c>
      <c r="B497" s="223" t="str">
        <f>'Prior Year'!D72</f>
        <v>x</v>
      </c>
      <c r="C497" s="223">
        <f>D71</f>
        <v>0</v>
      </c>
      <c r="D497" s="223">
        <f>'Prior Year'!D59</f>
        <v>0</v>
      </c>
      <c r="E497" s="180">
        <f>D59</f>
        <v>0</v>
      </c>
      <c r="F497" s="246" t="str">
        <f t="shared" si="16"/>
        <v/>
      </c>
      <c r="G497" s="246" t="str">
        <f t="shared" si="16"/>
        <v/>
      </c>
      <c r="H497" s="248" t="str">
        <f t="shared" ref="H497:H550" si="17">IF(B497=0,"",IF(C497=0,"",IF(D497=0,"",IF(E497=0,"",IF(G497/F497-1&lt;-0.25,G497/F497-1,IF(G497/F497-1&gt;0.25,G497/F497-1,""))))))</f>
        <v/>
      </c>
      <c r="I497" s="250"/>
      <c r="K497" s="244"/>
      <c r="L497" s="244"/>
    </row>
    <row r="498" spans="1:12" ht="12.65" customHeight="1" x14ac:dyDescent="0.35">
      <c r="A498" s="180" t="s">
        <v>514</v>
      </c>
      <c r="B498" s="223" t="str">
        <f>'Prior Year'!E72</f>
        <v>x</v>
      </c>
      <c r="C498" s="223">
        <f>E71</f>
        <v>234090</v>
      </c>
      <c r="D498" s="223">
        <f>'Prior Year'!E59</f>
        <v>181</v>
      </c>
      <c r="E498" s="180">
        <f>E59</f>
        <v>181</v>
      </c>
      <c r="F498" s="246" t="str">
        <f t="shared" si="16"/>
        <v/>
      </c>
      <c r="G498" s="246">
        <f t="shared" si="16"/>
        <v>1293.3149171270718</v>
      </c>
      <c r="H498" s="248" t="str">
        <f t="shared" si="17"/>
        <v/>
      </c>
      <c r="I498" s="300"/>
      <c r="J498" s="300"/>
      <c r="K498" s="300"/>
      <c r="L498" s="244"/>
    </row>
    <row r="499" spans="1:12" ht="12.65" customHeight="1" x14ac:dyDescent="0.35">
      <c r="A499" s="180" t="s">
        <v>515</v>
      </c>
      <c r="B499" s="223" t="str">
        <f>'Prior Year'!F72</f>
        <v>x</v>
      </c>
      <c r="C499" s="223">
        <f>F71</f>
        <v>0</v>
      </c>
      <c r="D499" s="223">
        <f>'Prior Year'!F59</f>
        <v>0</v>
      </c>
      <c r="E499" s="180">
        <f>F59</f>
        <v>0</v>
      </c>
      <c r="F499" s="246" t="str">
        <f t="shared" si="16"/>
        <v/>
      </c>
      <c r="G499" s="246" t="str">
        <f t="shared" si="16"/>
        <v/>
      </c>
      <c r="H499" s="248" t="str">
        <f t="shared" si="17"/>
        <v/>
      </c>
      <c r="I499" s="300"/>
      <c r="J499" s="300"/>
      <c r="K499" s="300"/>
      <c r="L499" s="244"/>
    </row>
    <row r="500" spans="1:12" ht="12.65" customHeight="1" x14ac:dyDescent="0.35">
      <c r="A500" s="180" t="s">
        <v>516</v>
      </c>
      <c r="B500" s="223" t="str">
        <f>'Prior Year'!G72</f>
        <v>x</v>
      </c>
      <c r="C500" s="223">
        <f>G71</f>
        <v>0</v>
      </c>
      <c r="D500" s="223">
        <f>'Prior Year'!G59</f>
        <v>0</v>
      </c>
      <c r="E500" s="180">
        <f>G59</f>
        <v>0</v>
      </c>
      <c r="F500" s="246" t="str">
        <f t="shared" si="16"/>
        <v/>
      </c>
      <c r="G500" s="246" t="str">
        <f t="shared" si="16"/>
        <v/>
      </c>
      <c r="H500" s="248" t="str">
        <f t="shared" si="17"/>
        <v/>
      </c>
      <c r="I500" s="300"/>
      <c r="J500" s="300"/>
      <c r="K500" s="300"/>
      <c r="L500" s="244"/>
    </row>
    <row r="501" spans="1:12" ht="12.65" customHeight="1" x14ac:dyDescent="0.35">
      <c r="A501" s="180" t="s">
        <v>517</v>
      </c>
      <c r="B501" s="223" t="str">
        <f>'Prior Year'!H72</f>
        <v>x</v>
      </c>
      <c r="C501" s="223">
        <f>H71</f>
        <v>0</v>
      </c>
      <c r="D501" s="223">
        <f>'Prior Year'!H59</f>
        <v>0</v>
      </c>
      <c r="E501" s="180">
        <f>H59</f>
        <v>0</v>
      </c>
      <c r="F501" s="246" t="str">
        <f t="shared" si="16"/>
        <v/>
      </c>
      <c r="G501" s="246" t="str">
        <f t="shared" si="16"/>
        <v/>
      </c>
      <c r="H501" s="248" t="str">
        <f t="shared" si="17"/>
        <v/>
      </c>
      <c r="I501" s="300"/>
      <c r="J501" s="300"/>
      <c r="K501" s="300"/>
      <c r="L501" s="244"/>
    </row>
    <row r="502" spans="1:12" ht="12.65" customHeight="1" x14ac:dyDescent="0.35">
      <c r="A502" s="180" t="s">
        <v>518</v>
      </c>
      <c r="B502" s="223" t="str">
        <f>'Prior Year'!I72</f>
        <v>x</v>
      </c>
      <c r="C502" s="223">
        <f>I71</f>
        <v>0</v>
      </c>
      <c r="D502" s="223">
        <f>'Prior Year'!I59</f>
        <v>0</v>
      </c>
      <c r="E502" s="180">
        <f>I59</f>
        <v>0</v>
      </c>
      <c r="F502" s="246" t="str">
        <f t="shared" si="16"/>
        <v/>
      </c>
      <c r="G502" s="246" t="str">
        <f t="shared" si="16"/>
        <v/>
      </c>
      <c r="H502" s="248" t="str">
        <f t="shared" si="17"/>
        <v/>
      </c>
      <c r="I502" s="250"/>
      <c r="K502" s="244"/>
      <c r="L502" s="244"/>
    </row>
    <row r="503" spans="1:12" ht="12.65" customHeight="1" x14ac:dyDescent="0.35">
      <c r="A503" s="180" t="s">
        <v>519</v>
      </c>
      <c r="B503" s="223" t="str">
        <f>'Prior Year'!J72</f>
        <v>x</v>
      </c>
      <c r="C503" s="223">
        <f>J71</f>
        <v>0</v>
      </c>
      <c r="D503" s="223">
        <f>'Prior Year'!J59</f>
        <v>0</v>
      </c>
      <c r="E503" s="180">
        <f>J59</f>
        <v>0</v>
      </c>
      <c r="F503" s="246" t="str">
        <f t="shared" si="16"/>
        <v/>
      </c>
      <c r="G503" s="246" t="str">
        <f t="shared" si="16"/>
        <v/>
      </c>
      <c r="H503" s="248" t="str">
        <f t="shared" si="17"/>
        <v/>
      </c>
      <c r="I503" s="250"/>
      <c r="K503" s="244"/>
      <c r="L503" s="244"/>
    </row>
    <row r="504" spans="1:12" ht="12.65" customHeight="1" x14ac:dyDescent="0.35">
      <c r="A504" s="180" t="s">
        <v>520</v>
      </c>
      <c r="B504" s="223" t="str">
        <f>'Prior Year'!K72</f>
        <v>x</v>
      </c>
      <c r="C504" s="223">
        <f>K71</f>
        <v>0</v>
      </c>
      <c r="D504" s="223">
        <f>'Prior Year'!K59</f>
        <v>0</v>
      </c>
      <c r="E504" s="180">
        <f>K59</f>
        <v>0</v>
      </c>
      <c r="F504" s="246" t="str">
        <f t="shared" si="16"/>
        <v/>
      </c>
      <c r="G504" s="246" t="str">
        <f t="shared" si="16"/>
        <v/>
      </c>
      <c r="H504" s="248" t="str">
        <f t="shared" si="17"/>
        <v/>
      </c>
      <c r="I504" s="250"/>
      <c r="K504" s="244"/>
      <c r="L504" s="244"/>
    </row>
    <row r="505" spans="1:12" ht="12.65" customHeight="1" x14ac:dyDescent="0.35">
      <c r="A505" s="180" t="s">
        <v>521</v>
      </c>
      <c r="B505" s="223" t="str">
        <f>'Prior Year'!L72</f>
        <v>x</v>
      </c>
      <c r="C505" s="223">
        <f>L71</f>
        <v>1651677</v>
      </c>
      <c r="D505" s="223">
        <f>'Prior Year'!L59</f>
        <v>1277</v>
      </c>
      <c r="E505" s="180">
        <f>L59</f>
        <v>1277</v>
      </c>
      <c r="F505" s="246" t="str">
        <f t="shared" si="16"/>
        <v/>
      </c>
      <c r="G505" s="246">
        <f t="shared" si="16"/>
        <v>1293.4040720438527</v>
      </c>
      <c r="H505" s="248" t="str">
        <f t="shared" si="17"/>
        <v/>
      </c>
      <c r="I505" s="301"/>
      <c r="J505" s="301"/>
      <c r="K505" s="301"/>
      <c r="L505" s="244"/>
    </row>
    <row r="506" spans="1:12" ht="12.65" customHeight="1" x14ac:dyDescent="0.35">
      <c r="A506" s="180" t="s">
        <v>522</v>
      </c>
      <c r="B506" s="223" t="str">
        <f>'Prior Year'!M72</f>
        <v>x</v>
      </c>
      <c r="C506" s="223">
        <f>M71</f>
        <v>0</v>
      </c>
      <c r="D506" s="223">
        <f>'Prior Year'!M59</f>
        <v>0</v>
      </c>
      <c r="E506" s="180">
        <f>M59</f>
        <v>0</v>
      </c>
      <c r="F506" s="246" t="str">
        <f t="shared" si="16"/>
        <v/>
      </c>
      <c r="G506" s="246" t="str">
        <f t="shared" si="16"/>
        <v/>
      </c>
      <c r="H506" s="248" t="str">
        <f t="shared" si="17"/>
        <v/>
      </c>
      <c r="I506" s="301"/>
      <c r="J506" s="301"/>
      <c r="K506" s="301"/>
      <c r="L506" s="244"/>
    </row>
    <row r="507" spans="1:12" ht="12.65" customHeight="1" x14ac:dyDescent="0.35">
      <c r="A507" s="180" t="s">
        <v>523</v>
      </c>
      <c r="B507" s="223" t="str">
        <f>'Prior Year'!N72</f>
        <v>x</v>
      </c>
      <c r="C507" s="223">
        <f>N71</f>
        <v>0</v>
      </c>
      <c r="D507" s="223">
        <f>'Prior Year'!N59</f>
        <v>0</v>
      </c>
      <c r="E507" s="180">
        <f>N59</f>
        <v>0</v>
      </c>
      <c r="F507" s="246" t="str">
        <f t="shared" si="16"/>
        <v/>
      </c>
      <c r="G507" s="246" t="str">
        <f t="shared" si="16"/>
        <v/>
      </c>
      <c r="H507" s="248" t="str">
        <f t="shared" si="17"/>
        <v/>
      </c>
      <c r="I507" s="301"/>
      <c r="J507" s="301"/>
      <c r="K507" s="301"/>
      <c r="L507" s="244"/>
    </row>
    <row r="508" spans="1:12" ht="12.65" customHeight="1" x14ac:dyDescent="0.35">
      <c r="A508" s="180" t="s">
        <v>524</v>
      </c>
      <c r="B508" s="223" t="str">
        <f>'Prior Year'!O72</f>
        <v>x</v>
      </c>
      <c r="C508" s="223">
        <f>O71</f>
        <v>0</v>
      </c>
      <c r="D508" s="223">
        <f>'Prior Year'!O59</f>
        <v>0</v>
      </c>
      <c r="E508" s="180">
        <f>O59</f>
        <v>0</v>
      </c>
      <c r="F508" s="246" t="str">
        <f t="shared" si="16"/>
        <v/>
      </c>
      <c r="G508" s="246" t="str">
        <f t="shared" si="16"/>
        <v/>
      </c>
      <c r="H508" s="248" t="str">
        <f t="shared" si="17"/>
        <v/>
      </c>
      <c r="I508" s="301"/>
      <c r="J508" s="301"/>
      <c r="K508" s="301"/>
      <c r="L508" s="244"/>
    </row>
    <row r="509" spans="1:12" ht="12.65" customHeight="1" x14ac:dyDescent="0.35">
      <c r="A509" s="180" t="s">
        <v>525</v>
      </c>
      <c r="B509" s="223" t="str">
        <f>'Prior Year'!P72</f>
        <v>x</v>
      </c>
      <c r="C509" s="223">
        <f>P71</f>
        <v>0</v>
      </c>
      <c r="D509" s="223">
        <f>'Prior Year'!P59</f>
        <v>0</v>
      </c>
      <c r="E509" s="180">
        <f>P59</f>
        <v>0</v>
      </c>
      <c r="F509" s="246" t="str">
        <f t="shared" si="16"/>
        <v/>
      </c>
      <c r="G509" s="246" t="str">
        <f t="shared" si="16"/>
        <v/>
      </c>
      <c r="H509" s="248" t="str">
        <f t="shared" si="17"/>
        <v/>
      </c>
      <c r="I509" s="250"/>
      <c r="K509" s="244"/>
      <c r="L509" s="244"/>
    </row>
    <row r="510" spans="1:12" ht="12.65" customHeight="1" x14ac:dyDescent="0.35">
      <c r="A510" s="180" t="s">
        <v>526</v>
      </c>
      <c r="B510" s="223" t="str">
        <f>'Prior Year'!Q72</f>
        <v>x</v>
      </c>
      <c r="C510" s="223">
        <f>Q71</f>
        <v>0</v>
      </c>
      <c r="D510" s="223">
        <f>'Prior Year'!Q59</f>
        <v>0</v>
      </c>
      <c r="E510" s="180">
        <f>Q59</f>
        <v>0</v>
      </c>
      <c r="F510" s="246" t="str">
        <f t="shared" si="16"/>
        <v/>
      </c>
      <c r="G510" s="246" t="str">
        <f t="shared" si="16"/>
        <v/>
      </c>
      <c r="H510" s="248" t="str">
        <f t="shared" si="17"/>
        <v/>
      </c>
      <c r="I510" s="250"/>
      <c r="K510" s="244"/>
      <c r="L510" s="244"/>
    </row>
    <row r="511" spans="1:12" ht="12.65" customHeight="1" x14ac:dyDescent="0.35">
      <c r="A511" s="180" t="s">
        <v>527</v>
      </c>
      <c r="B511" s="223" t="str">
        <f>'Prior Year'!R72</f>
        <v>x</v>
      </c>
      <c r="C511" s="223">
        <f>R71</f>
        <v>0</v>
      </c>
      <c r="D511" s="223">
        <f>'Prior Year'!R59</f>
        <v>0</v>
      </c>
      <c r="E511" s="180">
        <f>R59</f>
        <v>0</v>
      </c>
      <c r="F511" s="246" t="str">
        <f t="shared" si="16"/>
        <v/>
      </c>
      <c r="G511" s="246" t="str">
        <f t="shared" si="16"/>
        <v/>
      </c>
      <c r="H511" s="248" t="str">
        <f t="shared" si="17"/>
        <v/>
      </c>
      <c r="I511" s="250"/>
      <c r="K511" s="244"/>
      <c r="L511" s="244"/>
    </row>
    <row r="512" spans="1:12" ht="12.65" customHeight="1" x14ac:dyDescent="0.35">
      <c r="A512" s="180" t="s">
        <v>528</v>
      </c>
      <c r="B512" s="223" t="str">
        <f>'Prior Year'!S72</f>
        <v>x</v>
      </c>
      <c r="C512" s="223">
        <f>S71</f>
        <v>223839</v>
      </c>
      <c r="D512" s="181" t="s">
        <v>529</v>
      </c>
      <c r="E512" s="181" t="s">
        <v>529</v>
      </c>
      <c r="F512" s="246" t="str">
        <f t="shared" ref="F512:G527" si="18">IF(B512=0,"",IF(D512=0,"",B512/D512))</f>
        <v/>
      </c>
      <c r="G512" s="246" t="str">
        <f t="shared" si="18"/>
        <v/>
      </c>
      <c r="H512" s="248" t="str">
        <f t="shared" si="17"/>
        <v/>
      </c>
      <c r="I512" s="250"/>
      <c r="K512" s="244"/>
      <c r="L512" s="244"/>
    </row>
    <row r="513" spans="1:12" ht="12.65" customHeight="1" x14ac:dyDescent="0.35">
      <c r="A513" s="180" t="s">
        <v>981</v>
      </c>
      <c r="B513" s="223" t="str">
        <f>'Prior Year'!T72</f>
        <v>x</v>
      </c>
      <c r="C513" s="223">
        <f>T71</f>
        <v>0</v>
      </c>
      <c r="D513" s="181" t="s">
        <v>529</v>
      </c>
      <c r="E513" s="181" t="s">
        <v>529</v>
      </c>
      <c r="F513" s="246" t="str">
        <f t="shared" si="18"/>
        <v/>
      </c>
      <c r="G513" s="246" t="str">
        <f t="shared" si="18"/>
        <v/>
      </c>
      <c r="H513" s="248" t="str">
        <f t="shared" si="17"/>
        <v/>
      </c>
      <c r="I513" s="250"/>
      <c r="K513" s="244"/>
      <c r="L513" s="244"/>
    </row>
    <row r="514" spans="1:12" ht="12.65" customHeight="1" x14ac:dyDescent="0.35">
      <c r="A514" s="180" t="s">
        <v>530</v>
      </c>
      <c r="B514" s="223" t="str">
        <f>'Prior Year'!U72</f>
        <v>x</v>
      </c>
      <c r="C514" s="223">
        <f>U71</f>
        <v>930338</v>
      </c>
      <c r="D514" s="223">
        <f>'Prior Year'!U59</f>
        <v>36530</v>
      </c>
      <c r="E514" s="180">
        <f>U59</f>
        <v>36530</v>
      </c>
      <c r="F514" s="246" t="str">
        <f t="shared" si="18"/>
        <v/>
      </c>
      <c r="G514" s="246">
        <f t="shared" si="18"/>
        <v>25.467779906925813</v>
      </c>
      <c r="H514" s="248" t="str">
        <f t="shared" si="17"/>
        <v/>
      </c>
      <c r="I514" s="250"/>
      <c r="K514" s="244"/>
      <c r="L514" s="244"/>
    </row>
    <row r="515" spans="1:12" ht="12.65" customHeight="1" x14ac:dyDescent="0.35">
      <c r="A515" s="180" t="s">
        <v>531</v>
      </c>
      <c r="B515" s="223" t="str">
        <f>'Prior Year'!V72</f>
        <v>x</v>
      </c>
      <c r="C515" s="223">
        <f>V71</f>
        <v>31239</v>
      </c>
      <c r="D515" s="223">
        <f>'Prior Year'!V59</f>
        <v>910</v>
      </c>
      <c r="E515" s="180">
        <f>V59</f>
        <v>910</v>
      </c>
      <c r="F515" s="246" t="str">
        <f t="shared" si="18"/>
        <v/>
      </c>
      <c r="G515" s="246">
        <f t="shared" si="18"/>
        <v>34.328571428571429</v>
      </c>
      <c r="H515" s="248" t="str">
        <f t="shared" si="17"/>
        <v/>
      </c>
      <c r="I515" s="250"/>
      <c r="K515" s="244"/>
      <c r="L515" s="244"/>
    </row>
    <row r="516" spans="1:12" ht="12.65" customHeight="1" x14ac:dyDescent="0.35">
      <c r="A516" s="180" t="s">
        <v>532</v>
      </c>
      <c r="B516" s="223" t="str">
        <f>'Prior Year'!W72</f>
        <v>x</v>
      </c>
      <c r="C516" s="223">
        <f>W71</f>
        <v>0</v>
      </c>
      <c r="D516" s="223">
        <f>'Prior Year'!W59</f>
        <v>0</v>
      </c>
      <c r="E516" s="180">
        <f>W59</f>
        <v>0</v>
      </c>
      <c r="F516" s="246" t="str">
        <f t="shared" si="18"/>
        <v/>
      </c>
      <c r="G516" s="246" t="str">
        <f t="shared" si="18"/>
        <v/>
      </c>
      <c r="H516" s="248" t="str">
        <f t="shared" si="17"/>
        <v/>
      </c>
      <c r="I516" s="250"/>
      <c r="K516" s="244"/>
      <c r="L516" s="244"/>
    </row>
    <row r="517" spans="1:12" ht="12.65" customHeight="1" x14ac:dyDescent="0.35">
      <c r="A517" s="180" t="s">
        <v>533</v>
      </c>
      <c r="B517" s="223" t="str">
        <f>'Prior Year'!X72</f>
        <v>x</v>
      </c>
      <c r="C517" s="223">
        <f>X71</f>
        <v>199533</v>
      </c>
      <c r="D517" s="223">
        <f>'Prior Year'!X59</f>
        <v>1096</v>
      </c>
      <c r="E517" s="180">
        <f>X59</f>
        <v>1096</v>
      </c>
      <c r="F517" s="246" t="str">
        <f t="shared" si="18"/>
        <v/>
      </c>
      <c r="G517" s="246">
        <f t="shared" si="18"/>
        <v>182.05565693430657</v>
      </c>
      <c r="H517" s="248" t="str">
        <f t="shared" si="17"/>
        <v/>
      </c>
      <c r="I517" s="250"/>
      <c r="K517" s="244"/>
      <c r="L517" s="244"/>
    </row>
    <row r="518" spans="1:12" ht="12.65" customHeight="1" x14ac:dyDescent="0.35">
      <c r="A518" s="180" t="s">
        <v>534</v>
      </c>
      <c r="B518" s="223" t="str">
        <f>'Prior Year'!Y72</f>
        <v>x</v>
      </c>
      <c r="C518" s="223">
        <f>Y71</f>
        <v>487612</v>
      </c>
      <c r="D518" s="223">
        <f>'Prior Year'!Y59</f>
        <v>3814</v>
      </c>
      <c r="E518" s="180">
        <f>Y59</f>
        <v>3814</v>
      </c>
      <c r="F518" s="246" t="str">
        <f t="shared" si="18"/>
        <v/>
      </c>
      <c r="G518" s="246">
        <f t="shared" si="18"/>
        <v>127.84792868379654</v>
      </c>
      <c r="H518" s="248" t="str">
        <f t="shared" si="17"/>
        <v/>
      </c>
      <c r="I518" s="250"/>
      <c r="K518" s="244"/>
      <c r="L518" s="244"/>
    </row>
    <row r="519" spans="1:12" ht="12.65" customHeight="1" x14ac:dyDescent="0.35">
      <c r="A519" s="180" t="s">
        <v>535</v>
      </c>
      <c r="B519" s="223" t="str">
        <f>'Prior Year'!Z72</f>
        <v>x</v>
      </c>
      <c r="C519" s="223">
        <f>Z71</f>
        <v>0</v>
      </c>
      <c r="D519" s="223">
        <f>'Prior Year'!Z59</f>
        <v>0</v>
      </c>
      <c r="E519" s="180">
        <f>Z59</f>
        <v>0</v>
      </c>
      <c r="F519" s="246" t="str">
        <f t="shared" si="18"/>
        <v/>
      </c>
      <c r="G519" s="246" t="str">
        <f t="shared" si="18"/>
        <v/>
      </c>
      <c r="H519" s="248" t="str">
        <f t="shared" si="17"/>
        <v/>
      </c>
      <c r="I519" s="250"/>
      <c r="K519" s="244"/>
      <c r="L519" s="244"/>
    </row>
    <row r="520" spans="1:12" ht="12.65" customHeight="1" x14ac:dyDescent="0.35">
      <c r="A520" s="180" t="s">
        <v>536</v>
      </c>
      <c r="B520" s="223" t="str">
        <f>'Prior Year'!AA72</f>
        <v>x</v>
      </c>
      <c r="C520" s="223">
        <f>AA71</f>
        <v>0</v>
      </c>
      <c r="D520" s="223">
        <f>'Prior Year'!AA59</f>
        <v>0</v>
      </c>
      <c r="E520" s="180">
        <f>AA59</f>
        <v>0</v>
      </c>
      <c r="F520" s="246" t="str">
        <f t="shared" si="18"/>
        <v/>
      </c>
      <c r="G520" s="246" t="str">
        <f t="shared" si="18"/>
        <v/>
      </c>
      <c r="H520" s="248" t="str">
        <f t="shared" si="17"/>
        <v/>
      </c>
      <c r="I520" s="250"/>
      <c r="K520" s="244"/>
      <c r="L520" s="244"/>
    </row>
    <row r="521" spans="1:12" ht="12.65" customHeight="1" x14ac:dyDescent="0.35">
      <c r="A521" s="180" t="s">
        <v>537</v>
      </c>
      <c r="B521" s="223" t="str">
        <f>'Prior Year'!AB72</f>
        <v>x</v>
      </c>
      <c r="C521" s="223">
        <f>AB71</f>
        <v>1113183</v>
      </c>
      <c r="D521" s="181" t="s">
        <v>529</v>
      </c>
      <c r="E521" s="181" t="s">
        <v>529</v>
      </c>
      <c r="F521" s="246" t="str">
        <f t="shared" si="18"/>
        <v/>
      </c>
      <c r="G521" s="246" t="str">
        <f t="shared" si="18"/>
        <v/>
      </c>
      <c r="H521" s="248" t="str">
        <f t="shared" si="17"/>
        <v/>
      </c>
      <c r="I521" s="250"/>
      <c r="K521" s="244"/>
      <c r="L521" s="244"/>
    </row>
    <row r="522" spans="1:12" ht="12.65" customHeight="1" x14ac:dyDescent="0.35">
      <c r="A522" s="180" t="s">
        <v>538</v>
      </c>
      <c r="B522" s="223" t="str">
        <f>'Prior Year'!AC72</f>
        <v>x</v>
      </c>
      <c r="C522" s="223">
        <f>AC71</f>
        <v>0</v>
      </c>
      <c r="D522" s="223">
        <f>'Prior Year'!AC59</f>
        <v>0</v>
      </c>
      <c r="E522" s="180">
        <f>AC59</f>
        <v>0</v>
      </c>
      <c r="F522" s="246" t="str">
        <f t="shared" si="18"/>
        <v/>
      </c>
      <c r="G522" s="246" t="str">
        <f t="shared" si="18"/>
        <v/>
      </c>
      <c r="H522" s="248" t="str">
        <f t="shared" si="17"/>
        <v/>
      </c>
      <c r="I522" s="250"/>
      <c r="K522" s="244"/>
      <c r="L522" s="244"/>
    </row>
    <row r="523" spans="1:12" ht="12.65" customHeight="1" x14ac:dyDescent="0.35">
      <c r="A523" s="180" t="s">
        <v>539</v>
      </c>
      <c r="B523" s="223" t="str">
        <f>'Prior Year'!AD72</f>
        <v>x</v>
      </c>
      <c r="C523" s="223">
        <f>AD71</f>
        <v>0</v>
      </c>
      <c r="D523" s="223">
        <f>'Prior Year'!AD59</f>
        <v>0</v>
      </c>
      <c r="E523" s="180">
        <f>AD59</f>
        <v>0</v>
      </c>
      <c r="F523" s="246" t="str">
        <f t="shared" si="18"/>
        <v/>
      </c>
      <c r="G523" s="246" t="str">
        <f t="shared" si="18"/>
        <v/>
      </c>
      <c r="H523" s="248" t="str">
        <f t="shared" si="17"/>
        <v/>
      </c>
      <c r="I523" s="250"/>
      <c r="K523" s="244"/>
      <c r="L523" s="244"/>
    </row>
    <row r="524" spans="1:12" ht="12.65" customHeight="1" x14ac:dyDescent="0.35">
      <c r="A524" s="180" t="s">
        <v>540</v>
      </c>
      <c r="B524" s="223" t="str">
        <f>'Prior Year'!AE72</f>
        <v>x</v>
      </c>
      <c r="C524" s="223">
        <f>AE71</f>
        <v>885672</v>
      </c>
      <c r="D524" s="223">
        <f>'Prior Year'!AE59</f>
        <v>21188</v>
      </c>
      <c r="E524" s="180">
        <f>AE59</f>
        <v>21188</v>
      </c>
      <c r="F524" s="246" t="str">
        <f t="shared" si="18"/>
        <v/>
      </c>
      <c r="G524" s="246">
        <f t="shared" si="18"/>
        <v>41.800641872758163</v>
      </c>
      <c r="H524" s="248" t="str">
        <f t="shared" si="17"/>
        <v/>
      </c>
      <c r="I524" s="250"/>
      <c r="K524" s="244"/>
      <c r="L524" s="244"/>
    </row>
    <row r="525" spans="1:12" ht="12.65" customHeight="1" x14ac:dyDescent="0.35">
      <c r="A525" s="180" t="s">
        <v>541</v>
      </c>
      <c r="B525" s="223" t="str">
        <f>'Prior Year'!AF72</f>
        <v>x</v>
      </c>
      <c r="C525" s="223">
        <f>AF71</f>
        <v>0</v>
      </c>
      <c r="D525" s="223">
        <f>'Prior Year'!AF59</f>
        <v>0</v>
      </c>
      <c r="E525" s="180">
        <f>AF59</f>
        <v>0</v>
      </c>
      <c r="F525" s="246" t="str">
        <f t="shared" si="18"/>
        <v/>
      </c>
      <c r="G525" s="246" t="str">
        <f t="shared" si="18"/>
        <v/>
      </c>
      <c r="H525" s="248" t="str">
        <f t="shared" si="17"/>
        <v/>
      </c>
      <c r="I525" s="250"/>
      <c r="K525" s="244"/>
      <c r="L525" s="244"/>
    </row>
    <row r="526" spans="1:12" ht="12.65" customHeight="1" x14ac:dyDescent="0.35">
      <c r="A526" s="180" t="s">
        <v>542</v>
      </c>
      <c r="B526" s="223" t="str">
        <f>'Prior Year'!AG72</f>
        <v>x</v>
      </c>
      <c r="C526" s="223">
        <f>AG71</f>
        <v>2074804</v>
      </c>
      <c r="D526" s="223">
        <f>'Prior Year'!AG59</f>
        <v>3403</v>
      </c>
      <c r="E526" s="180">
        <f>AG59</f>
        <v>3403</v>
      </c>
      <c r="F526" s="246" t="str">
        <f t="shared" si="18"/>
        <v/>
      </c>
      <c r="G526" s="246">
        <f t="shared" si="18"/>
        <v>609.69850132236263</v>
      </c>
      <c r="H526" s="248" t="str">
        <f t="shared" si="17"/>
        <v/>
      </c>
      <c r="I526" s="250"/>
      <c r="K526" s="244"/>
      <c r="L526" s="244"/>
    </row>
    <row r="527" spans="1:12" ht="12.65" customHeight="1" x14ac:dyDescent="0.35">
      <c r="A527" s="180" t="s">
        <v>543</v>
      </c>
      <c r="B527" s="223" t="str">
        <f>'Prior Year'!AH72</f>
        <v>x</v>
      </c>
      <c r="C527" s="223">
        <f>AH71</f>
        <v>1558942</v>
      </c>
      <c r="D527" s="223">
        <f>'Prior Year'!AH59</f>
        <v>719</v>
      </c>
      <c r="E527" s="180">
        <f>AH59</f>
        <v>719</v>
      </c>
      <c r="F527" s="246" t="str">
        <f t="shared" si="18"/>
        <v/>
      </c>
      <c r="G527" s="246">
        <f t="shared" si="18"/>
        <v>2168.2086230876216</v>
      </c>
      <c r="H527" s="248" t="str">
        <f t="shared" si="17"/>
        <v/>
      </c>
      <c r="I527" s="250"/>
      <c r="K527" s="244"/>
      <c r="L527" s="244"/>
    </row>
    <row r="528" spans="1:12" ht="12.65" customHeight="1" x14ac:dyDescent="0.35">
      <c r="A528" s="180" t="s">
        <v>544</v>
      </c>
      <c r="B528" s="223" t="str">
        <f>'Prior Year'!AI72</f>
        <v>x</v>
      </c>
      <c r="C528" s="223">
        <f>AI71</f>
        <v>163893</v>
      </c>
      <c r="D528" s="223">
        <f>'Prior Year'!AI59</f>
        <v>191</v>
      </c>
      <c r="E528" s="180">
        <f>AI59</f>
        <v>191</v>
      </c>
      <c r="F528" s="246" t="str">
        <f t="shared" ref="F528:G540" si="19">IF(B528=0,"",IF(D528=0,"",B528/D528))</f>
        <v/>
      </c>
      <c r="G528" s="246">
        <f t="shared" si="19"/>
        <v>858.0785340314136</v>
      </c>
      <c r="H528" s="248" t="str">
        <f t="shared" si="17"/>
        <v/>
      </c>
      <c r="I528" s="250"/>
      <c r="K528" s="244"/>
      <c r="L528" s="244"/>
    </row>
    <row r="529" spans="1:12" ht="12.65" customHeight="1" x14ac:dyDescent="0.35">
      <c r="A529" s="180" t="s">
        <v>545</v>
      </c>
      <c r="B529" s="223" t="str">
        <f>'Prior Year'!AJ72</f>
        <v>x</v>
      </c>
      <c r="C529" s="223">
        <f>AJ71</f>
        <v>3771844</v>
      </c>
      <c r="D529" s="223">
        <f>'Prior Year'!AJ59</f>
        <v>15891</v>
      </c>
      <c r="E529" s="180">
        <f>AJ59</f>
        <v>15891</v>
      </c>
      <c r="F529" s="246" t="str">
        <f t="shared" si="19"/>
        <v/>
      </c>
      <c r="G529" s="246">
        <f t="shared" si="19"/>
        <v>237.35724624001006</v>
      </c>
      <c r="H529" s="248" t="str">
        <f t="shared" si="17"/>
        <v/>
      </c>
      <c r="I529" s="250"/>
      <c r="K529" s="244"/>
      <c r="L529" s="244"/>
    </row>
    <row r="530" spans="1:12" ht="12.65" customHeight="1" x14ac:dyDescent="0.35">
      <c r="A530" s="180" t="s">
        <v>546</v>
      </c>
      <c r="B530" s="223" t="str">
        <f>'Prior Year'!AK72</f>
        <v>x</v>
      </c>
      <c r="C530" s="223">
        <f>AK71</f>
        <v>183428</v>
      </c>
      <c r="D530" s="223">
        <f>'Prior Year'!AK59</f>
        <v>5833</v>
      </c>
      <c r="E530" s="180">
        <f>AK59</f>
        <v>5833</v>
      </c>
      <c r="F530" s="246" t="str">
        <f t="shared" si="19"/>
        <v/>
      </c>
      <c r="G530" s="246">
        <f t="shared" si="19"/>
        <v>31.446596948397051</v>
      </c>
      <c r="H530" s="248" t="str">
        <f t="shared" si="17"/>
        <v/>
      </c>
      <c r="I530" s="250"/>
      <c r="K530" s="244"/>
      <c r="L530" s="244"/>
    </row>
    <row r="531" spans="1:12" ht="12.65" customHeight="1" x14ac:dyDescent="0.35">
      <c r="A531" s="180" t="s">
        <v>547</v>
      </c>
      <c r="B531" s="223" t="str">
        <f>'Prior Year'!AL72</f>
        <v>x</v>
      </c>
      <c r="C531" s="223">
        <f>AL71</f>
        <v>76511</v>
      </c>
      <c r="D531" s="223">
        <f>'Prior Year'!AL59</f>
        <v>822</v>
      </c>
      <c r="E531" s="180">
        <f>AL59</f>
        <v>822</v>
      </c>
      <c r="F531" s="246" t="str">
        <f t="shared" si="19"/>
        <v/>
      </c>
      <c r="G531" s="246">
        <f t="shared" si="19"/>
        <v>93.079075425790748</v>
      </c>
      <c r="H531" s="248" t="str">
        <f t="shared" si="17"/>
        <v/>
      </c>
      <c r="I531" s="250"/>
      <c r="K531" s="244"/>
      <c r="L531" s="244"/>
    </row>
    <row r="532" spans="1:12" ht="12.65" customHeight="1" x14ac:dyDescent="0.35">
      <c r="A532" s="180" t="s">
        <v>548</v>
      </c>
      <c r="B532" s="223" t="str">
        <f>'Prior Year'!AM72</f>
        <v>x</v>
      </c>
      <c r="C532" s="223">
        <f>AM71</f>
        <v>0</v>
      </c>
      <c r="D532" s="223">
        <f>'Prior Year'!AM59</f>
        <v>0</v>
      </c>
      <c r="E532" s="180">
        <f>AM59</f>
        <v>0</v>
      </c>
      <c r="F532" s="246" t="str">
        <f t="shared" si="19"/>
        <v/>
      </c>
      <c r="G532" s="246" t="str">
        <f t="shared" si="19"/>
        <v/>
      </c>
      <c r="H532" s="248" t="str">
        <f t="shared" si="17"/>
        <v/>
      </c>
      <c r="I532" s="250"/>
      <c r="K532" s="244"/>
      <c r="L532" s="244"/>
    </row>
    <row r="533" spans="1:12" ht="12.65" customHeight="1" x14ac:dyDescent="0.35">
      <c r="A533" s="180" t="s">
        <v>982</v>
      </c>
      <c r="B533" s="223" t="str">
        <f>'Prior Year'!AN72</f>
        <v>x</v>
      </c>
      <c r="C533" s="223">
        <f>AN71</f>
        <v>0</v>
      </c>
      <c r="D533" s="223">
        <f>'Prior Year'!AN59</f>
        <v>0</v>
      </c>
      <c r="E533" s="180">
        <f>AN59</f>
        <v>0</v>
      </c>
      <c r="F533" s="246" t="str">
        <f t="shared" si="19"/>
        <v/>
      </c>
      <c r="G533" s="246" t="str">
        <f t="shared" si="19"/>
        <v/>
      </c>
      <c r="H533" s="248" t="str">
        <f t="shared" si="17"/>
        <v/>
      </c>
      <c r="I533" s="250"/>
      <c r="K533" s="244"/>
      <c r="L533" s="244"/>
    </row>
    <row r="534" spans="1:12" ht="12.65" customHeight="1" x14ac:dyDescent="0.35">
      <c r="A534" s="180" t="s">
        <v>549</v>
      </c>
      <c r="B534" s="223" t="str">
        <f>'Prior Year'!AO72</f>
        <v>x</v>
      </c>
      <c r="C534" s="223">
        <f>AO71</f>
        <v>28461</v>
      </c>
      <c r="D534" s="223">
        <f>'Prior Year'!AO59</f>
        <v>528</v>
      </c>
      <c r="E534" s="180">
        <f>AO59</f>
        <v>528</v>
      </c>
      <c r="F534" s="246" t="str">
        <f t="shared" si="19"/>
        <v/>
      </c>
      <c r="G534" s="246">
        <f t="shared" si="19"/>
        <v>53.903409090909093</v>
      </c>
      <c r="H534" s="248" t="str">
        <f t="shared" si="17"/>
        <v/>
      </c>
      <c r="I534" s="250"/>
      <c r="K534" s="244"/>
      <c r="L534" s="244"/>
    </row>
    <row r="535" spans="1:12" ht="12.65" customHeight="1" x14ac:dyDescent="0.35">
      <c r="A535" s="180" t="s">
        <v>550</v>
      </c>
      <c r="B535" s="223" t="str">
        <f>'Prior Year'!AP72</f>
        <v>x</v>
      </c>
      <c r="C535" s="223">
        <f>AP71</f>
        <v>0</v>
      </c>
      <c r="D535" s="223">
        <f>'Prior Year'!AP59</f>
        <v>0</v>
      </c>
      <c r="E535" s="180">
        <f>AP59</f>
        <v>0</v>
      </c>
      <c r="F535" s="246" t="str">
        <f t="shared" si="19"/>
        <v/>
      </c>
      <c r="G535" s="246" t="str">
        <f t="shared" si="19"/>
        <v/>
      </c>
      <c r="H535" s="248" t="str">
        <f t="shared" si="17"/>
        <v/>
      </c>
      <c r="I535" s="250"/>
      <c r="K535" s="244"/>
      <c r="L535" s="244"/>
    </row>
    <row r="536" spans="1:12" ht="12.65" customHeight="1" x14ac:dyDescent="0.35">
      <c r="A536" s="180" t="s">
        <v>551</v>
      </c>
      <c r="B536" s="223" t="str">
        <f>'Prior Year'!AQ72</f>
        <v>x</v>
      </c>
      <c r="C536" s="223">
        <f>AQ71</f>
        <v>0</v>
      </c>
      <c r="D536" s="223">
        <f>'Prior Year'!AQ59</f>
        <v>0</v>
      </c>
      <c r="E536" s="180">
        <f>AQ59</f>
        <v>0</v>
      </c>
      <c r="F536" s="246" t="str">
        <f t="shared" si="19"/>
        <v/>
      </c>
      <c r="G536" s="246" t="str">
        <f t="shared" si="19"/>
        <v/>
      </c>
      <c r="H536" s="248" t="str">
        <f t="shared" si="17"/>
        <v/>
      </c>
      <c r="I536" s="250"/>
      <c r="K536" s="244"/>
      <c r="L536" s="244"/>
    </row>
    <row r="537" spans="1:12" ht="12.65" customHeight="1" x14ac:dyDescent="0.35">
      <c r="A537" s="180" t="s">
        <v>552</v>
      </c>
      <c r="B537" s="223" t="str">
        <f>'Prior Year'!AR72</f>
        <v>x</v>
      </c>
      <c r="C537" s="223">
        <f>AR71</f>
        <v>0</v>
      </c>
      <c r="D537" s="223">
        <f>'Prior Year'!AR59</f>
        <v>0</v>
      </c>
      <c r="E537" s="180">
        <f>AR59</f>
        <v>0</v>
      </c>
      <c r="F537" s="246" t="str">
        <f t="shared" si="19"/>
        <v/>
      </c>
      <c r="G537" s="246" t="str">
        <f t="shared" si="19"/>
        <v/>
      </c>
      <c r="H537" s="248" t="str">
        <f t="shared" si="17"/>
        <v/>
      </c>
      <c r="I537" s="250"/>
      <c r="K537" s="244"/>
      <c r="L537" s="244"/>
    </row>
    <row r="538" spans="1:12" ht="12.65" customHeight="1" x14ac:dyDescent="0.35">
      <c r="A538" s="180" t="s">
        <v>553</v>
      </c>
      <c r="B538" s="223" t="str">
        <f>'Prior Year'!AS72</f>
        <v>x</v>
      </c>
      <c r="C538" s="223">
        <f>AS71</f>
        <v>0</v>
      </c>
      <c r="D538" s="223">
        <f>'Prior Year'!AS59</f>
        <v>0</v>
      </c>
      <c r="E538" s="180">
        <f>AS59</f>
        <v>0</v>
      </c>
      <c r="F538" s="246" t="str">
        <f t="shared" si="19"/>
        <v/>
      </c>
      <c r="G538" s="246" t="str">
        <f t="shared" si="19"/>
        <v/>
      </c>
      <c r="H538" s="248" t="str">
        <f t="shared" si="17"/>
        <v/>
      </c>
      <c r="I538" s="250"/>
      <c r="K538" s="244"/>
      <c r="L538" s="244"/>
    </row>
    <row r="539" spans="1:12" ht="12.65" customHeight="1" x14ac:dyDescent="0.35">
      <c r="A539" s="180" t="s">
        <v>554</v>
      </c>
      <c r="B539" s="223" t="str">
        <f>'Prior Year'!AT72</f>
        <v>x</v>
      </c>
      <c r="C539" s="223">
        <f>AT71</f>
        <v>0</v>
      </c>
      <c r="D539" s="223">
        <f>'Prior Year'!AT59</f>
        <v>0</v>
      </c>
      <c r="E539" s="180">
        <f>AT59</f>
        <v>0</v>
      </c>
      <c r="F539" s="246" t="str">
        <f t="shared" si="19"/>
        <v/>
      </c>
      <c r="G539" s="246" t="str">
        <f t="shared" si="19"/>
        <v/>
      </c>
      <c r="H539" s="248" t="str">
        <f t="shared" si="17"/>
        <v/>
      </c>
      <c r="I539" s="250"/>
      <c r="K539" s="244"/>
      <c r="L539" s="244"/>
    </row>
    <row r="540" spans="1:12" ht="12.65" customHeight="1" x14ac:dyDescent="0.35">
      <c r="A540" s="180" t="s">
        <v>555</v>
      </c>
      <c r="B540" s="223" t="str">
        <f>'Prior Year'!AU72</f>
        <v>x</v>
      </c>
      <c r="C540" s="223">
        <f>AU71</f>
        <v>0</v>
      </c>
      <c r="D540" s="223">
        <f>'Prior Year'!AU59</f>
        <v>0</v>
      </c>
      <c r="E540" s="180">
        <f>AU59</f>
        <v>0</v>
      </c>
      <c r="F540" s="246" t="str">
        <f t="shared" si="19"/>
        <v/>
      </c>
      <c r="G540" s="246" t="str">
        <f t="shared" si="19"/>
        <v/>
      </c>
      <c r="H540" s="248" t="str">
        <f t="shared" si="17"/>
        <v/>
      </c>
      <c r="I540" s="250"/>
      <c r="K540" s="244"/>
      <c r="L540" s="244"/>
    </row>
    <row r="541" spans="1:12" ht="12.65" customHeight="1" x14ac:dyDescent="0.35">
      <c r="A541" s="180" t="s">
        <v>556</v>
      </c>
      <c r="B541" s="223" t="str">
        <f>'Prior Year'!AV72</f>
        <v>x</v>
      </c>
      <c r="C541" s="223">
        <f>AV71</f>
        <v>0</v>
      </c>
      <c r="D541" s="181" t="s">
        <v>529</v>
      </c>
      <c r="E541" s="181" t="s">
        <v>529</v>
      </c>
      <c r="F541" s="246"/>
      <c r="G541" s="246"/>
      <c r="H541" s="248"/>
      <c r="I541" s="250"/>
      <c r="K541" s="244"/>
      <c r="L541" s="244"/>
    </row>
    <row r="542" spans="1:12" ht="12.65" customHeight="1" x14ac:dyDescent="0.35">
      <c r="A542" s="180" t="s">
        <v>983</v>
      </c>
      <c r="B542" s="223" t="str">
        <f>'Prior Year'!AW72</f>
        <v>x</v>
      </c>
      <c r="C542" s="223">
        <f>AW71</f>
        <v>0</v>
      </c>
      <c r="D542" s="181" t="s">
        <v>529</v>
      </c>
      <c r="E542" s="181" t="s">
        <v>529</v>
      </c>
      <c r="F542" s="246"/>
      <c r="G542" s="246"/>
      <c r="H542" s="248"/>
      <c r="I542" s="250"/>
      <c r="K542" s="244"/>
      <c r="L542" s="244"/>
    </row>
    <row r="543" spans="1:12" ht="12.65" customHeight="1" x14ac:dyDescent="0.35">
      <c r="A543" s="180" t="s">
        <v>557</v>
      </c>
      <c r="B543" s="223" t="str">
        <f>'Prior Year'!AX72</f>
        <v>x</v>
      </c>
      <c r="C543" s="223">
        <f>AX71</f>
        <v>0</v>
      </c>
      <c r="D543" s="181" t="s">
        <v>529</v>
      </c>
      <c r="E543" s="181" t="s">
        <v>529</v>
      </c>
      <c r="F543" s="246"/>
      <c r="G543" s="246"/>
      <c r="H543" s="248"/>
      <c r="I543" s="250"/>
      <c r="K543" s="244"/>
      <c r="L543" s="244"/>
    </row>
    <row r="544" spans="1:12" ht="12.65" customHeight="1" x14ac:dyDescent="0.35">
      <c r="A544" s="180" t="s">
        <v>558</v>
      </c>
      <c r="B544" s="223" t="str">
        <f>'Prior Year'!AY72</f>
        <v>x</v>
      </c>
      <c r="C544" s="223">
        <f>AY71</f>
        <v>364302</v>
      </c>
      <c r="D544" s="223">
        <f>'Prior Year'!AY59</f>
        <v>4355</v>
      </c>
      <c r="E544" s="180">
        <f>AY59</f>
        <v>4355</v>
      </c>
      <c r="F544" s="246" t="str">
        <f t="shared" ref="F544:G550" si="20">IF(B544=0,"",IF(D544=0,"",B544/D544))</f>
        <v/>
      </c>
      <c r="G544" s="246">
        <f t="shared" si="20"/>
        <v>83.651435132032148</v>
      </c>
      <c r="H544" s="248" t="str">
        <f t="shared" si="17"/>
        <v/>
      </c>
      <c r="I544" s="250"/>
      <c r="K544" s="244"/>
      <c r="L544" s="244"/>
    </row>
    <row r="545" spans="1:13" ht="12.65" customHeight="1" x14ac:dyDescent="0.35">
      <c r="A545" s="180" t="s">
        <v>559</v>
      </c>
      <c r="B545" s="223" t="str">
        <f>'Prior Year'!AZ72</f>
        <v>x</v>
      </c>
      <c r="C545" s="223">
        <f>AZ71</f>
        <v>0</v>
      </c>
      <c r="D545" s="223">
        <f>'Prior Year'!AZ59</f>
        <v>0</v>
      </c>
      <c r="E545" s="180">
        <f>AZ59</f>
        <v>0</v>
      </c>
      <c r="F545" s="246" t="str">
        <f t="shared" si="20"/>
        <v/>
      </c>
      <c r="G545" s="246" t="str">
        <f t="shared" si="20"/>
        <v/>
      </c>
      <c r="H545" s="248" t="str">
        <f t="shared" si="17"/>
        <v/>
      </c>
      <c r="I545" s="250"/>
      <c r="K545" s="244"/>
      <c r="L545" s="244"/>
    </row>
    <row r="546" spans="1:13" ht="12.65" customHeight="1" x14ac:dyDescent="0.35">
      <c r="A546" s="180" t="s">
        <v>560</v>
      </c>
      <c r="B546" s="223" t="str">
        <f>'Prior Year'!BA72</f>
        <v>x</v>
      </c>
      <c r="C546" s="223">
        <f>BA71</f>
        <v>75413</v>
      </c>
      <c r="D546" s="223">
        <f>'Prior Year'!BA59</f>
        <v>0</v>
      </c>
      <c r="E546" s="180">
        <f>BA59</f>
        <v>0</v>
      </c>
      <c r="F546" s="246" t="str">
        <f t="shared" si="20"/>
        <v/>
      </c>
      <c r="G546" s="246" t="str">
        <f t="shared" si="20"/>
        <v/>
      </c>
      <c r="H546" s="248" t="str">
        <f t="shared" si="17"/>
        <v/>
      </c>
      <c r="I546" s="250"/>
      <c r="K546" s="244"/>
      <c r="L546" s="244"/>
    </row>
    <row r="547" spans="1:13" ht="12.65" customHeight="1" x14ac:dyDescent="0.35">
      <c r="A547" s="180" t="s">
        <v>561</v>
      </c>
      <c r="B547" s="223" t="str">
        <f>'Prior Year'!BB72</f>
        <v>x</v>
      </c>
      <c r="C547" s="223">
        <f>BB71</f>
        <v>0</v>
      </c>
      <c r="D547" s="181" t="s">
        <v>529</v>
      </c>
      <c r="E547" s="181" t="s">
        <v>529</v>
      </c>
      <c r="F547" s="246"/>
      <c r="G547" s="246"/>
      <c r="H547" s="248"/>
      <c r="I547" s="250"/>
      <c r="K547" s="244"/>
      <c r="L547" s="244"/>
    </row>
    <row r="548" spans="1:13" ht="12.65" customHeight="1" x14ac:dyDescent="0.35">
      <c r="A548" s="180" t="s">
        <v>562</v>
      </c>
      <c r="B548" s="223" t="str">
        <f>'Prior Year'!BC72</f>
        <v>x</v>
      </c>
      <c r="C548" s="223">
        <f>BC71</f>
        <v>0</v>
      </c>
      <c r="D548" s="181" t="s">
        <v>529</v>
      </c>
      <c r="E548" s="181" t="s">
        <v>529</v>
      </c>
      <c r="F548" s="246"/>
      <c r="G548" s="246"/>
      <c r="H548" s="248"/>
      <c r="I548" s="250"/>
      <c r="K548" s="244"/>
      <c r="L548" s="244"/>
    </row>
    <row r="549" spans="1:13" ht="12.65" customHeight="1" x14ac:dyDescent="0.35">
      <c r="A549" s="180" t="s">
        <v>563</v>
      </c>
      <c r="B549" s="223" t="str">
        <f>'Prior Year'!BD72</f>
        <v>x</v>
      </c>
      <c r="C549" s="223">
        <f>BD71</f>
        <v>43840</v>
      </c>
      <c r="D549" s="181" t="s">
        <v>529</v>
      </c>
      <c r="E549" s="181" t="s">
        <v>529</v>
      </c>
      <c r="F549" s="246"/>
      <c r="G549" s="246"/>
      <c r="H549" s="248"/>
      <c r="I549" s="250"/>
      <c r="K549" s="244"/>
      <c r="L549" s="244"/>
    </row>
    <row r="550" spans="1:13" ht="12.65" customHeight="1" x14ac:dyDescent="0.35">
      <c r="A550" s="180" t="s">
        <v>564</v>
      </c>
      <c r="B550" s="223" t="str">
        <f>'Prior Year'!BE72</f>
        <v>x</v>
      </c>
      <c r="C550" s="223">
        <f>BE71</f>
        <v>887970</v>
      </c>
      <c r="D550" s="223">
        <f>'Prior Year'!BE59</f>
        <v>35420</v>
      </c>
      <c r="E550" s="180">
        <f>BE59</f>
        <v>35420</v>
      </c>
      <c r="F550" s="246" t="str">
        <f t="shared" si="20"/>
        <v/>
      </c>
      <c r="G550" s="246">
        <f t="shared" si="20"/>
        <v>25.069734613212873</v>
      </c>
      <c r="H550" s="248" t="str">
        <f t="shared" si="17"/>
        <v/>
      </c>
      <c r="I550" s="250"/>
      <c r="K550" s="244"/>
      <c r="L550" s="244"/>
    </row>
    <row r="551" spans="1:13" ht="12.65" customHeight="1" x14ac:dyDescent="0.35">
      <c r="A551" s="180" t="s">
        <v>565</v>
      </c>
      <c r="B551" s="223" t="str">
        <f>'Prior Year'!BF72</f>
        <v>x</v>
      </c>
      <c r="C551" s="223">
        <f>BF71</f>
        <v>209826</v>
      </c>
      <c r="D551" s="181" t="s">
        <v>529</v>
      </c>
      <c r="E551" s="181" t="s">
        <v>529</v>
      </c>
      <c r="F551" s="246"/>
      <c r="G551" s="246"/>
      <c r="H551" s="248"/>
      <c r="I551" s="250"/>
      <c r="J551" s="194"/>
      <c r="M551" s="248"/>
    </row>
    <row r="552" spans="1:13" ht="12.65" customHeight="1" x14ac:dyDescent="0.35">
      <c r="A552" s="180" t="s">
        <v>566</v>
      </c>
      <c r="B552" s="223" t="str">
        <f>'Prior Year'!BG72</f>
        <v>x</v>
      </c>
      <c r="C552" s="223">
        <f>BG71</f>
        <v>0</v>
      </c>
      <c r="D552" s="181" t="s">
        <v>529</v>
      </c>
      <c r="E552" s="181" t="s">
        <v>529</v>
      </c>
      <c r="F552" s="246"/>
      <c r="G552" s="246"/>
      <c r="H552" s="248"/>
      <c r="J552" s="194"/>
      <c r="M552" s="248"/>
    </row>
    <row r="553" spans="1:13" ht="12.65" customHeight="1" x14ac:dyDescent="0.35">
      <c r="A553" s="180" t="s">
        <v>567</v>
      </c>
      <c r="B553" s="223" t="str">
        <f>'Prior Year'!BH72</f>
        <v>x</v>
      </c>
      <c r="C553" s="223">
        <f>BH71</f>
        <v>661321</v>
      </c>
      <c r="D553" s="181" t="s">
        <v>529</v>
      </c>
      <c r="E553" s="181" t="s">
        <v>529</v>
      </c>
      <c r="F553" s="246"/>
      <c r="G553" s="246"/>
      <c r="H553" s="248"/>
      <c r="J553" s="194"/>
      <c r="M553" s="248"/>
    </row>
    <row r="554" spans="1:13" ht="12.65" customHeight="1" x14ac:dyDescent="0.35">
      <c r="A554" s="180" t="s">
        <v>568</v>
      </c>
      <c r="B554" s="223" t="str">
        <f>'Prior Year'!BI72</f>
        <v>x</v>
      </c>
      <c r="C554" s="223">
        <f>BI71</f>
        <v>0</v>
      </c>
      <c r="D554" s="181" t="s">
        <v>529</v>
      </c>
      <c r="E554" s="181" t="s">
        <v>529</v>
      </c>
      <c r="F554" s="246"/>
      <c r="G554" s="246"/>
      <c r="H554" s="248"/>
      <c r="J554" s="194"/>
      <c r="M554" s="248"/>
    </row>
    <row r="555" spans="1:13" ht="12.65" customHeight="1" x14ac:dyDescent="0.35">
      <c r="A555" s="180" t="s">
        <v>569</v>
      </c>
      <c r="B555" s="223" t="str">
        <f>'Prior Year'!BJ72</f>
        <v>x</v>
      </c>
      <c r="C555" s="223">
        <f>BJ71</f>
        <v>232666</v>
      </c>
      <c r="D555" s="181" t="s">
        <v>529</v>
      </c>
      <c r="E555" s="181" t="s">
        <v>529</v>
      </c>
      <c r="F555" s="246"/>
      <c r="G555" s="246"/>
      <c r="H555" s="248"/>
      <c r="J555" s="194"/>
      <c r="M555" s="248"/>
    </row>
    <row r="556" spans="1:13" ht="12.65" customHeight="1" x14ac:dyDescent="0.35">
      <c r="A556" s="180" t="s">
        <v>570</v>
      </c>
      <c r="B556" s="223" t="str">
        <f>'Prior Year'!BK72</f>
        <v>x</v>
      </c>
      <c r="C556" s="223">
        <f>BK71</f>
        <v>415915</v>
      </c>
      <c r="D556" s="181" t="s">
        <v>529</v>
      </c>
      <c r="E556" s="181" t="s">
        <v>529</v>
      </c>
      <c r="F556" s="246"/>
      <c r="G556" s="246"/>
      <c r="H556" s="248"/>
      <c r="J556" s="194"/>
      <c r="M556" s="248"/>
    </row>
    <row r="557" spans="1:13" ht="12.65" customHeight="1" x14ac:dyDescent="0.35">
      <c r="A557" s="180" t="s">
        <v>571</v>
      </c>
      <c r="B557" s="223" t="str">
        <f>'Prior Year'!BL72</f>
        <v>x</v>
      </c>
      <c r="C557" s="223">
        <f>BL71</f>
        <v>276993</v>
      </c>
      <c r="D557" s="181" t="s">
        <v>529</v>
      </c>
      <c r="E557" s="181" t="s">
        <v>529</v>
      </c>
      <c r="F557" s="246"/>
      <c r="G557" s="246"/>
      <c r="H557" s="248"/>
      <c r="J557" s="194"/>
      <c r="M557" s="248"/>
    </row>
    <row r="558" spans="1:13" ht="12.65" customHeight="1" x14ac:dyDescent="0.35">
      <c r="A558" s="180" t="s">
        <v>572</v>
      </c>
      <c r="B558" s="223" t="str">
        <f>'Prior Year'!BM72</f>
        <v>x</v>
      </c>
      <c r="C558" s="223">
        <f>BM71</f>
        <v>0</v>
      </c>
      <c r="D558" s="181" t="s">
        <v>529</v>
      </c>
      <c r="E558" s="181" t="s">
        <v>529</v>
      </c>
      <c r="F558" s="246"/>
      <c r="G558" s="246"/>
      <c r="H558" s="248"/>
      <c r="J558" s="194"/>
      <c r="M558" s="248"/>
    </row>
    <row r="559" spans="1:13" ht="12.65" customHeight="1" x14ac:dyDescent="0.35">
      <c r="A559" s="180" t="s">
        <v>573</v>
      </c>
      <c r="B559" s="223" t="str">
        <f>'Prior Year'!BN72</f>
        <v>x</v>
      </c>
      <c r="C559" s="223">
        <f>BN71</f>
        <v>1212124</v>
      </c>
      <c r="D559" s="181" t="s">
        <v>529</v>
      </c>
      <c r="E559" s="181" t="s">
        <v>529</v>
      </c>
      <c r="F559" s="246"/>
      <c r="G559" s="246"/>
      <c r="H559" s="248"/>
      <c r="J559" s="194"/>
      <c r="M559" s="248"/>
    </row>
    <row r="560" spans="1:13" ht="12.65" customHeight="1" x14ac:dyDescent="0.35">
      <c r="A560" s="180" t="s">
        <v>574</v>
      </c>
      <c r="B560" s="223" t="str">
        <f>'Prior Year'!BO72</f>
        <v>x</v>
      </c>
      <c r="C560" s="223">
        <f>BO71</f>
        <v>0</v>
      </c>
      <c r="D560" s="181" t="s">
        <v>529</v>
      </c>
      <c r="E560" s="181" t="s">
        <v>529</v>
      </c>
      <c r="F560" s="246"/>
      <c r="G560" s="246"/>
      <c r="H560" s="248"/>
      <c r="J560" s="194"/>
      <c r="M560" s="248"/>
    </row>
    <row r="561" spans="1:13" ht="12.65" customHeight="1" x14ac:dyDescent="0.35">
      <c r="A561" s="180" t="s">
        <v>575</v>
      </c>
      <c r="B561" s="223" t="str">
        <f>'Prior Year'!BP72</f>
        <v>x</v>
      </c>
      <c r="C561" s="223">
        <f>BP71</f>
        <v>82741</v>
      </c>
      <c r="D561" s="181" t="s">
        <v>529</v>
      </c>
      <c r="E561" s="181" t="s">
        <v>529</v>
      </c>
      <c r="F561" s="246"/>
      <c r="G561" s="246"/>
      <c r="H561" s="248"/>
      <c r="J561" s="194"/>
      <c r="M561" s="248"/>
    </row>
    <row r="562" spans="1:13" ht="12.65" customHeight="1" x14ac:dyDescent="0.35">
      <c r="A562" s="180" t="s">
        <v>576</v>
      </c>
      <c r="B562" s="223" t="str">
        <f>'Prior Year'!BQ72</f>
        <v>x</v>
      </c>
      <c r="C562" s="223">
        <f>BQ71</f>
        <v>0</v>
      </c>
      <c r="D562" s="181" t="s">
        <v>529</v>
      </c>
      <c r="E562" s="181" t="s">
        <v>529</v>
      </c>
      <c r="F562" s="246"/>
      <c r="G562" s="246"/>
      <c r="H562" s="248"/>
      <c r="J562" s="194"/>
      <c r="M562" s="248"/>
    </row>
    <row r="563" spans="1:13" ht="12.65" customHeight="1" x14ac:dyDescent="0.35">
      <c r="A563" s="180" t="s">
        <v>577</v>
      </c>
      <c r="B563" s="223" t="str">
        <f>'Prior Year'!BR72</f>
        <v>x</v>
      </c>
      <c r="C563" s="223">
        <f>BR71</f>
        <v>212709</v>
      </c>
      <c r="D563" s="181" t="s">
        <v>529</v>
      </c>
      <c r="E563" s="181" t="s">
        <v>529</v>
      </c>
      <c r="F563" s="246"/>
      <c r="G563" s="246"/>
      <c r="H563" s="248"/>
      <c r="J563" s="194"/>
      <c r="M563" s="248"/>
    </row>
    <row r="564" spans="1:13" ht="12.65" customHeight="1" x14ac:dyDescent="0.35">
      <c r="A564" s="180" t="s">
        <v>984</v>
      </c>
      <c r="B564" s="223" t="str">
        <f>'Prior Year'!BS72</f>
        <v>x</v>
      </c>
      <c r="C564" s="223">
        <f>BS71</f>
        <v>100030</v>
      </c>
      <c r="D564" s="181" t="s">
        <v>529</v>
      </c>
      <c r="E564" s="181" t="s">
        <v>529</v>
      </c>
      <c r="F564" s="246"/>
      <c r="G564" s="246"/>
      <c r="H564" s="248"/>
      <c r="J564" s="194"/>
      <c r="M564" s="248"/>
    </row>
    <row r="565" spans="1:13" ht="12.65" customHeight="1" x14ac:dyDescent="0.35">
      <c r="A565" s="180" t="s">
        <v>578</v>
      </c>
      <c r="B565" s="223" t="str">
        <f>'Prior Year'!BT72</f>
        <v>x</v>
      </c>
      <c r="C565" s="223">
        <f>BT71</f>
        <v>0</v>
      </c>
      <c r="D565" s="181" t="s">
        <v>529</v>
      </c>
      <c r="E565" s="181" t="s">
        <v>529</v>
      </c>
      <c r="F565" s="246"/>
      <c r="G565" s="246"/>
      <c r="H565" s="248"/>
      <c r="J565" s="194"/>
      <c r="M565" s="248"/>
    </row>
    <row r="566" spans="1:13" ht="12.65" customHeight="1" x14ac:dyDescent="0.35">
      <c r="A566" s="180" t="s">
        <v>579</v>
      </c>
      <c r="B566" s="223" t="str">
        <f>'Prior Year'!BU72</f>
        <v>x</v>
      </c>
      <c r="C566" s="223">
        <f>BU71</f>
        <v>0</v>
      </c>
      <c r="D566" s="181" t="s">
        <v>529</v>
      </c>
      <c r="E566" s="181" t="s">
        <v>529</v>
      </c>
      <c r="F566" s="246"/>
      <c r="G566" s="246"/>
      <c r="H566" s="248"/>
      <c r="J566" s="194"/>
      <c r="M566" s="248"/>
    </row>
    <row r="567" spans="1:13" ht="12.65" customHeight="1" x14ac:dyDescent="0.35">
      <c r="A567" s="180" t="s">
        <v>580</v>
      </c>
      <c r="B567" s="223" t="str">
        <f>'Prior Year'!BV72</f>
        <v>x</v>
      </c>
      <c r="C567" s="223">
        <f>BV71</f>
        <v>349272</v>
      </c>
      <c r="D567" s="181" t="s">
        <v>529</v>
      </c>
      <c r="E567" s="181" t="s">
        <v>529</v>
      </c>
      <c r="F567" s="246"/>
      <c r="G567" s="246"/>
      <c r="H567" s="248"/>
      <c r="J567" s="194"/>
      <c r="M567" s="248"/>
    </row>
    <row r="568" spans="1:13" ht="12.65" customHeight="1" x14ac:dyDescent="0.35">
      <c r="A568" s="180" t="s">
        <v>581</v>
      </c>
      <c r="B568" s="223" t="str">
        <f>'Prior Year'!BW72</f>
        <v>x</v>
      </c>
      <c r="C568" s="223">
        <f>BW71</f>
        <v>0</v>
      </c>
      <c r="D568" s="181" t="s">
        <v>529</v>
      </c>
      <c r="E568" s="181" t="s">
        <v>529</v>
      </c>
      <c r="F568" s="246"/>
      <c r="G568" s="246"/>
      <c r="H568" s="248"/>
      <c r="J568" s="194"/>
      <c r="M568" s="248"/>
    </row>
    <row r="569" spans="1:13" ht="12.65" customHeight="1" x14ac:dyDescent="0.35">
      <c r="A569" s="180" t="s">
        <v>582</v>
      </c>
      <c r="B569" s="223" t="str">
        <f>'Prior Year'!BX72</f>
        <v>x</v>
      </c>
      <c r="C569" s="223">
        <f>BX71</f>
        <v>170386</v>
      </c>
      <c r="D569" s="181" t="s">
        <v>529</v>
      </c>
      <c r="E569" s="181" t="s">
        <v>529</v>
      </c>
      <c r="F569" s="246"/>
      <c r="G569" s="246"/>
      <c r="H569" s="248"/>
      <c r="J569" s="194"/>
      <c r="M569" s="248"/>
    </row>
    <row r="570" spans="1:13" ht="12.65" customHeight="1" x14ac:dyDescent="0.35">
      <c r="A570" s="180" t="s">
        <v>583</v>
      </c>
      <c r="B570" s="223" t="str">
        <f>'Prior Year'!BY72</f>
        <v>x</v>
      </c>
      <c r="C570" s="223">
        <f>BY71</f>
        <v>425794</v>
      </c>
      <c r="D570" s="181" t="s">
        <v>529</v>
      </c>
      <c r="E570" s="181" t="s">
        <v>529</v>
      </c>
      <c r="F570" s="246"/>
      <c r="G570" s="246"/>
      <c r="H570" s="248"/>
      <c r="J570" s="194"/>
      <c r="M570" s="248"/>
    </row>
    <row r="571" spans="1:13" ht="12.65" customHeight="1" x14ac:dyDescent="0.35">
      <c r="A571" s="180" t="s">
        <v>584</v>
      </c>
      <c r="B571" s="223" t="str">
        <f>'Prior Year'!BZ72</f>
        <v>x</v>
      </c>
      <c r="C571" s="223">
        <f>BZ71</f>
        <v>0</v>
      </c>
      <c r="D571" s="181" t="s">
        <v>529</v>
      </c>
      <c r="E571" s="181" t="s">
        <v>529</v>
      </c>
      <c r="F571" s="246"/>
      <c r="G571" s="246"/>
      <c r="H571" s="248"/>
      <c r="J571" s="194"/>
      <c r="M571" s="248"/>
    </row>
    <row r="572" spans="1:13" ht="12.65" customHeight="1" x14ac:dyDescent="0.35">
      <c r="A572" s="180" t="s">
        <v>585</v>
      </c>
      <c r="B572" s="223" t="str">
        <f>'Prior Year'!CA72</f>
        <v>x</v>
      </c>
      <c r="C572" s="223">
        <f>CA71</f>
        <v>45641</v>
      </c>
      <c r="D572" s="181" t="s">
        <v>529</v>
      </c>
      <c r="E572" s="181" t="s">
        <v>529</v>
      </c>
      <c r="F572" s="246"/>
      <c r="G572" s="246"/>
      <c r="H572" s="248"/>
      <c r="J572" s="194"/>
      <c r="M572" s="248"/>
    </row>
    <row r="573" spans="1:13" ht="12.65" customHeight="1" x14ac:dyDescent="0.35">
      <c r="A573" s="180" t="s">
        <v>586</v>
      </c>
      <c r="B573" s="223" t="str">
        <f>'Prior Year'!CB72</f>
        <v>x</v>
      </c>
      <c r="C573" s="223">
        <f>CB71</f>
        <v>0</v>
      </c>
      <c r="D573" s="181" t="s">
        <v>529</v>
      </c>
      <c r="E573" s="181" t="s">
        <v>529</v>
      </c>
      <c r="F573" s="246"/>
      <c r="G573" s="246"/>
      <c r="H573" s="248"/>
      <c r="J573" s="194"/>
      <c r="M573" s="248"/>
    </row>
    <row r="574" spans="1:13" ht="12.65" customHeight="1" x14ac:dyDescent="0.35">
      <c r="A574" s="180" t="s">
        <v>587</v>
      </c>
      <c r="B574" s="223" t="str">
        <f>'Prior Year'!CC72</f>
        <v>x</v>
      </c>
      <c r="C574" s="223">
        <f>CC71</f>
        <v>466</v>
      </c>
      <c r="D574" s="181" t="s">
        <v>529</v>
      </c>
      <c r="E574" s="181" t="s">
        <v>529</v>
      </c>
      <c r="F574" s="246"/>
      <c r="G574" s="246"/>
      <c r="H574" s="248"/>
      <c r="J574" s="194"/>
      <c r="M574" s="248"/>
    </row>
    <row r="575" spans="1:13" ht="12.65" customHeight="1" x14ac:dyDescent="0.35">
      <c r="A575" s="180" t="s">
        <v>588</v>
      </c>
      <c r="B575" s="223" t="str">
        <f>'Prior Year'!CD72</f>
        <v>x</v>
      </c>
      <c r="C575" s="223">
        <f>CD71</f>
        <v>785407</v>
      </c>
      <c r="D575" s="181" t="s">
        <v>529</v>
      </c>
      <c r="E575" s="181" t="s">
        <v>529</v>
      </c>
      <c r="F575" s="246"/>
      <c r="G575" s="246"/>
      <c r="H575" s="248"/>
    </row>
    <row r="576" spans="1:13" ht="12.65" customHeight="1" x14ac:dyDescent="0.35">
      <c r="M576" s="248"/>
    </row>
    <row r="577" spans="13:13" ht="12.65" customHeight="1" x14ac:dyDescent="0.35">
      <c r="M577" s="248"/>
    </row>
    <row r="578" spans="13:13" ht="12.65" customHeight="1" x14ac:dyDescent="0.35">
      <c r="M578" s="248"/>
    </row>
    <row r="612" spans="1:14" ht="12.65" customHeight="1" x14ac:dyDescent="0.35">
      <c r="A612" s="191"/>
      <c r="C612" s="181" t="s">
        <v>589</v>
      </c>
      <c r="D612" s="180">
        <f>CE76-(BE76+CD76)</f>
        <v>27247</v>
      </c>
      <c r="E612" s="180">
        <f>SUM(C624:D647)+SUM(C668:D713)</f>
        <v>18307015.203692149</v>
      </c>
      <c r="F612" s="180">
        <f>CE64-(AX64+BD64+BE64+BG64+BJ64+BN64+BP64+BQ64+CB64+CC64+CD64)</f>
        <v>1378497</v>
      </c>
      <c r="G612" s="180">
        <f>CE77-(AX77+AY77+BD77+BE77+BG77+BJ77+BN77+BP77+BQ77+CB77+CC77+CD77)</f>
        <v>4355</v>
      </c>
      <c r="H612" s="192">
        <f>CE60-(AX60+AY60+AZ60+BD60+BE60+BG60+BJ60+BN60+BO60+BP60+BQ60+BR60+CB60+CC60+CD60)</f>
        <v>118.43</v>
      </c>
      <c r="I612" s="180">
        <f>CE78-(AX78+AY78+AZ78+BD78+BE78+BF78+BG78+BJ78+BN78+BO78+BP78+BQ78+BR78+CB78+CC78+CD78)</f>
        <v>7506</v>
      </c>
      <c r="J612" s="180">
        <f>CE79-(AX79+AY79+AZ79+BA79+BD79+BE79+BF79+BG79+BJ79+BN79+BO79+BP79+BQ79+BR79+CB79+CC79+CD79)</f>
        <v>69528</v>
      </c>
      <c r="K612" s="180">
        <f>CE75-(AW75+AX75+AY75+AZ75+BA75+BB75+BC75+BD75+BE75+BF75+BG75+BH75+BI75+BJ75+BK75+BL75+BM75+BN75+BO75+BP75+BQ75+BR75+BS75+BT75+BU75+BV75+BW75+BX75+CB75+CC75+CD75)</f>
        <v>26120281</v>
      </c>
      <c r="L612" s="192">
        <f>CE80-(AW80+AX80+AY80+AZ80+BA80+BB80+BC80+BD80+BE80+BF80+BG80+BH80+BI80+BJ80+BK80+BL80+BM80+BN80+BO80+BP80+BQ80+BR80+BS80+BT80+BU80+BV80+BW80+BX80+BY80+BZ80+CA80+CB80+CC80+CD80)</f>
        <v>31.68</v>
      </c>
    </row>
    <row r="613" spans="1:14" ht="12.65" customHeight="1" x14ac:dyDescent="0.35">
      <c r="A613" s="191"/>
      <c r="C613" s="181" t="s">
        <v>590</v>
      </c>
      <c r="D613" s="181" t="s">
        <v>591</v>
      </c>
      <c r="E613" s="193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3" t="s">
        <v>599</v>
      </c>
    </row>
    <row r="614" spans="1:14" ht="12.65" customHeight="1" x14ac:dyDescent="0.35">
      <c r="A614" s="191">
        <v>8430</v>
      </c>
      <c r="B614" s="193" t="s">
        <v>140</v>
      </c>
      <c r="C614" s="180">
        <f>BE71</f>
        <v>887970</v>
      </c>
      <c r="N614" s="194" t="s">
        <v>600</v>
      </c>
    </row>
    <row r="615" spans="1:14" ht="12.65" customHeight="1" x14ac:dyDescent="0.35">
      <c r="A615" s="191"/>
      <c r="B615" s="193" t="s">
        <v>601</v>
      </c>
      <c r="C615" s="217">
        <f>CD69-CD70</f>
        <v>785407</v>
      </c>
      <c r="D615" s="249">
        <f>SUM(C614:C615)</f>
        <v>1673377</v>
      </c>
      <c r="N615" s="194" t="s">
        <v>602</v>
      </c>
    </row>
    <row r="616" spans="1:14" ht="12.65" customHeight="1" x14ac:dyDescent="0.35">
      <c r="A616" s="191">
        <v>8310</v>
      </c>
      <c r="B616" s="195" t="s">
        <v>603</v>
      </c>
      <c r="C616" s="180">
        <f>AX71</f>
        <v>0</v>
      </c>
      <c r="D616" s="180">
        <f>(D615/D612)*AX76</f>
        <v>0</v>
      </c>
      <c r="N616" s="194" t="s">
        <v>604</v>
      </c>
    </row>
    <row r="617" spans="1:14" ht="12.65" customHeight="1" x14ac:dyDescent="0.35">
      <c r="A617" s="191">
        <v>8510</v>
      </c>
      <c r="B617" s="195" t="s">
        <v>145</v>
      </c>
      <c r="C617" s="180">
        <f>BJ71</f>
        <v>232666</v>
      </c>
      <c r="D617" s="180">
        <f>(D615/D612)*BJ76</f>
        <v>0</v>
      </c>
      <c r="N617" s="194" t="s">
        <v>605</v>
      </c>
    </row>
    <row r="618" spans="1:14" ht="12.65" customHeight="1" x14ac:dyDescent="0.35">
      <c r="A618" s="191">
        <v>8470</v>
      </c>
      <c r="B618" s="195" t="s">
        <v>606</v>
      </c>
      <c r="C618" s="180">
        <f>BG71</f>
        <v>0</v>
      </c>
      <c r="D618" s="180">
        <f>(D615/D612)*BG76</f>
        <v>0</v>
      </c>
      <c r="N618" s="194" t="s">
        <v>607</v>
      </c>
    </row>
    <row r="619" spans="1:14" ht="12.65" customHeight="1" x14ac:dyDescent="0.35">
      <c r="A619" s="191">
        <v>8610</v>
      </c>
      <c r="B619" s="195" t="s">
        <v>608</v>
      </c>
      <c r="C619" s="180">
        <f>BN71</f>
        <v>1212124</v>
      </c>
      <c r="D619" s="180">
        <f>(D615/D612)*BN76</f>
        <v>332869.7963078504</v>
      </c>
      <c r="N619" s="194" t="s">
        <v>609</v>
      </c>
    </row>
    <row r="620" spans="1:14" ht="12.65" customHeight="1" x14ac:dyDescent="0.35">
      <c r="A620" s="191">
        <v>8790</v>
      </c>
      <c r="B620" s="195" t="s">
        <v>610</v>
      </c>
      <c r="C620" s="180">
        <f>CC71</f>
        <v>466</v>
      </c>
      <c r="D620" s="180">
        <f>(D615/D612)*CC76</f>
        <v>0</v>
      </c>
      <c r="N620" s="194" t="s">
        <v>611</v>
      </c>
    </row>
    <row r="621" spans="1:14" ht="12.65" customHeight="1" x14ac:dyDescent="0.35">
      <c r="A621" s="191">
        <v>8630</v>
      </c>
      <c r="B621" s="195" t="s">
        <v>612</v>
      </c>
      <c r="C621" s="180">
        <f>BP71</f>
        <v>82741</v>
      </c>
      <c r="D621" s="180">
        <f>(D615/D612)*BP76</f>
        <v>0</v>
      </c>
      <c r="N621" s="194" t="s">
        <v>613</v>
      </c>
    </row>
    <row r="622" spans="1:14" ht="12.65" customHeight="1" x14ac:dyDescent="0.35">
      <c r="A622" s="191">
        <v>8770</v>
      </c>
      <c r="B622" s="193" t="s">
        <v>614</v>
      </c>
      <c r="C622" s="180">
        <f>CB71</f>
        <v>0</v>
      </c>
      <c r="D622" s="180">
        <f>(D615/D612)*CB76</f>
        <v>0</v>
      </c>
      <c r="N622" s="194" t="s">
        <v>615</v>
      </c>
    </row>
    <row r="623" spans="1:14" ht="12.65" customHeight="1" x14ac:dyDescent="0.35">
      <c r="A623" s="191">
        <v>8640</v>
      </c>
      <c r="B623" s="195" t="s">
        <v>616</v>
      </c>
      <c r="C623" s="180">
        <f>BQ71</f>
        <v>0</v>
      </c>
      <c r="D623" s="180">
        <f>(D615/D612)*BQ76</f>
        <v>0</v>
      </c>
      <c r="E623" s="180">
        <f>SUM(C616:D623)</f>
        <v>1860866.7963078504</v>
      </c>
      <c r="N623" s="194" t="s">
        <v>617</v>
      </c>
    </row>
    <row r="624" spans="1:14" ht="12.65" customHeight="1" x14ac:dyDescent="0.35">
      <c r="A624" s="191">
        <v>8420</v>
      </c>
      <c r="B624" s="195" t="s">
        <v>139</v>
      </c>
      <c r="C624" s="180">
        <f>BD71</f>
        <v>43840</v>
      </c>
      <c r="D624" s="180">
        <f>(D615/D612)*BD76</f>
        <v>0</v>
      </c>
      <c r="E624" s="180">
        <f>(E623/E612)*SUM(C624:D624)</f>
        <v>4456.2371005014002</v>
      </c>
      <c r="F624" s="180">
        <f>SUM(C624:E624)</f>
        <v>48296.237100501399</v>
      </c>
      <c r="N624" s="194" t="s">
        <v>618</v>
      </c>
    </row>
    <row r="625" spans="1:14" ht="12.65" customHeight="1" x14ac:dyDescent="0.35">
      <c r="A625" s="191">
        <v>8320</v>
      </c>
      <c r="B625" s="195" t="s">
        <v>135</v>
      </c>
      <c r="C625" s="180">
        <f>AY71</f>
        <v>364302</v>
      </c>
      <c r="D625" s="180">
        <f>(D615/D612)*AY76</f>
        <v>79901.034132198038</v>
      </c>
      <c r="E625" s="180">
        <f>(E623/E612)*SUM(C625:D625)</f>
        <v>45152.236333375702</v>
      </c>
      <c r="F625" s="180">
        <f>(F624/F612)*AY64</f>
        <v>2660.905980604949</v>
      </c>
      <c r="G625" s="180">
        <f>SUM(C625:F625)</f>
        <v>492016.17644617864</v>
      </c>
      <c r="N625" s="194" t="s">
        <v>619</v>
      </c>
    </row>
    <row r="626" spans="1:14" ht="12.65" customHeight="1" x14ac:dyDescent="0.35">
      <c r="A626" s="191">
        <v>8650</v>
      </c>
      <c r="B626" s="195" t="s">
        <v>152</v>
      </c>
      <c r="C626" s="180">
        <f>BR71</f>
        <v>212709</v>
      </c>
      <c r="D626" s="180">
        <f>(D615/D612)*BR76</f>
        <v>6939.905347377693</v>
      </c>
      <c r="E626" s="180">
        <f>(E623/E612)*SUM(C626:D626)</f>
        <v>22326.815718373746</v>
      </c>
      <c r="F626" s="180">
        <f>(F624/F612)*BR64</f>
        <v>105.70189658172104</v>
      </c>
      <c r="G626" s="180">
        <f>(G625/G612)*BR77</f>
        <v>0</v>
      </c>
      <c r="N626" s="194" t="s">
        <v>620</v>
      </c>
    </row>
    <row r="627" spans="1:14" ht="12.65" customHeight="1" x14ac:dyDescent="0.35">
      <c r="A627" s="191">
        <v>8620</v>
      </c>
      <c r="B627" s="193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4" t="s">
        <v>622</v>
      </c>
    </row>
    <row r="628" spans="1:14" ht="12.65" customHeight="1" x14ac:dyDescent="0.35">
      <c r="A628" s="191">
        <v>8330</v>
      </c>
      <c r="B628" s="195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242081.42296233316</v>
      </c>
      <c r="N628" s="194" t="s">
        <v>623</v>
      </c>
    </row>
    <row r="629" spans="1:14" ht="12.65" customHeight="1" x14ac:dyDescent="0.35">
      <c r="A629" s="191">
        <v>8460</v>
      </c>
      <c r="B629" s="195" t="s">
        <v>141</v>
      </c>
      <c r="C629" s="180">
        <f>BF71</f>
        <v>209826</v>
      </c>
      <c r="D629" s="180">
        <f>(D615/D612)*BF76</f>
        <v>17319.055822659375</v>
      </c>
      <c r="E629" s="180">
        <f>(E623/E612)*SUM(C629:D629)</f>
        <v>23088.782503476192</v>
      </c>
      <c r="F629" s="180">
        <f>(F624/F612)*BF64</f>
        <v>819.3385990918556</v>
      </c>
      <c r="G629" s="180">
        <f>(G625/G612)*BF77</f>
        <v>0</v>
      </c>
      <c r="H629" s="180">
        <f>(H628/H612)*BF60</f>
        <v>9055.3128744670757</v>
      </c>
      <c r="I629" s="180">
        <f>SUM(C629:H629)</f>
        <v>260108.48979969451</v>
      </c>
      <c r="N629" s="194" t="s">
        <v>624</v>
      </c>
    </row>
    <row r="630" spans="1:14" ht="12.65" customHeight="1" x14ac:dyDescent="0.35">
      <c r="A630" s="191">
        <v>8350</v>
      </c>
      <c r="B630" s="195" t="s">
        <v>625</v>
      </c>
      <c r="C630" s="180">
        <f>BA71</f>
        <v>75413</v>
      </c>
      <c r="D630" s="180">
        <f>(D615/D612)*BA76</f>
        <v>26715.564832825632</v>
      </c>
      <c r="E630" s="180">
        <f>(E623/E612)*SUM(C630:D630)</f>
        <v>10381.13822146442</v>
      </c>
      <c r="F630" s="180">
        <f>(F624/F612)*BA64</f>
        <v>351.09005821857028</v>
      </c>
      <c r="G630" s="180">
        <f>(G625/G612)*BA77</f>
        <v>0</v>
      </c>
      <c r="H630" s="180">
        <f>(H628/H612)*BA60</f>
        <v>2044.0886849812814</v>
      </c>
      <c r="I630" s="180">
        <f>(I629/I612)*BA78</f>
        <v>0</v>
      </c>
      <c r="J630" s="180">
        <f>SUM(C630:I630)</f>
        <v>114904.88179748991</v>
      </c>
      <c r="N630" s="194" t="s">
        <v>626</v>
      </c>
    </row>
    <row r="631" spans="1:14" ht="12.65" customHeight="1" x14ac:dyDescent="0.35">
      <c r="A631" s="191">
        <v>8200</v>
      </c>
      <c r="B631" s="195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4" t="s">
        <v>628</v>
      </c>
    </row>
    <row r="632" spans="1:14" ht="12.65" customHeight="1" x14ac:dyDescent="0.35">
      <c r="A632" s="191">
        <v>8360</v>
      </c>
      <c r="B632" s="195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4" t="s">
        <v>630</v>
      </c>
    </row>
    <row r="633" spans="1:14" ht="12.65" customHeight="1" x14ac:dyDescent="0.35">
      <c r="A633" s="191">
        <v>8370</v>
      </c>
      <c r="B633" s="195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4" t="s">
        <v>632</v>
      </c>
    </row>
    <row r="634" spans="1:14" ht="12.65" customHeight="1" x14ac:dyDescent="0.35">
      <c r="A634" s="191">
        <v>8490</v>
      </c>
      <c r="B634" s="195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4" t="s">
        <v>634</v>
      </c>
    </row>
    <row r="635" spans="1:14" ht="12.65" customHeight="1" x14ac:dyDescent="0.35">
      <c r="A635" s="191">
        <v>8530</v>
      </c>
      <c r="B635" s="195" t="s">
        <v>635</v>
      </c>
      <c r="C635" s="180">
        <f>BK71</f>
        <v>415915</v>
      </c>
      <c r="D635" s="180">
        <f>(D615/D612)*BK76</f>
        <v>0</v>
      </c>
      <c r="E635" s="180">
        <f>(E623/E612)*SUM(C635:D635)</f>
        <v>42276.821479357663</v>
      </c>
      <c r="F635" s="180">
        <f>(F624/F612)*BK64</f>
        <v>180.36240092896915</v>
      </c>
      <c r="G635" s="180">
        <f>(G625/G612)*BK77</f>
        <v>0</v>
      </c>
      <c r="H635" s="180">
        <f>(H628/H612)*BK60</f>
        <v>10629.261161902663</v>
      </c>
      <c r="I635" s="180">
        <f>(I629/I612)*BK78</f>
        <v>0</v>
      </c>
      <c r="J635" s="180">
        <f>(J630/J612)*BK79</f>
        <v>0</v>
      </c>
      <c r="N635" s="194" t="s">
        <v>636</v>
      </c>
    </row>
    <row r="636" spans="1:14" ht="12.65" customHeight="1" x14ac:dyDescent="0.35">
      <c r="A636" s="191">
        <v>8480</v>
      </c>
      <c r="B636" s="195" t="s">
        <v>637</v>
      </c>
      <c r="C636" s="180">
        <f>BH71</f>
        <v>661321</v>
      </c>
      <c r="D636" s="180">
        <f>(D615/D612)*BH76</f>
        <v>0</v>
      </c>
      <c r="E636" s="180">
        <f>(E623/E612)*SUM(C636:D636)</f>
        <v>67221.787763245593</v>
      </c>
      <c r="F636" s="180">
        <f>(F624/F612)*BH64</f>
        <v>2383.2501866340708</v>
      </c>
      <c r="G636" s="180">
        <f>(G625/G612)*BH77</f>
        <v>0</v>
      </c>
      <c r="H636" s="180">
        <f>(H628/H612)*BH60</f>
        <v>4129.059143662188</v>
      </c>
      <c r="I636" s="180">
        <f>(I629/I612)*BH78</f>
        <v>0</v>
      </c>
      <c r="J636" s="180">
        <f>(J630/J612)*BH79</f>
        <v>0</v>
      </c>
      <c r="N636" s="194" t="s">
        <v>638</v>
      </c>
    </row>
    <row r="637" spans="1:14" ht="12.65" customHeight="1" x14ac:dyDescent="0.35">
      <c r="A637" s="191">
        <v>8560</v>
      </c>
      <c r="B637" s="195" t="s">
        <v>147</v>
      </c>
      <c r="C637" s="180">
        <f>BL71</f>
        <v>276993</v>
      </c>
      <c r="D637" s="180">
        <f>(D615/D612)*BL76</f>
        <v>0</v>
      </c>
      <c r="E637" s="180">
        <f>(E623/E612)*SUM(C637:D637)</f>
        <v>28155.713576167527</v>
      </c>
      <c r="F637" s="180">
        <f>(F624/F612)*BL64</f>
        <v>271.6296997673461</v>
      </c>
      <c r="G637" s="180">
        <f>(G625/G612)*BL77</f>
        <v>0</v>
      </c>
      <c r="H637" s="180">
        <f>(H628/H612)*BL60</f>
        <v>11671.746391243118</v>
      </c>
      <c r="I637" s="180">
        <f>(I629/I612)*BL78</f>
        <v>0</v>
      </c>
      <c r="J637" s="180">
        <f>(J630/J612)*BL79</f>
        <v>0</v>
      </c>
      <c r="N637" s="194" t="s">
        <v>639</v>
      </c>
    </row>
    <row r="638" spans="1:14" ht="12.65" customHeight="1" x14ac:dyDescent="0.35">
      <c r="A638" s="191">
        <v>8590</v>
      </c>
      <c r="B638" s="195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4" t="s">
        <v>641</v>
      </c>
    </row>
    <row r="639" spans="1:14" ht="12.65" customHeight="1" x14ac:dyDescent="0.35">
      <c r="A639" s="191">
        <v>8660</v>
      </c>
      <c r="B639" s="195" t="s">
        <v>642</v>
      </c>
      <c r="C639" s="180">
        <f>BS71</f>
        <v>100030</v>
      </c>
      <c r="D639" s="180">
        <f>(D615/D612)*BS76</f>
        <v>5097.4526002862704</v>
      </c>
      <c r="E639" s="180">
        <f>(E623/E612)*SUM(C639:D639)</f>
        <v>10685.968397778241</v>
      </c>
      <c r="F639" s="180">
        <f>(F624/F612)*BS64</f>
        <v>61.452146703459967</v>
      </c>
      <c r="G639" s="180">
        <f>(G625/G612)*BS77</f>
        <v>0</v>
      </c>
      <c r="H639" s="180">
        <f>(H628/H612)*BS60</f>
        <v>1430.8620794868968</v>
      </c>
      <c r="I639" s="180">
        <f>(I629/I612)*BS78</f>
        <v>1143.5625051145644</v>
      </c>
      <c r="J639" s="180">
        <f>(J630/J612)*BS79</f>
        <v>0</v>
      </c>
      <c r="N639" s="194" t="s">
        <v>643</v>
      </c>
    </row>
    <row r="640" spans="1:14" ht="12.65" customHeight="1" x14ac:dyDescent="0.35">
      <c r="A640" s="191">
        <v>8670</v>
      </c>
      <c r="B640" s="195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4" t="s">
        <v>645</v>
      </c>
    </row>
    <row r="641" spans="1:14" ht="12.65" customHeight="1" x14ac:dyDescent="0.35">
      <c r="A641" s="191">
        <v>8680</v>
      </c>
      <c r="B641" s="195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4" t="s">
        <v>647</v>
      </c>
    </row>
    <row r="642" spans="1:14" ht="12.65" customHeight="1" x14ac:dyDescent="0.35">
      <c r="A642" s="191">
        <v>8690</v>
      </c>
      <c r="B642" s="195" t="s">
        <v>648</v>
      </c>
      <c r="C642" s="180">
        <f>BV71</f>
        <v>349272</v>
      </c>
      <c r="D642" s="180">
        <f>(D615/D612)*BV76</f>
        <v>56317.638969427833</v>
      </c>
      <c r="E642" s="180">
        <f>(E623/E612)*SUM(C642:D642)</f>
        <v>41227.271823780407</v>
      </c>
      <c r="F642" s="180">
        <f>(F624/F612)*BV64</f>
        <v>231.12874105058461</v>
      </c>
      <c r="G642" s="180">
        <f>(G625/G612)*BV77</f>
        <v>0</v>
      </c>
      <c r="H642" s="180">
        <f>(H628/H612)*BV60</f>
        <v>10363.529632855098</v>
      </c>
      <c r="I642" s="180">
        <f>(I629/I612)*BV78</f>
        <v>12648.494374751999</v>
      </c>
      <c r="J642" s="180">
        <f>(J630/J612)*BV79</f>
        <v>0</v>
      </c>
      <c r="N642" s="194" t="s">
        <v>649</v>
      </c>
    </row>
    <row r="643" spans="1:14" ht="12.65" customHeight="1" x14ac:dyDescent="0.35">
      <c r="A643" s="191">
        <v>8700</v>
      </c>
      <c r="B643" s="195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4" t="s">
        <v>651</v>
      </c>
    </row>
    <row r="644" spans="1:14" ht="12.65" customHeight="1" x14ac:dyDescent="0.35">
      <c r="A644" s="191">
        <v>8710</v>
      </c>
      <c r="B644" s="195" t="s">
        <v>652</v>
      </c>
      <c r="C644" s="180">
        <f>BX71</f>
        <v>170386</v>
      </c>
      <c r="D644" s="180">
        <f>(D615/D612)*BX76</f>
        <v>0</v>
      </c>
      <c r="E644" s="180">
        <f>(E623/E612)*SUM(C644:D644)</f>
        <v>17319.3525229478</v>
      </c>
      <c r="F644" s="180">
        <f>(F624/F612)*BX64</f>
        <v>134.81634008832037</v>
      </c>
      <c r="G644" s="180">
        <f>(G625/G612)*BX77</f>
        <v>0</v>
      </c>
      <c r="H644" s="180">
        <f>(H628/H612)*BX60</f>
        <v>4067.7364831127502</v>
      </c>
      <c r="I644" s="180">
        <f>(I629/I612)*BX78</f>
        <v>0</v>
      </c>
      <c r="J644" s="180">
        <f>(J630/J612)*BX79</f>
        <v>0</v>
      </c>
      <c r="K644" s="180">
        <f>SUM(C631:J644)</f>
        <v>2301565.8984202938</v>
      </c>
      <c r="N644" s="194" t="s">
        <v>653</v>
      </c>
    </row>
    <row r="645" spans="1:14" ht="12.65" customHeight="1" x14ac:dyDescent="0.35">
      <c r="A645" s="191">
        <v>8720</v>
      </c>
      <c r="B645" s="195" t="s">
        <v>654</v>
      </c>
      <c r="C645" s="180">
        <f>BY71</f>
        <v>425794</v>
      </c>
      <c r="D645" s="180">
        <f>(D615/D612)*BY76</f>
        <v>8536.69772819026</v>
      </c>
      <c r="E645" s="180">
        <f>(E623/E612)*SUM(C645:D645)</f>
        <v>44148.73560910175</v>
      </c>
      <c r="F645" s="180">
        <f>(F624/F612)*BY64</f>
        <v>48.383930785335352</v>
      </c>
      <c r="G645" s="180">
        <f>(G625/G612)*BY77</f>
        <v>0</v>
      </c>
      <c r="H645" s="180">
        <f>(H628/H612)*BY60</f>
        <v>7890.1823240277463</v>
      </c>
      <c r="I645" s="180">
        <f>(I629/I612)*BY78</f>
        <v>1282.1761420981479</v>
      </c>
      <c r="J645" s="180">
        <f>(J630/J612)*BY79</f>
        <v>0</v>
      </c>
      <c r="K645" s="180">
        <v>0</v>
      </c>
      <c r="N645" s="194" t="s">
        <v>655</v>
      </c>
    </row>
    <row r="646" spans="1:14" ht="12.65" customHeight="1" x14ac:dyDescent="0.35">
      <c r="A646" s="191">
        <v>8730</v>
      </c>
      <c r="B646" s="195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4" t="s">
        <v>657</v>
      </c>
    </row>
    <row r="647" spans="1:14" ht="12.65" customHeight="1" x14ac:dyDescent="0.35">
      <c r="A647" s="191">
        <v>8740</v>
      </c>
      <c r="B647" s="195" t="s">
        <v>658</v>
      </c>
      <c r="C647" s="180">
        <f>CA71</f>
        <v>45641</v>
      </c>
      <c r="D647" s="180">
        <f>(D615/D612)*CA76</f>
        <v>0</v>
      </c>
      <c r="E647" s="180">
        <f>(E623/E612)*SUM(C647:D647)</f>
        <v>4639.3046875908849</v>
      </c>
      <c r="F647" s="180">
        <f>(F624/F612)*CA64</f>
        <v>28.729053761024613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538009.20947555522</v>
      </c>
      <c r="N647" s="194" t="s">
        <v>659</v>
      </c>
    </row>
    <row r="648" spans="1:14" ht="12.65" customHeight="1" x14ac:dyDescent="0.35">
      <c r="A648" s="191"/>
      <c r="B648" s="191"/>
      <c r="C648" s="180">
        <f>SUM(C614:C647)</f>
        <v>6552816</v>
      </c>
      <c r="L648" s="24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3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3" t="s">
        <v>599</v>
      </c>
      <c r="M667" s="181" t="s">
        <v>662</v>
      </c>
    </row>
    <row r="668" spans="1:14" ht="12.65" customHeight="1" x14ac:dyDescent="0.35">
      <c r="A668" s="191">
        <v>6010</v>
      </c>
      <c r="B668" s="193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1">ROUND(SUM(D668:L668),0)</f>
        <v>0</v>
      </c>
      <c r="N668" s="193" t="s">
        <v>663</v>
      </c>
    </row>
    <row r="669" spans="1:14" ht="12.65" customHeight="1" x14ac:dyDescent="0.35">
      <c r="A669" s="191">
        <v>6030</v>
      </c>
      <c r="B669" s="193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3" t="s">
        <v>664</v>
      </c>
    </row>
    <row r="670" spans="1:14" ht="12.65" customHeight="1" x14ac:dyDescent="0.35">
      <c r="A670" s="191">
        <v>6070</v>
      </c>
      <c r="B670" s="193" t="s">
        <v>665</v>
      </c>
      <c r="C670" s="180">
        <f>E71</f>
        <v>234090</v>
      </c>
      <c r="D670" s="180">
        <f>(D615/D612)*E76</f>
        <v>25671.508276140496</v>
      </c>
      <c r="E670" s="180">
        <f>(E623/E612)*SUM(C670:D670)</f>
        <v>26404.171315290576</v>
      </c>
      <c r="F670" s="180">
        <f>(F624/F612)*E64</f>
        <v>153.94568564139286</v>
      </c>
      <c r="G670" s="180">
        <f>(G625/G612)*E77</f>
        <v>60216.905176995002</v>
      </c>
      <c r="H670" s="180">
        <f>(H628/H612)*E60</f>
        <v>3331.8645565194884</v>
      </c>
      <c r="I670" s="180">
        <f>(I629/I612)*E78</f>
        <v>5787.119344064613</v>
      </c>
      <c r="J670" s="180">
        <f>(J630/J612)*E79</f>
        <v>5111.6212087164358</v>
      </c>
      <c r="K670" s="180">
        <f>(K644/K612)*E75</f>
        <v>35327.775332334488</v>
      </c>
      <c r="L670" s="180">
        <f>(L647/L612)*E80</f>
        <v>26832.530018035897</v>
      </c>
      <c r="M670" s="180">
        <f t="shared" si="21"/>
        <v>188837</v>
      </c>
      <c r="N670" s="193" t="s">
        <v>666</v>
      </c>
    </row>
    <row r="671" spans="1:14" ht="12.65" customHeight="1" x14ac:dyDescent="0.35">
      <c r="A671" s="191">
        <v>6100</v>
      </c>
      <c r="B671" s="193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3" t="s">
        <v>668</v>
      </c>
    </row>
    <row r="672" spans="1:14" ht="12.65" customHeight="1" x14ac:dyDescent="0.35">
      <c r="A672" s="191">
        <v>6120</v>
      </c>
      <c r="B672" s="193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3" t="s">
        <v>670</v>
      </c>
    </row>
    <row r="673" spans="1:14" ht="12.65" customHeight="1" x14ac:dyDescent="0.35">
      <c r="A673" s="191">
        <v>6140</v>
      </c>
      <c r="B673" s="193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3" t="s">
        <v>672</v>
      </c>
    </row>
    <row r="674" spans="1:14" ht="12.65" customHeight="1" x14ac:dyDescent="0.35">
      <c r="A674" s="191">
        <v>6150</v>
      </c>
      <c r="B674" s="193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3" t="s">
        <v>674</v>
      </c>
    </row>
    <row r="675" spans="1:14" ht="12.65" customHeight="1" x14ac:dyDescent="0.35">
      <c r="A675" s="191">
        <v>6170</v>
      </c>
      <c r="B675" s="193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3" t="s">
        <v>675</v>
      </c>
    </row>
    <row r="676" spans="1:14" ht="12.65" customHeight="1" x14ac:dyDescent="0.35">
      <c r="A676" s="191">
        <v>6200</v>
      </c>
      <c r="B676" s="193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3" t="s">
        <v>676</v>
      </c>
    </row>
    <row r="677" spans="1:14" ht="12.65" customHeight="1" x14ac:dyDescent="0.35">
      <c r="A677" s="191">
        <v>6210</v>
      </c>
      <c r="B677" s="193" t="s">
        <v>289</v>
      </c>
      <c r="C677" s="180">
        <f>L71</f>
        <v>1651677</v>
      </c>
      <c r="D677" s="180">
        <f>(D615/D612)*L76</f>
        <v>181297.35031379602</v>
      </c>
      <c r="E677" s="180">
        <f>(E623/E612)*SUM(C677:D677)</f>
        <v>186317.70766733092</v>
      </c>
      <c r="F677" s="180">
        <f>(F624/F612)*L64</f>
        <v>1085.9932675981463</v>
      </c>
      <c r="G677" s="180">
        <f>(G625/G612)*L77</f>
        <v>424568.72355562326</v>
      </c>
      <c r="H677" s="180">
        <f>(H628/H612)*L60</f>
        <v>23466.138103585112</v>
      </c>
      <c r="I677" s="180">
        <f>(I629/I612)*L78</f>
        <v>40752.409273173565</v>
      </c>
      <c r="J677" s="180">
        <f>(J630/J612)*L79</f>
        <v>36060.644931843715</v>
      </c>
      <c r="K677" s="180">
        <f>(K644/K612)*L75</f>
        <v>223880.38760786236</v>
      </c>
      <c r="L677" s="180">
        <f>(L647/L612)*L80</f>
        <v>189356.14538044319</v>
      </c>
      <c r="M677" s="180">
        <f t="shared" si="21"/>
        <v>1306786</v>
      </c>
      <c r="N677" s="193" t="s">
        <v>677</v>
      </c>
    </row>
    <row r="678" spans="1:14" ht="12.65" customHeight="1" x14ac:dyDescent="0.35">
      <c r="A678" s="191">
        <v>6330</v>
      </c>
      <c r="B678" s="193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3" t="s">
        <v>679</v>
      </c>
    </row>
    <row r="679" spans="1:14" ht="12.65" customHeight="1" x14ac:dyDescent="0.35">
      <c r="A679" s="191">
        <v>6400</v>
      </c>
      <c r="B679" s="193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3" t="s">
        <v>681</v>
      </c>
    </row>
    <row r="680" spans="1:14" ht="12.65" customHeight="1" x14ac:dyDescent="0.35">
      <c r="A680" s="191">
        <v>7010</v>
      </c>
      <c r="B680" s="193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3" t="s">
        <v>683</v>
      </c>
    </row>
    <row r="681" spans="1:14" ht="12.65" customHeight="1" x14ac:dyDescent="0.35">
      <c r="A681" s="191">
        <v>7020</v>
      </c>
      <c r="B681" s="193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1"/>
        <v>0</v>
      </c>
      <c r="N681" s="193" t="s">
        <v>685</v>
      </c>
    </row>
    <row r="682" spans="1:14" ht="12.65" customHeight="1" x14ac:dyDescent="0.35">
      <c r="A682" s="191">
        <v>7030</v>
      </c>
      <c r="B682" s="193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0</v>
      </c>
      <c r="N682" s="193" t="s">
        <v>687</v>
      </c>
    </row>
    <row r="683" spans="1:14" ht="12.65" customHeight="1" x14ac:dyDescent="0.35">
      <c r="A683" s="191">
        <v>7040</v>
      </c>
      <c r="B683" s="193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1"/>
        <v>0</v>
      </c>
      <c r="N683" s="193" t="s">
        <v>688</v>
      </c>
    </row>
    <row r="684" spans="1:14" ht="12.65" customHeight="1" x14ac:dyDescent="0.35">
      <c r="A684" s="191">
        <v>7050</v>
      </c>
      <c r="B684" s="193" t="s">
        <v>689</v>
      </c>
      <c r="C684" s="180">
        <f>S71</f>
        <v>223839</v>
      </c>
      <c r="D684" s="180">
        <f>(D615/D612)*S76</f>
        <v>119636.59837780306</v>
      </c>
      <c r="E684" s="180">
        <f>(E623/E612)*SUM(C684:D684)</f>
        <v>34913.519721899742</v>
      </c>
      <c r="F684" s="180">
        <f>(F624/F612)*S64</f>
        <v>394.74420576276134</v>
      </c>
      <c r="G684" s="180">
        <f>(G625/G612)*S77</f>
        <v>0</v>
      </c>
      <c r="H684" s="180">
        <f>(H628/H612)*S60</f>
        <v>2064.529571831094</v>
      </c>
      <c r="I684" s="180">
        <f>(I629/I612)*S78</f>
        <v>26891.045574815209</v>
      </c>
      <c r="J684" s="180">
        <f>(J630/J612)*S79</f>
        <v>0</v>
      </c>
      <c r="K684" s="180">
        <f>(K644/K612)*S75</f>
        <v>55756.15578849271</v>
      </c>
      <c r="L684" s="180">
        <f>(L647/L612)*S80</f>
        <v>0</v>
      </c>
      <c r="M684" s="180">
        <f t="shared" si="21"/>
        <v>239657</v>
      </c>
      <c r="N684" s="193" t="s">
        <v>690</v>
      </c>
    </row>
    <row r="685" spans="1:14" ht="12.65" customHeight="1" x14ac:dyDescent="0.35">
      <c r="A685" s="191">
        <v>7060</v>
      </c>
      <c r="B685" s="193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3" t="s">
        <v>692</v>
      </c>
    </row>
    <row r="686" spans="1:14" ht="12.65" customHeight="1" x14ac:dyDescent="0.35">
      <c r="A686" s="191">
        <v>7070</v>
      </c>
      <c r="B686" s="193" t="s">
        <v>109</v>
      </c>
      <c r="C686" s="180">
        <f>U71</f>
        <v>930338</v>
      </c>
      <c r="D686" s="180">
        <f>(D615/D612)*U76</f>
        <v>53553.959848790699</v>
      </c>
      <c r="E686" s="180">
        <f>(E623/E612)*SUM(C686:D686)</f>
        <v>100010.39813784706</v>
      </c>
      <c r="F686" s="180">
        <f>(F624/F612)*U64</f>
        <v>9403.4046857289304</v>
      </c>
      <c r="G686" s="180">
        <f>(G625/G612)*U77</f>
        <v>0</v>
      </c>
      <c r="H686" s="180">
        <f>(H628/H612)*U60</f>
        <v>11733.069051792556</v>
      </c>
      <c r="I686" s="180">
        <f>(I629/I612)*U78</f>
        <v>12024.733008325873</v>
      </c>
      <c r="J686" s="180">
        <f>(J630/J612)*U79</f>
        <v>1510.5146410497323</v>
      </c>
      <c r="K686" s="180">
        <f>(K644/K612)*U75</f>
        <v>245924.07633922025</v>
      </c>
      <c r="L686" s="180">
        <f>(L647/L612)*U80</f>
        <v>0</v>
      </c>
      <c r="M686" s="180">
        <f t="shared" si="21"/>
        <v>434160</v>
      </c>
      <c r="N686" s="193" t="s">
        <v>693</v>
      </c>
    </row>
    <row r="687" spans="1:14" ht="12.65" customHeight="1" x14ac:dyDescent="0.35">
      <c r="A687" s="191">
        <v>7110</v>
      </c>
      <c r="B687" s="193" t="s">
        <v>694</v>
      </c>
      <c r="C687" s="180">
        <f>V71</f>
        <v>31239</v>
      </c>
      <c r="D687" s="180">
        <f>(D615/D612)*V76</f>
        <v>9028.0184607479732</v>
      </c>
      <c r="E687" s="180">
        <f>(E623/E612)*SUM(C687:D687)</f>
        <v>4093.0515873941586</v>
      </c>
      <c r="F687" s="180">
        <f>(F624/F612)*V64</f>
        <v>2.3473739048642059</v>
      </c>
      <c r="G687" s="180">
        <f>(G625/G612)*V77</f>
        <v>0</v>
      </c>
      <c r="H687" s="180">
        <f>(H628/H612)*V60</f>
        <v>633.66749234419729</v>
      </c>
      <c r="I687" s="180">
        <f>(I629/I612)*V78</f>
        <v>2044.5511455078572</v>
      </c>
      <c r="J687" s="180">
        <f>(J630/J612)*V79</f>
        <v>0</v>
      </c>
      <c r="K687" s="180">
        <f>(K644/K612)*V75</f>
        <v>19572.087317472291</v>
      </c>
      <c r="L687" s="180">
        <f>(L647/L612)*V80</f>
        <v>0</v>
      </c>
      <c r="M687" s="180">
        <f t="shared" si="21"/>
        <v>35374</v>
      </c>
      <c r="N687" s="193" t="s">
        <v>695</v>
      </c>
    </row>
    <row r="688" spans="1:14" ht="12.65" customHeight="1" x14ac:dyDescent="0.35">
      <c r="A688" s="191">
        <v>7120</v>
      </c>
      <c r="B688" s="193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1"/>
        <v>0</v>
      </c>
      <c r="N688" s="193" t="s">
        <v>697</v>
      </c>
    </row>
    <row r="689" spans="1:14" ht="12.65" customHeight="1" x14ac:dyDescent="0.35">
      <c r="A689" s="191">
        <v>7130</v>
      </c>
      <c r="B689" s="193" t="s">
        <v>698</v>
      </c>
      <c r="C689" s="180">
        <f>X71</f>
        <v>199533</v>
      </c>
      <c r="D689" s="180">
        <f>(D615/D612)*X76</f>
        <v>17319.055822659375</v>
      </c>
      <c r="E689" s="180">
        <f>(E623/E612)*SUM(C689:D689)</f>
        <v>22042.522273652725</v>
      </c>
      <c r="F689" s="180">
        <f>(F624/F612)*X64</f>
        <v>101.35750308615147</v>
      </c>
      <c r="G689" s="180">
        <f>(G625/G612)*X77</f>
        <v>0</v>
      </c>
      <c r="H689" s="180">
        <f>(H628/H612)*X60</f>
        <v>1757.9162690839021</v>
      </c>
      <c r="I689" s="180">
        <f>(I629/I612)*X78</f>
        <v>3881.1818355403393</v>
      </c>
      <c r="J689" s="180">
        <f>(J630/J612)*X79</f>
        <v>509.01368648065375</v>
      </c>
      <c r="K689" s="180">
        <f>(K644/K612)*X75</f>
        <v>88909.803017931888</v>
      </c>
      <c r="L689" s="180">
        <f>(L647/L612)*X80</f>
        <v>0</v>
      </c>
      <c r="M689" s="180">
        <f t="shared" si="21"/>
        <v>134521</v>
      </c>
      <c r="N689" s="193" t="s">
        <v>699</v>
      </c>
    </row>
    <row r="690" spans="1:14" ht="12.65" customHeight="1" x14ac:dyDescent="0.35">
      <c r="A690" s="191">
        <v>7140</v>
      </c>
      <c r="B690" s="193" t="s">
        <v>985</v>
      </c>
      <c r="C690" s="180">
        <f>Y71</f>
        <v>487612</v>
      </c>
      <c r="D690" s="180">
        <f>(D615/D612)*Y76</f>
        <v>60186.789738319821</v>
      </c>
      <c r="E690" s="180">
        <f>(E623/E612)*SUM(C690:D690)</f>
        <v>55682.511187081807</v>
      </c>
      <c r="F690" s="180">
        <f>(F624/F612)*Y64</f>
        <v>352.59658176945328</v>
      </c>
      <c r="G690" s="180">
        <f>(G625/G612)*Y77</f>
        <v>0</v>
      </c>
      <c r="H690" s="180">
        <f>(H628/H612)*Y60</f>
        <v>6111.8251680940321</v>
      </c>
      <c r="I690" s="180">
        <f>(I629/I612)*Y78</f>
        <v>13549.483015145292</v>
      </c>
      <c r="J690" s="180">
        <f>(J630/J612)*Y79</f>
        <v>1769.979409807728</v>
      </c>
      <c r="K690" s="180">
        <f>(K644/K612)*Y75</f>
        <v>309399.64692508464</v>
      </c>
      <c r="L690" s="180">
        <f>(L647/L612)*Y80</f>
        <v>0</v>
      </c>
      <c r="M690" s="180">
        <f t="shared" si="21"/>
        <v>447053</v>
      </c>
      <c r="N690" s="193" t="s">
        <v>700</v>
      </c>
    </row>
    <row r="691" spans="1:14" ht="12.65" customHeight="1" x14ac:dyDescent="0.35">
      <c r="A691" s="191">
        <v>7150</v>
      </c>
      <c r="B691" s="193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3" t="s">
        <v>702</v>
      </c>
    </row>
    <row r="692" spans="1:14" ht="12.65" customHeight="1" x14ac:dyDescent="0.35">
      <c r="A692" s="191">
        <v>7160</v>
      </c>
      <c r="B692" s="193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1"/>
        <v>0</v>
      </c>
      <c r="N692" s="193" t="s">
        <v>704</v>
      </c>
    </row>
    <row r="693" spans="1:14" ht="12.65" customHeight="1" x14ac:dyDescent="0.35">
      <c r="A693" s="191">
        <v>7170</v>
      </c>
      <c r="B693" s="193" t="s">
        <v>115</v>
      </c>
      <c r="C693" s="180">
        <f>AB71</f>
        <v>1113183</v>
      </c>
      <c r="D693" s="180">
        <f>(D615/D612)*AB76</f>
        <v>9150.8486438874006</v>
      </c>
      <c r="E693" s="180">
        <f>(E623/E612)*SUM(C693:D693)</f>
        <v>114082.70382015087</v>
      </c>
      <c r="F693" s="180">
        <f>(F624/F612)*AB64</f>
        <v>16467.318438662227</v>
      </c>
      <c r="G693" s="180">
        <f>(G625/G612)*AB77</f>
        <v>0</v>
      </c>
      <c r="H693" s="180">
        <f>(H628/H612)*AB60</f>
        <v>2963.9285932228581</v>
      </c>
      <c r="I693" s="180">
        <f>(I629/I612)*AB78</f>
        <v>2044.5511455078572</v>
      </c>
      <c r="J693" s="180">
        <f>(J630/J612)*AB79</f>
        <v>0</v>
      </c>
      <c r="K693" s="180">
        <f>(K644/K612)*AB75</f>
        <v>117719.86409059778</v>
      </c>
      <c r="L693" s="180">
        <f>(L647/L612)*AB80</f>
        <v>0</v>
      </c>
      <c r="M693" s="180">
        <f t="shared" si="21"/>
        <v>262429</v>
      </c>
      <c r="N693" s="193" t="s">
        <v>705</v>
      </c>
    </row>
    <row r="694" spans="1:14" ht="12.65" customHeight="1" x14ac:dyDescent="0.35">
      <c r="A694" s="191">
        <v>7180</v>
      </c>
      <c r="B694" s="193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1"/>
        <v>0</v>
      </c>
      <c r="N694" s="193" t="s">
        <v>707</v>
      </c>
    </row>
    <row r="695" spans="1:14" ht="12.65" customHeight="1" x14ac:dyDescent="0.35">
      <c r="A695" s="191">
        <v>7190</v>
      </c>
      <c r="B695" s="193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3" t="s">
        <v>708</v>
      </c>
    </row>
    <row r="696" spans="1:14" ht="12.65" customHeight="1" x14ac:dyDescent="0.35">
      <c r="A696" s="191">
        <v>7200</v>
      </c>
      <c r="B696" s="193" t="s">
        <v>709</v>
      </c>
      <c r="C696" s="180">
        <f>AE71</f>
        <v>885672</v>
      </c>
      <c r="D696" s="180">
        <f>(D615/D612)*AE76</f>
        <v>135543.10709435903</v>
      </c>
      <c r="E696" s="180">
        <f>(E623/E612)*SUM(C696:D696)</f>
        <v>103804.21185735386</v>
      </c>
      <c r="F696" s="180">
        <f>(F624/F612)*AE64</f>
        <v>412.1918506078714</v>
      </c>
      <c r="G696" s="180">
        <f>(G625/G612)*AE77</f>
        <v>0</v>
      </c>
      <c r="H696" s="180">
        <f>(H628/H612)*AE60</f>
        <v>19050.906544025544</v>
      </c>
      <c r="I696" s="180">
        <f>(I629/I612)*AE78</f>
        <v>30460.346727142485</v>
      </c>
      <c r="J696" s="180">
        <f>(J630/J612)*AE79</f>
        <v>15855.44580550452</v>
      </c>
      <c r="K696" s="180">
        <f>(K644/K612)*AE75</f>
        <v>164781.97466321653</v>
      </c>
      <c r="L696" s="180">
        <f>(L647/L612)*AE80</f>
        <v>0</v>
      </c>
      <c r="M696" s="180">
        <f t="shared" si="21"/>
        <v>469908</v>
      </c>
      <c r="N696" s="193" t="s">
        <v>710</v>
      </c>
    </row>
    <row r="697" spans="1:14" ht="12.65" customHeight="1" x14ac:dyDescent="0.35">
      <c r="A697" s="191">
        <v>7220</v>
      </c>
      <c r="B697" s="193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3" t="s">
        <v>712</v>
      </c>
    </row>
    <row r="698" spans="1:14" ht="12.65" customHeight="1" x14ac:dyDescent="0.35">
      <c r="A698" s="191">
        <v>7230</v>
      </c>
      <c r="B698" s="193" t="s">
        <v>713</v>
      </c>
      <c r="C698" s="180">
        <f>AG71</f>
        <v>2074804</v>
      </c>
      <c r="D698" s="180">
        <f>(D615/D612)*AG76</f>
        <v>135297.44672808016</v>
      </c>
      <c r="E698" s="180">
        <f>(E623/E612)*SUM(C698:D698)</f>
        <v>224651.82624957777</v>
      </c>
      <c r="F698" s="180">
        <f>(F624/F612)*AG64</f>
        <v>4627.2345333900048</v>
      </c>
      <c r="G698" s="180">
        <f>(G625/G612)*AG77</f>
        <v>0</v>
      </c>
      <c r="H698" s="180">
        <f>(H628/H612)*AG60</f>
        <v>13858.921284173088</v>
      </c>
      <c r="I698" s="180">
        <f>(I629/I612)*AG78</f>
        <v>31084.108093568611</v>
      </c>
      <c r="J698" s="180">
        <f>(J630/J612)*AG79</f>
        <v>44644.466644767468</v>
      </c>
      <c r="K698" s="180">
        <f>(K644/K612)*AG75</f>
        <v>508145.56637931225</v>
      </c>
      <c r="L698" s="180">
        <f>(L647/L612)*AG80</f>
        <v>82365.677587008919</v>
      </c>
      <c r="M698" s="180">
        <f t="shared" si="21"/>
        <v>1044675</v>
      </c>
      <c r="N698" s="193" t="s">
        <v>714</v>
      </c>
    </row>
    <row r="699" spans="1:14" ht="12.65" customHeight="1" x14ac:dyDescent="0.35">
      <c r="A699" s="191">
        <v>7240</v>
      </c>
      <c r="B699" s="193" t="s">
        <v>119</v>
      </c>
      <c r="C699" s="180">
        <f>AH71</f>
        <v>1558942</v>
      </c>
      <c r="D699" s="180">
        <f>(D615/D612)*AH76</f>
        <v>52571.318383675272</v>
      </c>
      <c r="E699" s="180">
        <f>(E623/E612)*SUM(C699:D699)</f>
        <v>163806.69336983256</v>
      </c>
      <c r="F699" s="180">
        <f>(F624/F612)*AH64</f>
        <v>3209.3506239891922</v>
      </c>
      <c r="G699" s="180">
        <f>(G625/G612)*AH77</f>
        <v>0</v>
      </c>
      <c r="H699" s="180">
        <f>(H628/H612)*AH60</f>
        <v>36323.455932117373</v>
      </c>
      <c r="I699" s="180">
        <f>(I629/I612)*AH78</f>
        <v>0</v>
      </c>
      <c r="J699" s="180">
        <f>(J630/J612)*AH79</f>
        <v>854.41583087824029</v>
      </c>
      <c r="K699" s="180">
        <f>(K644/K612)*AH75</f>
        <v>123000.27970307274</v>
      </c>
      <c r="L699" s="180">
        <f>(L647/L612)*AH80</f>
        <v>0</v>
      </c>
      <c r="M699" s="180">
        <f t="shared" si="21"/>
        <v>379766</v>
      </c>
      <c r="N699" s="193" t="s">
        <v>715</v>
      </c>
    </row>
    <row r="700" spans="1:14" ht="12.65" customHeight="1" x14ac:dyDescent="0.35">
      <c r="A700" s="191">
        <v>7250</v>
      </c>
      <c r="B700" s="193" t="s">
        <v>716</v>
      </c>
      <c r="C700" s="180">
        <f>AI71</f>
        <v>163893</v>
      </c>
      <c r="D700" s="180">
        <f>(D615/D612)*AI76</f>
        <v>32120.092890960474</v>
      </c>
      <c r="E700" s="180">
        <f>(E623/E612)*SUM(C700:D700)</f>
        <v>19924.288702662532</v>
      </c>
      <c r="F700" s="180">
        <f>(F624/F612)*AI64</f>
        <v>1359.7601286818613</v>
      </c>
      <c r="G700" s="180">
        <f>(G625/G612)*AI77</f>
        <v>0</v>
      </c>
      <c r="H700" s="180">
        <f>(H628/H612)*AI60</f>
        <v>2044.0886849812814</v>
      </c>
      <c r="I700" s="180">
        <f>(I629/I612)*AI78</f>
        <v>7207.9091231463444</v>
      </c>
      <c r="J700" s="180">
        <f>(J630/J612)*AI79</f>
        <v>4007.6564601155369</v>
      </c>
      <c r="K700" s="180">
        <f>(K644/K612)*AI75</f>
        <v>48903.34348329802</v>
      </c>
      <c r="L700" s="180">
        <f>(L647/L612)*AI80</f>
        <v>10868.872918698085</v>
      </c>
      <c r="M700" s="180">
        <f t="shared" si="21"/>
        <v>126436</v>
      </c>
      <c r="N700" s="193" t="s">
        <v>717</v>
      </c>
    </row>
    <row r="701" spans="1:14" ht="12.65" customHeight="1" x14ac:dyDescent="0.35">
      <c r="A701" s="191">
        <v>7260</v>
      </c>
      <c r="B701" s="193" t="s">
        <v>121</v>
      </c>
      <c r="C701" s="180">
        <f>AJ71</f>
        <v>3771844</v>
      </c>
      <c r="D701" s="180">
        <f>(D615/D612)*AJ76</f>
        <v>279131.5911843506</v>
      </c>
      <c r="E701" s="180">
        <f>(E623/E612)*SUM(C701:D701)</f>
        <v>411772.53017019382</v>
      </c>
      <c r="F701" s="180">
        <f>(F624/F612)*AJ64</f>
        <v>3242.5642129714497</v>
      </c>
      <c r="G701" s="180">
        <f>(G625/G612)*AJ77</f>
        <v>0</v>
      </c>
      <c r="H701" s="180">
        <f>(H628/H612)*AJ60</f>
        <v>53023.66048841444</v>
      </c>
      <c r="I701" s="180">
        <f>(I629/I612)*AJ78</f>
        <v>62757.324144317448</v>
      </c>
      <c r="J701" s="180">
        <f>(J630/J612)*AJ79</f>
        <v>3959.7298467780729</v>
      </c>
      <c r="K701" s="180">
        <f>(K644/K612)*AJ75</f>
        <v>284281.92045660637</v>
      </c>
      <c r="L701" s="180">
        <f>(L647/L612)*AJ80</f>
        <v>225359.2869236306</v>
      </c>
      <c r="M701" s="180">
        <f t="shared" si="21"/>
        <v>1323529</v>
      </c>
      <c r="N701" s="193" t="s">
        <v>718</v>
      </c>
    </row>
    <row r="702" spans="1:14" ht="12.65" customHeight="1" x14ac:dyDescent="0.35">
      <c r="A702" s="191">
        <v>7310</v>
      </c>
      <c r="B702" s="193" t="s">
        <v>719</v>
      </c>
      <c r="C702" s="180">
        <f>AK71</f>
        <v>183428</v>
      </c>
      <c r="D702" s="180">
        <f>(D615/D612)*AK76</f>
        <v>9826.4146511542567</v>
      </c>
      <c r="E702" s="180">
        <f>(E623/E612)*SUM(C702:D702)</f>
        <v>19643.875282941492</v>
      </c>
      <c r="F702" s="180">
        <f>(F624/F612)*AK64</f>
        <v>37.382805320747877</v>
      </c>
      <c r="G702" s="180">
        <f>(G625/G612)*AK77</f>
        <v>0</v>
      </c>
      <c r="H702" s="180">
        <f>(H628/H612)*AK60</f>
        <v>3107.0148011715478</v>
      </c>
      <c r="I702" s="180">
        <f>(I629/I612)*AK78</f>
        <v>2217.8181917373367</v>
      </c>
      <c r="J702" s="180">
        <f>(J630/J612)*AK79</f>
        <v>0</v>
      </c>
      <c r="K702" s="180">
        <f>(K644/K612)*AK75</f>
        <v>49400.130961782401</v>
      </c>
      <c r="L702" s="180">
        <f>(L647/L612)*AK80</f>
        <v>0</v>
      </c>
      <c r="M702" s="180">
        <f t="shared" si="21"/>
        <v>84233</v>
      </c>
      <c r="N702" s="193" t="s">
        <v>720</v>
      </c>
    </row>
    <row r="703" spans="1:14" ht="12.65" customHeight="1" x14ac:dyDescent="0.35">
      <c r="A703" s="191">
        <v>7320</v>
      </c>
      <c r="B703" s="193" t="s">
        <v>721</v>
      </c>
      <c r="C703" s="180">
        <f>AL71</f>
        <v>76511</v>
      </c>
      <c r="D703" s="180">
        <f>(D615/D612)*AL76</f>
        <v>16213.584174404523</v>
      </c>
      <c r="E703" s="180">
        <f>(E623/E612)*SUM(C703:D703)</f>
        <v>9425.2448021566252</v>
      </c>
      <c r="F703" s="180">
        <f>(F624/F612)*AL64</f>
        <v>150.54724879405214</v>
      </c>
      <c r="G703" s="180">
        <f>(G625/G612)*AL77</f>
        <v>0</v>
      </c>
      <c r="H703" s="180">
        <f>(H628/H612)*AL60</f>
        <v>981.16256879101502</v>
      </c>
      <c r="I703" s="180">
        <f>(I629/I612)*AL78</f>
        <v>3638.6079708190682</v>
      </c>
      <c r="J703" s="180">
        <f>(J630/J612)*AL79</f>
        <v>0</v>
      </c>
      <c r="K703" s="180">
        <f>(K644/K612)*AL75</f>
        <v>21557.651177026593</v>
      </c>
      <c r="L703" s="180">
        <f>(L647/L612)*AL80</f>
        <v>0</v>
      </c>
      <c r="M703" s="180">
        <f t="shared" si="21"/>
        <v>51967</v>
      </c>
      <c r="N703" s="193" t="s">
        <v>722</v>
      </c>
    </row>
    <row r="704" spans="1:14" ht="12.65" customHeight="1" x14ac:dyDescent="0.35">
      <c r="A704" s="191">
        <v>7330</v>
      </c>
      <c r="B704" s="193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3" t="s">
        <v>724</v>
      </c>
    </row>
    <row r="705" spans="1:15" ht="12.65" customHeight="1" x14ac:dyDescent="0.35">
      <c r="A705" s="191">
        <v>7340</v>
      </c>
      <c r="B705" s="193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3" t="s">
        <v>726</v>
      </c>
    </row>
    <row r="706" spans="1:15" ht="12.65" customHeight="1" x14ac:dyDescent="0.35">
      <c r="A706" s="191">
        <v>7350</v>
      </c>
      <c r="B706" s="193" t="s">
        <v>727</v>
      </c>
      <c r="C706" s="180">
        <f>AO71</f>
        <v>28461</v>
      </c>
      <c r="D706" s="180">
        <f>(D615/D612)*AO76</f>
        <v>3132.1696700554189</v>
      </c>
      <c r="E706" s="180">
        <f>(E623/E612)*SUM(C706:D706)</f>
        <v>3211.3744253224577</v>
      </c>
      <c r="F706" s="180">
        <f>(F624/F612)*AO64</f>
        <v>18.708920376081881</v>
      </c>
      <c r="G706" s="180">
        <f>(G625/G612)*AO77</f>
        <v>7230.5477135603751</v>
      </c>
      <c r="H706" s="180">
        <f>(H628/H612)*AO60</f>
        <v>347.49507644681785</v>
      </c>
      <c r="I706" s="180">
        <f>(I629/I612)*AO78</f>
        <v>693.06818491791773</v>
      </c>
      <c r="J706" s="180">
        <f>(J630/J612)*AO79</f>
        <v>621.39333154781116</v>
      </c>
      <c r="K706" s="180">
        <f>(K644/K612)*AO75</f>
        <v>5005.2351769824518</v>
      </c>
      <c r="L706" s="180">
        <f>(L647/L612)*AO80</f>
        <v>3226.696647738494</v>
      </c>
      <c r="M706" s="180">
        <f t="shared" si="21"/>
        <v>23487</v>
      </c>
      <c r="N706" s="193" t="s">
        <v>728</v>
      </c>
    </row>
    <row r="707" spans="1:15" ht="12.65" customHeight="1" x14ac:dyDescent="0.35">
      <c r="A707" s="191">
        <v>7380</v>
      </c>
      <c r="B707" s="193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3" t="s">
        <v>730</v>
      </c>
    </row>
    <row r="708" spans="1:15" ht="12.65" customHeight="1" x14ac:dyDescent="0.35">
      <c r="A708" s="191">
        <v>7390</v>
      </c>
      <c r="B708" s="193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3" t="s">
        <v>732</v>
      </c>
    </row>
    <row r="709" spans="1:15" ht="12.65" customHeight="1" x14ac:dyDescent="0.35">
      <c r="A709" s="191">
        <v>7400</v>
      </c>
      <c r="B709" s="193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3" t="s">
        <v>734</v>
      </c>
    </row>
    <row r="710" spans="1:15" ht="12.65" customHeight="1" x14ac:dyDescent="0.35">
      <c r="A710" s="191">
        <v>7410</v>
      </c>
      <c r="B710" s="193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3" t="s">
        <v>735</v>
      </c>
    </row>
    <row r="711" spans="1:15" ht="12.65" customHeight="1" x14ac:dyDescent="0.35">
      <c r="A711" s="191">
        <v>7420</v>
      </c>
      <c r="B711" s="193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3" t="s">
        <v>737</v>
      </c>
    </row>
    <row r="712" spans="1:15" ht="12.65" customHeight="1" x14ac:dyDescent="0.35">
      <c r="A712" s="191">
        <v>7430</v>
      </c>
      <c r="B712" s="193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3" t="s">
        <v>739</v>
      </c>
    </row>
    <row r="713" spans="1:15" ht="12.65" customHeight="1" x14ac:dyDescent="0.35">
      <c r="A713" s="191">
        <v>7490</v>
      </c>
      <c r="B713" s="193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1"/>
        <v>0</v>
      </c>
      <c r="N713" s="194" t="s">
        <v>741</v>
      </c>
    </row>
    <row r="715" spans="1:15" ht="12.65" customHeight="1" x14ac:dyDescent="0.35">
      <c r="C715" s="180">
        <f>SUM(C614:C647)+SUM(C668:C713)</f>
        <v>20167882</v>
      </c>
      <c r="D715" s="180">
        <f>SUM(D616:D647)+SUM(D668:D713)</f>
        <v>1673377.0000000002</v>
      </c>
      <c r="E715" s="180">
        <f>SUM(E624:E647)+SUM(E668:E713)</f>
        <v>1860866.7963078506</v>
      </c>
      <c r="F715" s="180">
        <f>SUM(F625:F648)+SUM(F668:F713)</f>
        <v>48296.237100501399</v>
      </c>
      <c r="G715" s="180">
        <f>SUM(G626:G647)+SUM(G668:G713)</f>
        <v>492016.1764461787</v>
      </c>
      <c r="H715" s="180">
        <f>SUM(H629:H647)+SUM(H668:H713)</f>
        <v>242081.42296233316</v>
      </c>
      <c r="I715" s="180">
        <f>SUM(I630:I647)+SUM(I668:I713)</f>
        <v>260108.48979969451</v>
      </c>
      <c r="J715" s="180">
        <f>SUM(J631:J647)+SUM(J668:J713)</f>
        <v>114904.88179748991</v>
      </c>
      <c r="K715" s="180">
        <f>SUM(K668:K713)</f>
        <v>2301565.8984202938</v>
      </c>
      <c r="L715" s="180">
        <f>SUM(L668:L713)</f>
        <v>538009.20947555511</v>
      </c>
      <c r="M715" s="180">
        <f>SUM(M668:M713)</f>
        <v>6552818</v>
      </c>
      <c r="N715" s="193" t="s">
        <v>742</v>
      </c>
    </row>
    <row r="716" spans="1:15" ht="12.65" customHeight="1" x14ac:dyDescent="0.35">
      <c r="C716" s="180">
        <f>CE71</f>
        <v>20167882</v>
      </c>
      <c r="D716" s="180">
        <f>D615</f>
        <v>1673377</v>
      </c>
      <c r="E716" s="180">
        <f>E623</f>
        <v>1860866.7963078504</v>
      </c>
      <c r="F716" s="180">
        <f>F624</f>
        <v>48296.237100501399</v>
      </c>
      <c r="G716" s="180">
        <f>G625</f>
        <v>492016.17644617864</v>
      </c>
      <c r="H716" s="180">
        <f>H628</f>
        <v>242081.42296233316</v>
      </c>
      <c r="I716" s="180">
        <f>I629</f>
        <v>260108.48979969451</v>
      </c>
      <c r="J716" s="180">
        <f>J630</f>
        <v>114904.88179748991</v>
      </c>
      <c r="K716" s="180">
        <f>K644</f>
        <v>2301565.8984202938</v>
      </c>
      <c r="L716" s="180">
        <f>L647</f>
        <v>538009.20947555522</v>
      </c>
      <c r="M716" s="180">
        <f>C648</f>
        <v>6552816</v>
      </c>
      <c r="N716" s="193" t="s">
        <v>743</v>
      </c>
    </row>
    <row r="717" spans="1:15" ht="12.65" customHeight="1" x14ac:dyDescent="0.35">
      <c r="O717" s="193"/>
    </row>
    <row r="718" spans="1:15" ht="12.65" customHeight="1" x14ac:dyDescent="0.35">
      <c r="O718" s="193"/>
    </row>
    <row r="719" spans="1:15" ht="12.65" customHeight="1" x14ac:dyDescent="0.35">
      <c r="O719" s="193"/>
    </row>
  </sheetData>
  <mergeCells count="3">
    <mergeCell ref="B220:C220"/>
    <mergeCell ref="I498:K501"/>
    <mergeCell ref="I505:K508"/>
  </mergeCells>
  <phoneticPr fontId="0" type="noConversion"/>
  <hyperlinks>
    <hyperlink ref="F16" r:id="rId1" xr:uid="{6CEC6323-C17F-408D-8C53-E2D0B1D7E395}"/>
    <hyperlink ref="C17" r:id="rId2" xr:uid="{5EF917B5-73C2-494E-8DF7-4EF1CBBE3BA8}"/>
  </hyperlinks>
  <printOptions horizontalCentered="1" gridLinesSet="0"/>
  <pageMargins left="0.25" right="0.25" top="0.5" bottom="0.5" header="0.5" footer="0.5"/>
  <pageSetup scale="94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10" zoomScale="75" workbookViewId="0">
      <selection activeCell="R29" sqref="R29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744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59" t="s">
        <v>998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995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996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997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42"/>
    </row>
    <row r="16" spans="2:13" ht="15.45" thickBot="1" x14ac:dyDescent="0.4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45" thickTop="1" x14ac:dyDescent="0.35">
      <c r="B17" s="141"/>
      <c r="C17" s="150" t="s">
        <v>750</v>
      </c>
      <c r="D17" s="150"/>
      <c r="E17" s="142" t="str">
        <f>+data!C84</f>
        <v>Cascade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751</v>
      </c>
      <c r="D18" s="151"/>
      <c r="E18" s="8" t="str">
        <f>+"H-"&amp;data!C83</f>
        <v>H-158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752</v>
      </c>
      <c r="D19" s="151"/>
      <c r="E19" s="8" t="str">
        <f>+data!C85</f>
        <v>817 Commercial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753</v>
      </c>
      <c r="D20" s="151"/>
      <c r="E20" s="8" t="str">
        <f>+data!C86</f>
        <v>817 Commercial Street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754</v>
      </c>
      <c r="D21" s="151"/>
      <c r="E21" s="8" t="str">
        <f>+data!C87</f>
        <v>Leavenworth, WA 98826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ht="15" x14ac:dyDescent="0.3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6" zoomScale="75" workbookViewId="0">
      <selection activeCell="J29" sqref="J2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49999999999999" customHeight="1" x14ac:dyDescent="0.35">
      <c r="A2" s="6" t="s">
        <v>764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H-158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Cascade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765</v>
      </c>
      <c r="C7" s="24"/>
      <c r="D7" s="127" t="str">
        <f>"  "&amp;data!C89</f>
        <v xml:space="preserve">  Diane Blake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766</v>
      </c>
      <c r="C8" s="24"/>
      <c r="D8" s="127" t="str">
        <f>"  "&amp;data!C90</f>
        <v xml:space="preserve">  Marianne Vincent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767</v>
      </c>
      <c r="C9" s="24"/>
      <c r="D9" s="127" t="str">
        <f>"  "&amp;data!C91</f>
        <v xml:space="preserve">  Mall Boyd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768</v>
      </c>
      <c r="C10" s="24"/>
      <c r="D10" s="127" t="str">
        <f>"  "&amp;data!C92</f>
        <v xml:space="preserve">  (509) 548-5815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769</v>
      </c>
      <c r="C11" s="24"/>
      <c r="D11" s="127" t="str">
        <f>"  "&amp;data!C93</f>
        <v xml:space="preserve">  (509) 548-1411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775</v>
      </c>
      <c r="C23" s="38"/>
      <c r="D23" s="38"/>
      <c r="E23" s="38"/>
      <c r="F23" s="13">
        <f>data!C111</f>
        <v>66</v>
      </c>
      <c r="G23" s="21">
        <f>data!D111</f>
        <v>192</v>
      </c>
      <c r="H23" s="7"/>
    </row>
    <row r="24" spans="1:9" ht="20.149999999999999" customHeight="1" x14ac:dyDescent="0.35">
      <c r="A24" s="130"/>
      <c r="B24" s="49" t="s">
        <v>776</v>
      </c>
      <c r="C24" s="38"/>
      <c r="D24" s="38"/>
      <c r="E24" s="38"/>
      <c r="F24" s="13">
        <f>data!C112</f>
        <v>65</v>
      </c>
      <c r="G24" s="21">
        <f>data!D112</f>
        <v>1373</v>
      </c>
      <c r="H24" s="7"/>
    </row>
    <row r="25" spans="1:9" ht="20.149999999999999" customHeight="1" x14ac:dyDescent="0.3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6</v>
      </c>
      <c r="H31" s="7"/>
    </row>
    <row r="32" spans="1:9" ht="20.149999999999999" customHeight="1" x14ac:dyDescent="0.35">
      <c r="A32" s="130"/>
      <c r="B32" s="97" t="s">
        <v>780</v>
      </c>
      <c r="C32" s="24"/>
      <c r="D32" s="21">
        <f>data!C118</f>
        <v>3</v>
      </c>
      <c r="E32" s="49" t="s">
        <v>781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9</v>
      </c>
      <c r="H34" s="7"/>
    </row>
    <row r="35" spans="1:8" ht="20.149999999999999" customHeight="1" x14ac:dyDescent="0.3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7" zoomScale="75" workbookViewId="0">
      <selection activeCell="E7" sqref="E7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49999999999999" customHeight="1" x14ac:dyDescent="0.35">
      <c r="A2" s="105" t="str">
        <f>"Hospital Name: "&amp;data!C84</f>
        <v>Hospital Name: Cascade Medical Center</v>
      </c>
      <c r="B2" s="8"/>
      <c r="C2" s="8"/>
      <c r="D2" s="8"/>
      <c r="E2" s="8"/>
      <c r="F2" s="11"/>
      <c r="G2" s="76" t="s">
        <v>790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791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55</v>
      </c>
      <c r="C7" s="48">
        <f>data!B139</f>
        <v>136</v>
      </c>
      <c r="D7" s="48">
        <f>data!B140</f>
        <v>0</v>
      </c>
      <c r="E7" s="48">
        <f>data!B141</f>
        <v>535005</v>
      </c>
      <c r="F7" s="48">
        <f>data!B142</f>
        <v>7796148</v>
      </c>
      <c r="G7" s="48">
        <f>data!B141+data!B142</f>
        <v>8331153</v>
      </c>
    </row>
    <row r="8" spans="1:13" ht="20.149999999999999" customHeight="1" x14ac:dyDescent="0.35">
      <c r="A8" s="23" t="s">
        <v>297</v>
      </c>
      <c r="B8" s="48">
        <f>data!C138</f>
        <v>4</v>
      </c>
      <c r="C8" s="48">
        <f>data!C139</f>
        <v>10</v>
      </c>
      <c r="D8" s="48">
        <f>data!C140</f>
        <v>0</v>
      </c>
      <c r="E8" s="48">
        <f>data!C141</f>
        <v>36281</v>
      </c>
      <c r="F8" s="48">
        <f>data!C142</f>
        <v>4295788</v>
      </c>
      <c r="G8" s="48">
        <f>data!C141+data!C142</f>
        <v>4332069</v>
      </c>
    </row>
    <row r="9" spans="1:13" ht="20.149999999999999" customHeight="1" x14ac:dyDescent="0.35">
      <c r="A9" s="23" t="s">
        <v>794</v>
      </c>
      <c r="B9" s="48">
        <f>data!D138</f>
        <v>7</v>
      </c>
      <c r="C9" s="48">
        <f>data!D139</f>
        <v>46</v>
      </c>
      <c r="D9" s="48">
        <f>data!D140</f>
        <v>0</v>
      </c>
      <c r="E9" s="48">
        <f>data!D141</f>
        <v>185306</v>
      </c>
      <c r="F9" s="48">
        <f>data!D142</f>
        <v>11901762</v>
      </c>
      <c r="G9" s="48">
        <f>data!D141+data!D142</f>
        <v>12087068</v>
      </c>
    </row>
    <row r="10" spans="1:13" ht="20.149999999999999" customHeight="1" x14ac:dyDescent="0.35">
      <c r="A10" s="111" t="s">
        <v>203</v>
      </c>
      <c r="B10" s="48">
        <f>data!E138</f>
        <v>66</v>
      </c>
      <c r="C10" s="48">
        <f>data!E139</f>
        <v>192</v>
      </c>
      <c r="D10" s="48">
        <f>data!E140</f>
        <v>0</v>
      </c>
      <c r="E10" s="48">
        <f>data!E141</f>
        <v>756592</v>
      </c>
      <c r="F10" s="48">
        <f>data!E142</f>
        <v>23993698</v>
      </c>
      <c r="G10" s="48">
        <f>data!E141+data!E142</f>
        <v>24750290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795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65</v>
      </c>
      <c r="C16" s="48">
        <f>data!B145</f>
        <v>1067</v>
      </c>
      <c r="D16" s="48">
        <f>data!B146</f>
        <v>0</v>
      </c>
      <c r="E16" s="48">
        <f>data!B147</f>
        <v>3635409</v>
      </c>
      <c r="F16" s="48">
        <f>data!B148</f>
        <v>0</v>
      </c>
      <c r="G16" s="48">
        <f>data!B147+data!B148</f>
        <v>3635409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794</v>
      </c>
      <c r="B18" s="48">
        <f>data!D144</f>
        <v>0</v>
      </c>
      <c r="C18" s="48">
        <f>data!D145</f>
        <v>306</v>
      </c>
      <c r="D18" s="48">
        <f>data!D146</f>
        <v>0</v>
      </c>
      <c r="E18" s="48">
        <f>data!D147</f>
        <v>522540</v>
      </c>
      <c r="F18" s="48">
        <f>data!D148</f>
        <v>0</v>
      </c>
      <c r="G18" s="48">
        <f>data!D147+data!D148</f>
        <v>522540</v>
      </c>
    </row>
    <row r="19" spans="1:7" ht="20.149999999999999" customHeight="1" x14ac:dyDescent="0.35">
      <c r="A19" s="111" t="s">
        <v>203</v>
      </c>
      <c r="B19" s="48">
        <f>data!E144</f>
        <v>65</v>
      </c>
      <c r="C19" s="48">
        <f>data!E145</f>
        <v>1373</v>
      </c>
      <c r="D19" s="48">
        <f>data!E146</f>
        <v>0</v>
      </c>
      <c r="E19" s="48">
        <f>data!E147</f>
        <v>4157949</v>
      </c>
      <c r="F19" s="48">
        <f>data!E148</f>
        <v>0</v>
      </c>
      <c r="G19" s="48">
        <f>data!E147+data!E148</f>
        <v>4157949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796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797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798</v>
      </c>
      <c r="C32" s="123">
        <f>data!B157</f>
        <v>2657415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799</v>
      </c>
      <c r="C33" s="125">
        <f>data!C157</f>
        <v>257528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25" zoomScale="75" workbookViewId="0">
      <selection activeCell="C12" sqref="C12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800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Cascade Medical Center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801</v>
      </c>
      <c r="C6" s="13">
        <f>data!C165</f>
        <v>836557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16004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107509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1359362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11000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164832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77352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802</v>
      </c>
      <c r="C14" s="13">
        <f>data!D173</f>
        <v>2572616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803</v>
      </c>
      <c r="C18" s="13">
        <f>data!C175</f>
        <v>19691</v>
      </c>
    </row>
    <row r="19" spans="1:3" ht="20.149999999999999" customHeight="1" x14ac:dyDescent="0.35">
      <c r="A19" s="13">
        <v>13</v>
      </c>
      <c r="B19" s="49" t="s">
        <v>804</v>
      </c>
      <c r="C19" s="13">
        <f>data!C176</f>
        <v>91058</v>
      </c>
    </row>
    <row r="20" spans="1:3" ht="20.149999999999999" customHeight="1" x14ac:dyDescent="0.35">
      <c r="A20" s="13">
        <v>14</v>
      </c>
      <c r="B20" s="49" t="s">
        <v>805</v>
      </c>
      <c r="C20" s="13">
        <f>data!D177</f>
        <v>110749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806</v>
      </c>
      <c r="C24" s="104"/>
    </row>
    <row r="25" spans="1:3" ht="20.149999999999999" customHeight="1" x14ac:dyDescent="0.35">
      <c r="A25" s="13">
        <v>17</v>
      </c>
      <c r="B25" s="49" t="s">
        <v>807</v>
      </c>
      <c r="C25" s="13">
        <f>data!C179</f>
        <v>94848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106950</v>
      </c>
    </row>
    <row r="27" spans="1:3" ht="20.149999999999999" customHeight="1" x14ac:dyDescent="0.35">
      <c r="A27" s="13">
        <v>19</v>
      </c>
      <c r="B27" s="49" t="s">
        <v>808</v>
      </c>
      <c r="C27" s="13">
        <f>data!D181</f>
        <v>201798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809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73623</v>
      </c>
    </row>
    <row r="32" spans="1:3" ht="20.149999999999999" customHeight="1" x14ac:dyDescent="0.35">
      <c r="A32" s="13">
        <v>22</v>
      </c>
      <c r="B32" s="49" t="s">
        <v>810</v>
      </c>
      <c r="C32" s="13">
        <f>data!C184</f>
        <v>81850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811</v>
      </c>
      <c r="C34" s="13">
        <f>data!D186</f>
        <v>155473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812</v>
      </c>
      <c r="C38" s="13">
        <f>data!C188</f>
        <v>415138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813</v>
      </c>
      <c r="C40" s="13">
        <f>data!D190</f>
        <v>415138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4" zoomScale="75" workbookViewId="0">
      <selection activeCell="H22" sqref="H22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814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Cascade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815</v>
      </c>
      <c r="D5" s="47"/>
      <c r="E5" s="47"/>
      <c r="F5" s="72" t="s">
        <v>816</v>
      </c>
    </row>
    <row r="6" spans="1:13" ht="20.149999999999999" customHeight="1" x14ac:dyDescent="0.3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522015</v>
      </c>
      <c r="D7" s="21">
        <f>data!C195</f>
        <v>0</v>
      </c>
      <c r="E7" s="21">
        <f>data!D195</f>
        <v>0</v>
      </c>
      <c r="F7" s="21">
        <f>data!E195</f>
        <v>522015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1367240</v>
      </c>
      <c r="D8" s="21">
        <f>data!C196</f>
        <v>0</v>
      </c>
      <c r="E8" s="21">
        <f>data!D196</f>
        <v>0</v>
      </c>
      <c r="F8" s="21">
        <f>data!E196</f>
        <v>1367240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10384322</v>
      </c>
      <c r="D9" s="21">
        <f>data!C197</f>
        <v>118227</v>
      </c>
      <c r="E9" s="21">
        <f>data!D197</f>
        <v>0</v>
      </c>
      <c r="F9" s="21">
        <f>data!E197</f>
        <v>10502549</v>
      </c>
    </row>
    <row r="10" spans="1:13" ht="20.149999999999999" customHeight="1" x14ac:dyDescent="0.3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820</v>
      </c>
      <c r="C11" s="21">
        <f>data!B199</f>
        <v>8419530</v>
      </c>
      <c r="D11" s="21">
        <f>data!C199</f>
        <v>56896</v>
      </c>
      <c r="E11" s="21">
        <f>data!D199</f>
        <v>0</v>
      </c>
      <c r="F11" s="21">
        <f>data!E199</f>
        <v>8476426</v>
      </c>
    </row>
    <row r="12" spans="1:13" ht="20.149999999999999" customHeight="1" x14ac:dyDescent="0.35">
      <c r="A12" s="13">
        <v>6</v>
      </c>
      <c r="B12" s="14" t="s">
        <v>821</v>
      </c>
      <c r="C12" s="21">
        <f>data!B200</f>
        <v>4731514</v>
      </c>
      <c r="D12" s="21">
        <f>data!C200</f>
        <v>849057</v>
      </c>
      <c r="E12" s="21">
        <f>data!D200</f>
        <v>568457</v>
      </c>
      <c r="F12" s="21">
        <f>data!E200</f>
        <v>5012114</v>
      </c>
    </row>
    <row r="13" spans="1:13" ht="20.149999999999999" customHeight="1" x14ac:dyDescent="0.3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823</v>
      </c>
      <c r="C15" s="21">
        <f>data!B203</f>
        <v>86498</v>
      </c>
      <c r="D15" s="21">
        <f>data!C203</f>
        <v>0</v>
      </c>
      <c r="E15" s="21">
        <f>data!D203</f>
        <v>79426</v>
      </c>
      <c r="F15" s="21">
        <f>data!E203</f>
        <v>7072</v>
      </c>
      <c r="M15" s="25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25511119</v>
      </c>
      <c r="D16" s="21">
        <f>data!C204</f>
        <v>1024180</v>
      </c>
      <c r="E16" s="21">
        <f>data!D204</f>
        <v>647883</v>
      </c>
      <c r="F16" s="21">
        <f>data!E204</f>
        <v>25887416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49999999999999" customHeight="1" x14ac:dyDescent="0.3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716417</v>
      </c>
      <c r="D24" s="21">
        <f>data!C209</f>
        <v>87067</v>
      </c>
      <c r="E24" s="21">
        <f>data!D209</f>
        <v>0</v>
      </c>
      <c r="F24" s="21">
        <f>data!E209</f>
        <v>803484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5639620</v>
      </c>
      <c r="D25" s="21">
        <f>data!C210</f>
        <v>523003</v>
      </c>
      <c r="E25" s="21">
        <f>data!D210</f>
        <v>0</v>
      </c>
      <c r="F25" s="21">
        <f>data!E210</f>
        <v>6162623</v>
      </c>
    </row>
    <row r="26" spans="1:6" ht="20.149999999999999" customHeight="1" x14ac:dyDescent="0.3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820</v>
      </c>
      <c r="C27" s="21">
        <f>data!B212</f>
        <v>4721682</v>
      </c>
      <c r="D27" s="21">
        <f>data!C212</f>
        <v>512665</v>
      </c>
      <c r="E27" s="21">
        <f>data!D212</f>
        <v>0</v>
      </c>
      <c r="F27" s="21">
        <f>data!E212</f>
        <v>5234347</v>
      </c>
    </row>
    <row r="28" spans="1:6" ht="20.149999999999999" customHeight="1" x14ac:dyDescent="0.35">
      <c r="A28" s="13">
        <v>16</v>
      </c>
      <c r="B28" s="14" t="s">
        <v>821</v>
      </c>
      <c r="C28" s="21">
        <f>data!B213</f>
        <v>3918685</v>
      </c>
      <c r="D28" s="21">
        <f>data!C213</f>
        <v>269711</v>
      </c>
      <c r="E28" s="21">
        <f>data!D213</f>
        <v>568457</v>
      </c>
      <c r="F28" s="21">
        <f>data!E213</f>
        <v>3619939</v>
      </c>
    </row>
    <row r="29" spans="1:6" ht="20.149999999999999" customHeight="1" x14ac:dyDescent="0.3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14996404</v>
      </c>
      <c r="D32" s="21">
        <f>data!C217</f>
        <v>1392446</v>
      </c>
      <c r="E32" s="21">
        <f>data!D217</f>
        <v>568457</v>
      </c>
      <c r="F32" s="21">
        <f>data!E217</f>
        <v>15820393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B13" zoomScaleNormal="100" workbookViewId="0">
      <selection activeCell="L17" sqref="L17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825</v>
      </c>
      <c r="B1" s="6"/>
      <c r="C1" s="6"/>
      <c r="D1" s="169" t="s">
        <v>826</v>
      </c>
    </row>
    <row r="2" spans="1:13" ht="20.149999999999999" customHeight="1" x14ac:dyDescent="0.35">
      <c r="A2" s="29" t="str">
        <f>"Hospital: "&amp;data!C84</f>
        <v>Hospital: Cascade Medical Center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827</v>
      </c>
      <c r="C4" s="41" t="s">
        <v>828</v>
      </c>
      <c r="D4" s="54"/>
    </row>
    <row r="5" spans="1:13" ht="20.149999999999999" customHeight="1" x14ac:dyDescent="0.35">
      <c r="A5" s="102">
        <v>1</v>
      </c>
      <c r="B5" s="55"/>
      <c r="C5" s="22" t="s">
        <v>990</v>
      </c>
      <c r="D5" s="14">
        <f>data!D221</f>
        <v>762458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4283188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2414012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829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2876704</v>
      </c>
    </row>
    <row r="13" spans="1:13" ht="20.149999999999999" customHeight="1" x14ac:dyDescent="0.35">
      <c r="A13" s="23">
        <v>9</v>
      </c>
      <c r="B13" s="24"/>
      <c r="C13" s="14" t="s">
        <v>830</v>
      </c>
      <c r="D13" s="14">
        <f>data!D229</f>
        <v>9573904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831</v>
      </c>
      <c r="D16" s="140">
        <f>+data!C231</f>
        <v>160</v>
      </c>
      <c r="M16" s="25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393009</v>
      </c>
    </row>
    <row r="19" spans="1:4" ht="20.149999999999999" customHeight="1" x14ac:dyDescent="0.35">
      <c r="A19" s="61">
        <v>15</v>
      </c>
      <c r="B19" s="55">
        <v>5910</v>
      </c>
      <c r="C19" s="22" t="s">
        <v>832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833</v>
      </c>
      <c r="D22" s="14">
        <f>data!D236</f>
        <v>393009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56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1008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834</v>
      </c>
      <c r="C27" s="56"/>
      <c r="D27" s="14">
        <f>data!D242</f>
        <v>10729371</v>
      </c>
    </row>
    <row r="28" spans="1:4" ht="20.149999999999999" customHeight="1" x14ac:dyDescent="0.35">
      <c r="A28" s="126">
        <v>24</v>
      </c>
      <c r="B28" s="65" t="s">
        <v>835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73" zoomScale="75" workbookViewId="0">
      <selection activeCell="D10" sqref="D10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836</v>
      </c>
      <c r="B1" s="5"/>
      <c r="C1" s="6"/>
    </row>
    <row r="2" spans="1:13" ht="20.149999999999999" customHeight="1" x14ac:dyDescent="0.35">
      <c r="A2" s="4"/>
      <c r="B2" s="5"/>
      <c r="C2" s="167" t="s">
        <v>837</v>
      </c>
    </row>
    <row r="3" spans="1:13" ht="20.149999999999999" customHeight="1" x14ac:dyDescent="0.35">
      <c r="A3" s="29" t="str">
        <f>"HOSPITAL: "&amp;data!C84</f>
        <v>HOSPITAL: Cascade Medical Center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838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10843675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5295859</v>
      </c>
    </row>
    <row r="9" spans="1:13" ht="20.149999999999999" customHeight="1" x14ac:dyDescent="0.35">
      <c r="A9" s="13">
        <v>5</v>
      </c>
      <c r="B9" s="14" t="s">
        <v>839</v>
      </c>
      <c r="C9" s="21">
        <f>data!C253</f>
        <v>2385209</v>
      </c>
    </row>
    <row r="10" spans="1:13" ht="20.149999999999999" customHeight="1" x14ac:dyDescent="0.35">
      <c r="A10" s="13">
        <v>6</v>
      </c>
      <c r="B10" s="14" t="s">
        <v>840</v>
      </c>
      <c r="C10" s="21">
        <f>data!C254</f>
        <v>550205</v>
      </c>
    </row>
    <row r="11" spans="1:13" ht="20.149999999999999" customHeight="1" x14ac:dyDescent="0.35">
      <c r="A11" s="13">
        <v>7</v>
      </c>
      <c r="B11" s="14" t="s">
        <v>841</v>
      </c>
      <c r="C11" s="21">
        <f>data!C255</f>
        <v>611494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267193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152713</v>
      </c>
    </row>
    <row r="15" spans="1:13" ht="20.149999999999999" customHeight="1" x14ac:dyDescent="0.35">
      <c r="A15" s="13">
        <v>11</v>
      </c>
      <c r="B15" s="14" t="s">
        <v>842</v>
      </c>
      <c r="C15" s="21">
        <f>data!C259</f>
        <v>0</v>
      </c>
      <c r="M15" s="252"/>
    </row>
    <row r="16" spans="1:13" ht="20.149999999999999" customHeight="1" x14ac:dyDescent="0.35">
      <c r="A16" s="13">
        <v>12</v>
      </c>
      <c r="B16" s="14" t="s">
        <v>843</v>
      </c>
      <c r="C16" s="21">
        <f>data!D260</f>
        <v>15335930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844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2069485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845</v>
      </c>
      <c r="C22" s="21">
        <f>data!D265</f>
        <v>2069485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846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522015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1367240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10502549</v>
      </c>
    </row>
    <row r="28" spans="1:3" ht="20.149999999999999" customHeight="1" x14ac:dyDescent="0.35">
      <c r="A28" s="13">
        <v>24</v>
      </c>
      <c r="B28" s="14" t="s">
        <v>847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8476426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5012114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7072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25887416</v>
      </c>
    </row>
    <row r="34" spans="1:3" ht="20.149999999999999" customHeight="1" x14ac:dyDescent="0.35">
      <c r="A34" s="13">
        <v>30</v>
      </c>
      <c r="B34" s="14" t="s">
        <v>848</v>
      </c>
      <c r="C34" s="21">
        <f>data!C276</f>
        <v>15820393</v>
      </c>
    </row>
    <row r="35" spans="1:3" ht="20.149999999999999" customHeight="1" x14ac:dyDescent="0.35">
      <c r="A35" s="13">
        <v>31</v>
      </c>
      <c r="B35" s="14" t="s">
        <v>849</v>
      </c>
      <c r="C35" s="21">
        <f>data!D277</f>
        <v>10067023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850</v>
      </c>
      <c r="C37" s="36"/>
    </row>
    <row r="38" spans="1:3" ht="20.149999999999999" customHeight="1" x14ac:dyDescent="0.35">
      <c r="A38" s="13">
        <v>34</v>
      </c>
      <c r="B38" s="14" t="s">
        <v>851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852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1412634</v>
      </c>
    </row>
    <row r="42" spans="1:3" ht="20.149999999999999" customHeight="1" x14ac:dyDescent="0.35">
      <c r="A42" s="13">
        <v>38</v>
      </c>
      <c r="B42" s="14" t="s">
        <v>853</v>
      </c>
      <c r="C42" s="21">
        <f>data!D283</f>
        <v>1412634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854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855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856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857</v>
      </c>
      <c r="C50" s="21">
        <f>data!D292</f>
        <v>28885072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858</v>
      </c>
      <c r="B53" s="5"/>
      <c r="C53" s="6"/>
    </row>
    <row r="54" spans="1:3" ht="20.149999999999999" customHeight="1" x14ac:dyDescent="0.35">
      <c r="A54" s="4"/>
      <c r="B54" s="5"/>
      <c r="C54" s="167" t="s">
        <v>859</v>
      </c>
    </row>
    <row r="55" spans="1:3" ht="20.149999999999999" customHeight="1" x14ac:dyDescent="0.35">
      <c r="A55" s="29" t="str">
        <f>"HOSPITAL: "&amp;data!C84</f>
        <v>HOSPITAL: Cascade Medical Center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860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861</v>
      </c>
      <c r="C59" s="21">
        <f>data!C305</f>
        <v>454245</v>
      </c>
    </row>
    <row r="60" spans="1:3" ht="20.149999999999999" customHeight="1" x14ac:dyDescent="0.35">
      <c r="A60" s="13">
        <v>4</v>
      </c>
      <c r="B60" s="14" t="s">
        <v>862</v>
      </c>
      <c r="C60" s="21">
        <f>data!C306</f>
        <v>2756949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30430</v>
      </c>
    </row>
    <row r="62" spans="1:3" ht="20.149999999999999" customHeight="1" x14ac:dyDescent="0.35">
      <c r="A62" s="13">
        <v>6</v>
      </c>
      <c r="B62" s="14" t="s">
        <v>863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864</v>
      </c>
      <c r="C63" s="21">
        <f>data!C309</f>
        <v>741000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865</v>
      </c>
      <c r="C67" s="21">
        <f>data!C313</f>
        <v>678924</v>
      </c>
    </row>
    <row r="68" spans="1:3" ht="20.149999999999999" customHeight="1" x14ac:dyDescent="0.35">
      <c r="A68" s="13">
        <v>12</v>
      </c>
      <c r="B68" s="14" t="s">
        <v>866</v>
      </c>
      <c r="C68" s="21">
        <f>data!D314</f>
        <v>4661548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867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868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869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870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871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11842846</v>
      </c>
    </row>
    <row r="82" spans="1:3" ht="20.149999999999999" customHeight="1" x14ac:dyDescent="0.35">
      <c r="A82" s="13">
        <v>26</v>
      </c>
      <c r="B82" s="14" t="s">
        <v>872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6876592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18719438</v>
      </c>
    </row>
    <row r="85" spans="1:3" ht="20.149999999999999" customHeight="1" x14ac:dyDescent="0.35">
      <c r="A85" s="13">
        <v>29</v>
      </c>
      <c r="B85" s="14" t="s">
        <v>873</v>
      </c>
      <c r="C85" s="21">
        <f>data!D329</f>
        <v>678924</v>
      </c>
    </row>
    <row r="86" spans="1:3" ht="20.149999999999999" customHeight="1" x14ac:dyDescent="0.35">
      <c r="A86" s="13">
        <v>30</v>
      </c>
      <c r="B86" s="14" t="s">
        <v>874</v>
      </c>
      <c r="C86" s="21">
        <f>data!D330</f>
        <v>18040514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875</v>
      </c>
      <c r="C88" s="21">
        <f>data!C332</f>
        <v>6183010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876</v>
      </c>
      <c r="C90" s="36"/>
    </row>
    <row r="91" spans="1:3" ht="20.149999999999999" customHeight="1" x14ac:dyDescent="0.35">
      <c r="A91" s="13">
        <v>35</v>
      </c>
      <c r="B91" s="14" t="s">
        <v>877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878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879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880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881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882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883</v>
      </c>
      <c r="C101" s="21">
        <f>data!C332+data!C334+data!C335+data!C336+data!C337-data!C338</f>
        <v>6183010</v>
      </c>
    </row>
    <row r="102" spans="1:3" ht="20.149999999999999" customHeight="1" x14ac:dyDescent="0.35">
      <c r="A102" s="13">
        <v>46</v>
      </c>
      <c r="B102" s="14" t="s">
        <v>884</v>
      </c>
      <c r="C102" s="21">
        <f>data!D339</f>
        <v>28885072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885</v>
      </c>
      <c r="B105" s="5"/>
      <c r="C105" s="6"/>
    </row>
    <row r="106" spans="1:3" ht="20.149999999999999" customHeight="1" x14ac:dyDescent="0.35">
      <c r="A106" s="45"/>
      <c r="B106" s="8"/>
      <c r="C106" s="167" t="s">
        <v>886</v>
      </c>
    </row>
    <row r="107" spans="1:3" ht="20.149999999999999" customHeight="1" x14ac:dyDescent="0.35">
      <c r="A107" s="29" t="str">
        <f>"HOSPITAL: "&amp;data!C84</f>
        <v>HOSPITAL: Cascade Medical Center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887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4914541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23993698</v>
      </c>
    </row>
    <row r="112" spans="1:3" ht="20.149999999999999" customHeight="1" x14ac:dyDescent="0.35">
      <c r="A112" s="13">
        <v>4</v>
      </c>
      <c r="B112" s="14" t="s">
        <v>888</v>
      </c>
      <c r="C112" s="21">
        <f>data!D361</f>
        <v>28908239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889</v>
      </c>
      <c r="C114" s="36"/>
    </row>
    <row r="115" spans="1:3" ht="20.149999999999999" customHeight="1" x14ac:dyDescent="0.35">
      <c r="A115" s="13">
        <v>7</v>
      </c>
      <c r="B115" s="255" t="s">
        <v>450</v>
      </c>
      <c r="C115" s="48">
        <f>data!C363</f>
        <v>762458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9573904</v>
      </c>
    </row>
    <row r="117" spans="1:3" ht="20.149999999999999" customHeight="1" x14ac:dyDescent="0.35">
      <c r="A117" s="13">
        <v>9</v>
      </c>
      <c r="B117" s="14" t="s">
        <v>890</v>
      </c>
      <c r="C117" s="48">
        <f>data!C365</f>
        <v>393009</v>
      </c>
    </row>
    <row r="118" spans="1:3" ht="20.149999999999999" customHeight="1" x14ac:dyDescent="0.35">
      <c r="A118" s="13">
        <v>10</v>
      </c>
      <c r="B118" s="14" t="s">
        <v>891</v>
      </c>
      <c r="C118" s="48">
        <f>data!C366</f>
        <v>-533862</v>
      </c>
    </row>
    <row r="119" spans="1:3" ht="20.149999999999999" customHeight="1" x14ac:dyDescent="0.35">
      <c r="A119" s="13">
        <v>11</v>
      </c>
      <c r="B119" s="14" t="s">
        <v>834</v>
      </c>
      <c r="C119" s="48">
        <f>data!D367</f>
        <v>10195509</v>
      </c>
    </row>
    <row r="120" spans="1:3" ht="20.149999999999999" customHeight="1" x14ac:dyDescent="0.35">
      <c r="A120" s="13">
        <v>12</v>
      </c>
      <c r="B120" s="14" t="s">
        <v>892</v>
      </c>
      <c r="C120" s="48">
        <f>data!D368</f>
        <v>18712730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115800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2743903</v>
      </c>
    </row>
    <row r="125" spans="1:3" ht="20.149999999999999" customHeight="1" x14ac:dyDescent="0.35">
      <c r="A125" s="13">
        <v>17</v>
      </c>
      <c r="B125" s="14" t="s">
        <v>893</v>
      </c>
      <c r="C125" s="48">
        <f>data!D372</f>
        <v>2859703</v>
      </c>
    </row>
    <row r="126" spans="1:3" ht="20.149999999999999" customHeight="1" x14ac:dyDescent="0.35">
      <c r="A126" s="13">
        <v>18</v>
      </c>
      <c r="B126" s="14" t="s">
        <v>894</v>
      </c>
      <c r="C126" s="48">
        <f>data!D373</f>
        <v>21572433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895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11941627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2572616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196833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1690587</v>
      </c>
    </row>
    <row r="133" spans="1:3" ht="20.149999999999999" customHeight="1" x14ac:dyDescent="0.35">
      <c r="A133" s="13">
        <v>25</v>
      </c>
      <c r="B133" s="14" t="s">
        <v>896</v>
      </c>
      <c r="C133" s="48">
        <f>data!C382</f>
        <v>233865</v>
      </c>
    </row>
    <row r="134" spans="1:3" ht="20.149999999999999" customHeight="1" x14ac:dyDescent="0.35">
      <c r="A134" s="13">
        <v>26</v>
      </c>
      <c r="B134" s="14" t="s">
        <v>897</v>
      </c>
      <c r="C134" s="48">
        <f>data!C383</f>
        <v>1365935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1392446</v>
      </c>
    </row>
    <row r="136" spans="1:3" ht="20.149999999999999" customHeight="1" x14ac:dyDescent="0.35">
      <c r="A136" s="13">
        <v>28</v>
      </c>
      <c r="B136" s="14" t="s">
        <v>898</v>
      </c>
      <c r="C136" s="48">
        <f>data!C385</f>
        <v>110749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201798</v>
      </c>
    </row>
    <row r="138" spans="1:3" ht="20.149999999999999" customHeight="1" x14ac:dyDescent="0.35">
      <c r="A138" s="13">
        <v>30</v>
      </c>
      <c r="B138" s="14" t="s">
        <v>899</v>
      </c>
      <c r="C138" s="48">
        <f>data!C387</f>
        <v>155473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415138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1102775</v>
      </c>
    </row>
    <row r="141" spans="1:3" ht="20.149999999999999" customHeight="1" x14ac:dyDescent="0.35">
      <c r="A141" s="13">
        <v>34</v>
      </c>
      <c r="B141" s="14" t="s">
        <v>900</v>
      </c>
      <c r="C141" s="48">
        <f>data!D390</f>
        <v>21379842</v>
      </c>
    </row>
    <row r="142" spans="1:3" ht="20.149999999999999" customHeight="1" x14ac:dyDescent="0.35">
      <c r="A142" s="13">
        <v>35</v>
      </c>
      <c r="B142" s="14" t="s">
        <v>901</v>
      </c>
      <c r="C142" s="48">
        <f>data!D391</f>
        <v>192591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902</v>
      </c>
      <c r="C144" s="48">
        <f>data!C392</f>
        <v>2062337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903</v>
      </c>
      <c r="C146" s="21">
        <f>data!D393</f>
        <v>2254928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904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905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906</v>
      </c>
      <c r="C151" s="48">
        <f>data!D396</f>
        <v>2254928</v>
      </c>
    </row>
    <row r="152" spans="1:3" ht="20.149999999999999" customHeight="1" x14ac:dyDescent="0.35">
      <c r="A152" s="40">
        <v>45</v>
      </c>
      <c r="B152" s="49" t="s">
        <v>907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5" fitToHeight="3" orientation="portrait" horizontalDpi="300" verticalDpi="300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157" zoomScale="65" workbookViewId="0">
      <selection activeCell="M139" sqref="M139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908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909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Cascade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910</v>
      </c>
      <c r="C6" s="88" t="s">
        <v>92</v>
      </c>
      <c r="D6" s="18" t="s">
        <v>911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912</v>
      </c>
      <c r="E7" s="18" t="s">
        <v>163</v>
      </c>
      <c r="F7" s="18" t="s">
        <v>913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914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192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2.11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185941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40058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4815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48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5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22196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17140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156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1261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915</v>
      </c>
      <c r="C21" s="14">
        <f>data!C71</f>
        <v>0</v>
      </c>
      <c r="D21" s="14">
        <f>data!D71</f>
        <v>0</v>
      </c>
      <c r="E21" s="14">
        <f>data!E71</f>
        <v>271615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01"/>
      <c r="D22" s="202"/>
      <c r="E22" s="202"/>
      <c r="F22" s="202"/>
      <c r="G22" s="202"/>
      <c r="H22" s="202"/>
      <c r="I22" s="202"/>
    </row>
    <row r="23" spans="1:9" ht="20.149999999999999" customHeight="1" x14ac:dyDescent="0.35">
      <c r="A23" s="23">
        <v>18</v>
      </c>
      <c r="B23" s="14" t="s">
        <v>916</v>
      </c>
      <c r="C23" s="48">
        <f>+data!M668</f>
        <v>0</v>
      </c>
      <c r="D23" s="48">
        <f>+data!M669</f>
        <v>0</v>
      </c>
      <c r="E23" s="48">
        <f>+data!M670</f>
        <v>204503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917</v>
      </c>
      <c r="C24" s="14">
        <f>data!C73</f>
        <v>0</v>
      </c>
      <c r="D24" s="14">
        <f>data!D73</f>
        <v>0</v>
      </c>
      <c r="E24" s="14">
        <f>data!E73</f>
        <v>462372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918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919</v>
      </c>
      <c r="C26" s="14">
        <f>data!C75</f>
        <v>0</v>
      </c>
      <c r="D26" s="14">
        <f>data!D75</f>
        <v>0</v>
      </c>
      <c r="E26" s="14">
        <f>data!E75</f>
        <v>462372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920</v>
      </c>
      <c r="B27" s="60"/>
      <c r="C27" s="202"/>
      <c r="D27" s="202"/>
      <c r="E27" s="202"/>
      <c r="F27" s="202"/>
      <c r="G27" s="202"/>
      <c r="H27" s="202"/>
      <c r="I27" s="202"/>
    </row>
    <row r="28" spans="1:9" ht="20.149999999999999" customHeight="1" x14ac:dyDescent="0.35">
      <c r="A28" s="23">
        <v>22</v>
      </c>
      <c r="B28" s="14" t="s">
        <v>921</v>
      </c>
      <c r="C28" s="14">
        <f>data!C76</f>
        <v>0</v>
      </c>
      <c r="D28" s="14">
        <f>data!D76</f>
        <v>0</v>
      </c>
      <c r="E28" s="14">
        <f>data!E76</f>
        <v>436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922</v>
      </c>
      <c r="C29" s="14">
        <f>data!C77</f>
        <v>0</v>
      </c>
      <c r="D29" s="14">
        <f>data!D77</f>
        <v>0</v>
      </c>
      <c r="E29" s="14">
        <f>data!E77</f>
        <v>545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923</v>
      </c>
      <c r="C30" s="14">
        <f>data!C78</f>
        <v>0</v>
      </c>
      <c r="D30" s="14">
        <f>data!D78</f>
        <v>0</v>
      </c>
      <c r="E30" s="14">
        <f>data!E78</f>
        <v>192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924</v>
      </c>
      <c r="C31" s="14">
        <f>data!C79</f>
        <v>0</v>
      </c>
      <c r="D31" s="14">
        <f>data!D79</f>
        <v>0</v>
      </c>
      <c r="E31" s="14">
        <f>data!E79</f>
        <v>3721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2.04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908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925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Cascade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910</v>
      </c>
      <c r="C38" s="25"/>
      <c r="D38" s="18" t="s">
        <v>100</v>
      </c>
      <c r="E38" s="18" t="s">
        <v>101</v>
      </c>
      <c r="F38" s="18" t="s">
        <v>926</v>
      </c>
      <c r="G38" s="18" t="s">
        <v>103</v>
      </c>
      <c r="H38" s="18" t="s">
        <v>927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914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1373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15.06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1329673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286455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34431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343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158721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122458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1116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9016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915</v>
      </c>
      <c r="C53" s="14">
        <f>data!J71</f>
        <v>0</v>
      </c>
      <c r="D53" s="14">
        <f>data!K71</f>
        <v>0</v>
      </c>
      <c r="E53" s="14">
        <f>data!L71</f>
        <v>1942213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02"/>
      <c r="D54" s="202"/>
      <c r="E54" s="202"/>
      <c r="F54" s="202"/>
      <c r="G54" s="202"/>
      <c r="H54" s="202"/>
      <c r="I54" s="202"/>
    </row>
    <row r="55" spans="1:9" ht="20.149999999999999" customHeight="1" x14ac:dyDescent="0.35">
      <c r="A55" s="23">
        <v>18</v>
      </c>
      <c r="B55" s="14" t="s">
        <v>916</v>
      </c>
      <c r="C55" s="48">
        <f>+data!M675</f>
        <v>0</v>
      </c>
      <c r="D55" s="48">
        <f>+data!M676</f>
        <v>0</v>
      </c>
      <c r="E55" s="48">
        <f>+data!M677</f>
        <v>1415525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917</v>
      </c>
      <c r="C56" s="14">
        <f>data!J73</f>
        <v>0</v>
      </c>
      <c r="D56" s="14">
        <f>data!K73</f>
        <v>0</v>
      </c>
      <c r="E56" s="14">
        <f>data!L73</f>
        <v>2756370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918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919</v>
      </c>
      <c r="C58" s="14">
        <f>data!J75</f>
        <v>0</v>
      </c>
      <c r="D58" s="14">
        <f>data!K75</f>
        <v>0</v>
      </c>
      <c r="E58" s="14">
        <f>data!L75</f>
        <v>2756370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920</v>
      </c>
      <c r="B59" s="60"/>
      <c r="C59" s="202"/>
      <c r="D59" s="202"/>
      <c r="E59" s="202"/>
      <c r="F59" s="202"/>
      <c r="G59" s="202"/>
      <c r="H59" s="202"/>
      <c r="I59" s="202"/>
    </row>
    <row r="60" spans="1:9" ht="20.149999999999999" customHeight="1" x14ac:dyDescent="0.35">
      <c r="A60" s="23">
        <v>22</v>
      </c>
      <c r="B60" s="14" t="s">
        <v>921</v>
      </c>
      <c r="C60" s="14">
        <f>data!J76</f>
        <v>0</v>
      </c>
      <c r="D60" s="14">
        <f>data!K76</f>
        <v>0</v>
      </c>
      <c r="E60" s="14">
        <f>data!L76</f>
        <v>3115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922</v>
      </c>
      <c r="C61" s="14">
        <f>data!J77</f>
        <v>0</v>
      </c>
      <c r="D61" s="14">
        <f>data!K77</f>
        <v>0</v>
      </c>
      <c r="E61" s="14">
        <f>data!L77</f>
        <v>3900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923</v>
      </c>
      <c r="C62" s="14">
        <f>data!J78</f>
        <v>0</v>
      </c>
      <c r="D62" s="14">
        <f>data!K78</f>
        <v>0</v>
      </c>
      <c r="E62" s="14">
        <f>data!L78</f>
        <v>1376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924</v>
      </c>
      <c r="C63" s="14">
        <f>data!J79</f>
        <v>0</v>
      </c>
      <c r="D63" s="14">
        <f>data!K79</f>
        <v>0</v>
      </c>
      <c r="E63" s="14">
        <f>data!L79</f>
        <v>26612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14.55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908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928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Cascade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910</v>
      </c>
      <c r="C70" s="18" t="s">
        <v>106</v>
      </c>
      <c r="D70" s="25"/>
      <c r="E70" s="18" t="s">
        <v>108</v>
      </c>
      <c r="F70" s="18" t="s">
        <v>929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930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914</v>
      </c>
      <c r="C72" s="15" t="s">
        <v>931</v>
      </c>
      <c r="D72" s="89" t="s">
        <v>932</v>
      </c>
      <c r="E72" s="203"/>
      <c r="F72" s="203"/>
      <c r="G72" s="89" t="s">
        <v>933</v>
      </c>
      <c r="H72" s="89" t="s">
        <v>933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3"/>
      <c r="F73" s="203"/>
      <c r="G73" s="14">
        <f>data!U59</f>
        <v>38145</v>
      </c>
      <c r="H73" s="14">
        <f>data!V59</f>
        <v>863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1.1499999999999999</v>
      </c>
      <c r="F74" s="26">
        <f>data!T60</f>
        <v>0</v>
      </c>
      <c r="G74" s="26">
        <f>data!U60</f>
        <v>6.66</v>
      </c>
      <c r="H74" s="26">
        <f>data!V60</f>
        <v>0.27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43663</v>
      </c>
      <c r="F75" s="14">
        <f>data!T61</f>
        <v>0</v>
      </c>
      <c r="G75" s="14">
        <f>data!U61</f>
        <v>408445</v>
      </c>
      <c r="H75" s="14">
        <f>data!V61</f>
        <v>20527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9406</v>
      </c>
      <c r="F76" s="14">
        <f>data!T62</f>
        <v>0</v>
      </c>
      <c r="G76" s="14">
        <f>data!U62</f>
        <v>87992</v>
      </c>
      <c r="H76" s="14">
        <f>data!V62</f>
        <v>4422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-17045</v>
      </c>
      <c r="F78" s="14">
        <f>data!T64</f>
        <v>0</v>
      </c>
      <c r="G78" s="14">
        <f>data!U64</f>
        <v>309992</v>
      </c>
      <c r="H78" s="14">
        <f>data!V64</f>
        <v>976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228541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76581</v>
      </c>
      <c r="F81" s="14">
        <f>data!T67</f>
        <v>0</v>
      </c>
      <c r="G81" s="14">
        <f>data!U67</f>
        <v>34280</v>
      </c>
      <c r="H81" s="14">
        <f>data!V67</f>
        <v>79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18598</v>
      </c>
      <c r="F82" s="14">
        <f>data!T68</f>
        <v>0</v>
      </c>
      <c r="G82" s="14">
        <f>data!U68</f>
        <v>354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92536</v>
      </c>
      <c r="F83" s="14">
        <f>data!T69</f>
        <v>0</v>
      </c>
      <c r="G83" s="14">
        <f>data!U69</f>
        <v>31314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915</v>
      </c>
      <c r="C85" s="14">
        <f>data!Q71</f>
        <v>0</v>
      </c>
      <c r="D85" s="14">
        <f>data!R71</f>
        <v>0</v>
      </c>
      <c r="E85" s="14">
        <f>data!S71</f>
        <v>223739</v>
      </c>
      <c r="F85" s="14">
        <f>data!T71</f>
        <v>0</v>
      </c>
      <c r="G85" s="14">
        <f>data!U71</f>
        <v>1100918</v>
      </c>
      <c r="H85" s="14">
        <f>data!V71</f>
        <v>26004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02"/>
      <c r="D86" s="202"/>
      <c r="E86" s="202"/>
      <c r="F86" s="202"/>
      <c r="G86" s="202"/>
      <c r="H86" s="202"/>
      <c r="I86" s="202"/>
    </row>
    <row r="87" spans="1:9" ht="20.149999999999999" customHeight="1" x14ac:dyDescent="0.35">
      <c r="A87" s="23">
        <v>18</v>
      </c>
      <c r="B87" s="14" t="s">
        <v>916</v>
      </c>
      <c r="C87" s="48">
        <f>+data!M682</f>
        <v>0</v>
      </c>
      <c r="D87" s="48">
        <f>+data!M683</f>
        <v>0</v>
      </c>
      <c r="E87" s="48">
        <f>+data!M684</f>
        <v>226854</v>
      </c>
      <c r="F87" s="48">
        <f>+data!M685</f>
        <v>0</v>
      </c>
      <c r="G87" s="48">
        <f>+data!M686</f>
        <v>528025</v>
      </c>
      <c r="H87" s="48">
        <f>+data!M687</f>
        <v>22022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917</v>
      </c>
      <c r="C88" s="14">
        <f>data!Q73</f>
        <v>0</v>
      </c>
      <c r="D88" s="14">
        <f>data!R73</f>
        <v>0</v>
      </c>
      <c r="E88" s="14">
        <f>data!S73</f>
        <v>182196</v>
      </c>
      <c r="F88" s="14">
        <f>data!T73</f>
        <v>0</v>
      </c>
      <c r="G88" s="14">
        <f>data!U73</f>
        <v>150827</v>
      </c>
      <c r="H88" s="14">
        <f>data!V73</f>
        <v>4889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918</v>
      </c>
      <c r="C89" s="14">
        <f>data!Q74</f>
        <v>0</v>
      </c>
      <c r="D89" s="14">
        <f>data!R74</f>
        <v>0</v>
      </c>
      <c r="E89" s="14">
        <f>data!S74</f>
        <v>441966</v>
      </c>
      <c r="F89" s="14">
        <f>data!T74</f>
        <v>0</v>
      </c>
      <c r="G89" s="14">
        <f>data!U74</f>
        <v>3678820</v>
      </c>
      <c r="H89" s="14">
        <f>data!V74</f>
        <v>214823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919</v>
      </c>
      <c r="C90" s="14">
        <f>data!Q75</f>
        <v>0</v>
      </c>
      <c r="D90" s="14">
        <f>data!R75</f>
        <v>0</v>
      </c>
      <c r="E90" s="14">
        <f>data!S75</f>
        <v>624162</v>
      </c>
      <c r="F90" s="14">
        <f>data!T75</f>
        <v>0</v>
      </c>
      <c r="G90" s="14">
        <f>data!U75</f>
        <v>3829647</v>
      </c>
      <c r="H90" s="14">
        <f>data!V75</f>
        <v>219712</v>
      </c>
      <c r="I90" s="14">
        <f>data!W75</f>
        <v>0</v>
      </c>
    </row>
    <row r="91" spans="1:9" ht="20.149999999999999" customHeight="1" x14ac:dyDescent="0.35">
      <c r="A91" s="23" t="s">
        <v>920</v>
      </c>
      <c r="B91" s="60"/>
      <c r="C91" s="202"/>
      <c r="D91" s="202"/>
      <c r="E91" s="202"/>
      <c r="F91" s="202"/>
      <c r="G91" s="202"/>
      <c r="H91" s="202"/>
      <c r="I91" s="202"/>
    </row>
    <row r="92" spans="1:9" ht="20.149999999999999" customHeight="1" x14ac:dyDescent="0.35">
      <c r="A92" s="23">
        <v>22</v>
      </c>
      <c r="B92" s="14" t="s">
        <v>921</v>
      </c>
      <c r="C92" s="14">
        <f>data!Q76</f>
        <v>0</v>
      </c>
      <c r="D92" s="14">
        <f>data!R76</f>
        <v>0</v>
      </c>
      <c r="E92" s="14">
        <f>data!S76</f>
        <v>1948</v>
      </c>
      <c r="F92" s="14">
        <f>data!T76</f>
        <v>0</v>
      </c>
      <c r="G92" s="14">
        <f>data!U76</f>
        <v>872</v>
      </c>
      <c r="H92" s="14">
        <f>data!V76</f>
        <v>2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922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923</v>
      </c>
      <c r="C94" s="14">
        <f>data!Q78</f>
        <v>0</v>
      </c>
      <c r="D94" s="14">
        <f>data!R78</f>
        <v>0</v>
      </c>
      <c r="E94" s="14">
        <f>data!S78</f>
        <v>861</v>
      </c>
      <c r="F94" s="14">
        <f>data!T78</f>
        <v>0</v>
      </c>
      <c r="G94" s="14">
        <f>data!U78</f>
        <v>385</v>
      </c>
      <c r="H94" s="14">
        <f>data!V78</f>
        <v>1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924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866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908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934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Cascade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910</v>
      </c>
      <c r="C102" s="18" t="s">
        <v>935</v>
      </c>
      <c r="D102" s="18" t="s">
        <v>936</v>
      </c>
      <c r="E102" s="18" t="s">
        <v>936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914</v>
      </c>
      <c r="C104" s="89" t="s">
        <v>224</v>
      </c>
      <c r="D104" s="15" t="s">
        <v>937</v>
      </c>
      <c r="E104" s="15" t="s">
        <v>937</v>
      </c>
      <c r="F104" s="15" t="s">
        <v>937</v>
      </c>
      <c r="G104" s="203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1208</v>
      </c>
      <c r="D105" s="14">
        <f>data!Y59</f>
        <v>3549</v>
      </c>
      <c r="E105" s="14">
        <f>data!Z59</f>
        <v>0</v>
      </c>
      <c r="F105" s="14">
        <f>data!AA59</f>
        <v>0</v>
      </c>
      <c r="G105" s="203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0.94</v>
      </c>
      <c r="D106" s="26">
        <f>data!Y60</f>
        <v>2.76</v>
      </c>
      <c r="E106" s="26">
        <f>data!Z60</f>
        <v>0</v>
      </c>
      <c r="F106" s="26">
        <f>data!AA60</f>
        <v>0</v>
      </c>
      <c r="G106" s="26">
        <f>data!AB60</f>
        <v>1.54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74451</v>
      </c>
      <c r="D107" s="14">
        <f>data!Y61</f>
        <v>218731</v>
      </c>
      <c r="E107" s="14">
        <f>data!Z61</f>
        <v>0</v>
      </c>
      <c r="F107" s="14">
        <f>data!AA61</f>
        <v>0</v>
      </c>
      <c r="G107" s="14">
        <f>data!AB61</f>
        <v>249933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16039</v>
      </c>
      <c r="D108" s="14">
        <f>data!Y62</f>
        <v>47122</v>
      </c>
      <c r="E108" s="14">
        <f>data!Z62</f>
        <v>0</v>
      </c>
      <c r="F108" s="14">
        <f>data!AA62</f>
        <v>0</v>
      </c>
      <c r="G108" s="14">
        <f>data!AB62</f>
        <v>53844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36994</v>
      </c>
      <c r="D109" s="14">
        <f>data!Y63</f>
        <v>108685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3782</v>
      </c>
      <c r="D110" s="14">
        <f>data!Y64</f>
        <v>11109</v>
      </c>
      <c r="E110" s="14">
        <f>data!Z64</f>
        <v>0</v>
      </c>
      <c r="F110" s="14">
        <f>data!AA64</f>
        <v>0</v>
      </c>
      <c r="G110" s="14">
        <f>data!AB64</f>
        <v>616287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1442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6586</v>
      </c>
      <c r="D112" s="14">
        <f>data!Y66</f>
        <v>19349</v>
      </c>
      <c r="E112" s="14">
        <f>data!Z66</f>
        <v>0</v>
      </c>
      <c r="F112" s="14">
        <f>data!AA66</f>
        <v>0</v>
      </c>
      <c r="G112" s="14">
        <f>data!AB66</f>
        <v>277433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12580</v>
      </c>
      <c r="D113" s="14">
        <f>data!Y67</f>
        <v>37032</v>
      </c>
      <c r="E113" s="14">
        <f>data!Z67</f>
        <v>0</v>
      </c>
      <c r="F113" s="14">
        <f>data!AA67</f>
        <v>0</v>
      </c>
      <c r="G113" s="14">
        <f>data!AB67</f>
        <v>5858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1062</v>
      </c>
      <c r="E114" s="14">
        <f>data!Z68</f>
        <v>0</v>
      </c>
      <c r="F114" s="14">
        <f>data!AA68</f>
        <v>0</v>
      </c>
      <c r="G114" s="14">
        <f>data!AB68</f>
        <v>32612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69647</v>
      </c>
      <c r="D115" s="14">
        <f>data!Y69</f>
        <v>84670</v>
      </c>
      <c r="E115" s="14">
        <f>data!Z69</f>
        <v>0</v>
      </c>
      <c r="F115" s="14">
        <f>data!AA69</f>
        <v>0</v>
      </c>
      <c r="G115" s="14">
        <f>data!AB69</f>
        <v>28988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915</v>
      </c>
      <c r="C117" s="14">
        <f>data!X71</f>
        <v>220079</v>
      </c>
      <c r="D117" s="14">
        <f>data!Y71</f>
        <v>527760</v>
      </c>
      <c r="E117" s="14">
        <f>data!Z71</f>
        <v>0</v>
      </c>
      <c r="F117" s="14">
        <f>data!AA71</f>
        <v>0</v>
      </c>
      <c r="G117" s="14">
        <f>data!AB71</f>
        <v>1266397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02"/>
      <c r="D118" s="202"/>
      <c r="E118" s="202"/>
      <c r="F118" s="202"/>
      <c r="G118" s="202"/>
      <c r="H118" s="202"/>
      <c r="I118" s="202"/>
    </row>
    <row r="119" spans="1:9" ht="20.149999999999999" customHeight="1" x14ac:dyDescent="0.35">
      <c r="A119" s="23">
        <v>18</v>
      </c>
      <c r="B119" s="14" t="s">
        <v>916</v>
      </c>
      <c r="C119" s="48">
        <f>+data!M689</f>
        <v>160139</v>
      </c>
      <c r="D119" s="48">
        <f>+data!M690</f>
        <v>458206</v>
      </c>
      <c r="E119" s="48">
        <f>+data!M691</f>
        <v>0</v>
      </c>
      <c r="F119" s="48">
        <f>+data!M692</f>
        <v>0</v>
      </c>
      <c r="G119" s="48">
        <f>+data!M693</f>
        <v>284086</v>
      </c>
      <c r="H119" s="48">
        <f>+data!M694</f>
        <v>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917</v>
      </c>
      <c r="C120" s="14">
        <f>data!X73</f>
        <v>22639</v>
      </c>
      <c r="D120" s="14">
        <f>data!Y73</f>
        <v>66511</v>
      </c>
      <c r="E120" s="14">
        <f>data!Z73</f>
        <v>0</v>
      </c>
      <c r="F120" s="14">
        <f>data!AA73</f>
        <v>0</v>
      </c>
      <c r="G120" s="14">
        <f>data!AB73</f>
        <v>427279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918</v>
      </c>
      <c r="C121" s="14">
        <f>data!X74</f>
        <v>1282631</v>
      </c>
      <c r="D121" s="14">
        <f>data!Y74</f>
        <v>3768259</v>
      </c>
      <c r="E121" s="14">
        <f>data!Z74</f>
        <v>0</v>
      </c>
      <c r="F121" s="14">
        <f>data!AA74</f>
        <v>0</v>
      </c>
      <c r="G121" s="14">
        <f>data!AB74</f>
        <v>1013707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919</v>
      </c>
      <c r="C122" s="14">
        <f>data!X75</f>
        <v>1305270</v>
      </c>
      <c r="D122" s="14">
        <f>data!Y75</f>
        <v>3834770</v>
      </c>
      <c r="E122" s="14">
        <f>data!Z75</f>
        <v>0</v>
      </c>
      <c r="F122" s="14">
        <f>data!AA75</f>
        <v>0</v>
      </c>
      <c r="G122" s="14">
        <f>data!AB75</f>
        <v>1440986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920</v>
      </c>
      <c r="B123" s="60"/>
      <c r="C123" s="202"/>
      <c r="D123" s="202"/>
      <c r="E123" s="202"/>
      <c r="F123" s="202"/>
      <c r="G123" s="202"/>
      <c r="H123" s="202"/>
      <c r="I123" s="202"/>
    </row>
    <row r="124" spans="1:9" ht="20.149999999999999" customHeight="1" x14ac:dyDescent="0.35">
      <c r="A124" s="23">
        <v>22</v>
      </c>
      <c r="B124" s="14" t="s">
        <v>921</v>
      </c>
      <c r="C124" s="14">
        <f>data!X76</f>
        <v>320</v>
      </c>
      <c r="D124" s="14">
        <f>data!Y76</f>
        <v>942</v>
      </c>
      <c r="E124" s="14">
        <f>data!Z76</f>
        <v>0</v>
      </c>
      <c r="F124" s="14">
        <f>data!AA76</f>
        <v>0</v>
      </c>
      <c r="G124" s="14">
        <f>data!AB76</f>
        <v>149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922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923</v>
      </c>
      <c r="C126" s="14">
        <f>data!X78</f>
        <v>142</v>
      </c>
      <c r="D126" s="14">
        <f>data!Y78</f>
        <v>416</v>
      </c>
      <c r="E126" s="14">
        <f>data!Z78</f>
        <v>0</v>
      </c>
      <c r="F126" s="14">
        <f>data!AA78</f>
        <v>0</v>
      </c>
      <c r="G126" s="14">
        <f>data!AB78</f>
        <v>66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924</v>
      </c>
      <c r="C127" s="14">
        <f>data!X79</f>
        <v>244</v>
      </c>
      <c r="D127" s="14">
        <f>data!Y79</f>
        <v>716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908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938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Cascade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910</v>
      </c>
      <c r="C134" s="18" t="s">
        <v>96</v>
      </c>
      <c r="D134" s="18" t="s">
        <v>97</v>
      </c>
      <c r="E134" s="18" t="s">
        <v>118</v>
      </c>
      <c r="F134" s="25"/>
      <c r="G134" s="18" t="s">
        <v>939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914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940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15417</v>
      </c>
      <c r="D137" s="14">
        <f>data!AF59</f>
        <v>0</v>
      </c>
      <c r="E137" s="14">
        <f>data!AG59</f>
        <v>3140</v>
      </c>
      <c r="F137" s="14">
        <f>data!AH59</f>
        <v>765</v>
      </c>
      <c r="G137" s="14">
        <f>data!AI59</f>
        <v>159</v>
      </c>
      <c r="H137" s="14">
        <f>data!AJ59</f>
        <v>13480</v>
      </c>
      <c r="I137" s="14">
        <f>data!AK59</f>
        <v>5429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6.15</v>
      </c>
      <c r="D138" s="26">
        <f>data!AF60</f>
        <v>0</v>
      </c>
      <c r="E138" s="26">
        <f>data!AG60</f>
        <v>7.32</v>
      </c>
      <c r="F138" s="26">
        <f>data!AH60</f>
        <v>17.45</v>
      </c>
      <c r="G138" s="26">
        <f>data!AI60</f>
        <v>0.56999999999999995</v>
      </c>
      <c r="H138" s="26">
        <f>data!AJ60</f>
        <v>26.04</v>
      </c>
      <c r="I138" s="26">
        <f>data!AK60</f>
        <v>1.5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462108</v>
      </c>
      <c r="D139" s="14">
        <f>data!AF61</f>
        <v>0</v>
      </c>
      <c r="E139" s="14">
        <f>data!AG61</f>
        <v>1237587</v>
      </c>
      <c r="F139" s="14">
        <f>data!AH61</f>
        <v>988295</v>
      </c>
      <c r="G139" s="14">
        <f>data!AI61</f>
        <v>59405</v>
      </c>
      <c r="H139" s="14">
        <f>data!AJ61</f>
        <v>3168126</v>
      </c>
      <c r="I139" s="14">
        <f>data!AK61</f>
        <v>142301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99553</v>
      </c>
      <c r="D140" s="14">
        <f>data!AF62</f>
        <v>0</v>
      </c>
      <c r="E140" s="14">
        <f>data!AG62</f>
        <v>266617</v>
      </c>
      <c r="F140" s="14">
        <f>data!AH62</f>
        <v>212911</v>
      </c>
      <c r="G140" s="14">
        <f>data!AI62</f>
        <v>12798</v>
      </c>
      <c r="H140" s="14">
        <f>data!AJ62</f>
        <v>682518</v>
      </c>
      <c r="I140" s="14">
        <f>data!AK62</f>
        <v>30656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23374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18541</v>
      </c>
      <c r="D142" s="14">
        <f>data!AF64</f>
        <v>0</v>
      </c>
      <c r="E142" s="14">
        <f>data!AG64</f>
        <v>105780</v>
      </c>
      <c r="F142" s="14">
        <f>data!AH64</f>
        <v>100069</v>
      </c>
      <c r="G142" s="14">
        <f>data!AI64</f>
        <v>26307</v>
      </c>
      <c r="H142" s="14">
        <f>data!AJ64</f>
        <v>249895</v>
      </c>
      <c r="I142" s="14">
        <f>data!AK64</f>
        <v>1617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1561</v>
      </c>
      <c r="F143" s="14">
        <f>data!AH65</f>
        <v>17617</v>
      </c>
      <c r="G143" s="14">
        <f>data!AI65</f>
        <v>907</v>
      </c>
      <c r="H143" s="14">
        <f>data!AJ65</f>
        <v>3448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13286</v>
      </c>
      <c r="D144" s="14">
        <f>data!AF66</f>
        <v>0</v>
      </c>
      <c r="E144" s="14">
        <f>data!AG66</f>
        <v>63242</v>
      </c>
      <c r="F144" s="14">
        <f>data!AH66</f>
        <v>184862</v>
      </c>
      <c r="G144" s="14">
        <f>data!AI66</f>
        <v>0</v>
      </c>
      <c r="H144" s="14">
        <f>data!AJ66</f>
        <v>1931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71313</v>
      </c>
      <c r="D145" s="14">
        <f>data!AF67</f>
        <v>0</v>
      </c>
      <c r="E145" s="14">
        <f>data!AG67</f>
        <v>86605</v>
      </c>
      <c r="F145" s="14">
        <f>data!AH67</f>
        <v>33651</v>
      </c>
      <c r="G145" s="14">
        <f>data!AI67</f>
        <v>16708</v>
      </c>
      <c r="H145" s="14">
        <f>data!AJ67</f>
        <v>206076</v>
      </c>
      <c r="I145" s="14">
        <f>data!AK67</f>
        <v>6290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3664</v>
      </c>
      <c r="F146" s="14">
        <f>data!AH68</f>
        <v>19691</v>
      </c>
      <c r="G146" s="14">
        <f>data!AI68</f>
        <v>3095</v>
      </c>
      <c r="H146" s="14">
        <f>data!AJ68</f>
        <v>6135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11936</v>
      </c>
      <c r="D147" s="14">
        <f>data!AF69</f>
        <v>0</v>
      </c>
      <c r="E147" s="14">
        <f>data!AG69</f>
        <v>7916</v>
      </c>
      <c r="F147" s="14">
        <f>data!AH69</f>
        <v>43590</v>
      </c>
      <c r="G147" s="14">
        <f>data!AI69</f>
        <v>14093</v>
      </c>
      <c r="H147" s="14">
        <f>data!AJ69</f>
        <v>59329</v>
      </c>
      <c r="I147" s="14">
        <f>data!AK69</f>
        <v>185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915</v>
      </c>
      <c r="C149" s="14">
        <f>data!AE71</f>
        <v>676737</v>
      </c>
      <c r="D149" s="14">
        <f>data!AF71</f>
        <v>0</v>
      </c>
      <c r="E149" s="14">
        <f>data!AG71</f>
        <v>1796346</v>
      </c>
      <c r="F149" s="14">
        <f>data!AH71</f>
        <v>1600686</v>
      </c>
      <c r="G149" s="14">
        <f>data!AI71</f>
        <v>133313</v>
      </c>
      <c r="H149" s="14">
        <f>data!AJ71</f>
        <v>4377458</v>
      </c>
      <c r="I149" s="14">
        <f>data!AK71</f>
        <v>181049</v>
      </c>
    </row>
    <row r="150" spans="1:9" ht="20.149999999999999" customHeight="1" x14ac:dyDescent="0.35">
      <c r="A150" s="23">
        <v>17</v>
      </c>
      <c r="B150" s="14" t="s">
        <v>244</v>
      </c>
      <c r="C150" s="202"/>
      <c r="D150" s="202"/>
      <c r="E150" s="202"/>
      <c r="F150" s="202"/>
      <c r="G150" s="202"/>
      <c r="H150" s="202"/>
      <c r="I150" s="202"/>
    </row>
    <row r="151" spans="1:9" ht="20.149999999999999" customHeight="1" x14ac:dyDescent="0.35">
      <c r="A151" s="23">
        <v>18</v>
      </c>
      <c r="B151" s="14" t="s">
        <v>916</v>
      </c>
      <c r="C151" s="48">
        <f>+data!M696</f>
        <v>354583</v>
      </c>
      <c r="D151" s="48">
        <f>+data!M697</f>
        <v>0</v>
      </c>
      <c r="E151" s="48">
        <f>+data!M698</f>
        <v>1012104</v>
      </c>
      <c r="F151" s="48">
        <f>+data!M699</f>
        <v>457639</v>
      </c>
      <c r="G151" s="48">
        <f>+data!M700</f>
        <v>99649</v>
      </c>
      <c r="H151" s="48">
        <f>+data!M701</f>
        <v>1335877</v>
      </c>
      <c r="I151" s="48">
        <f>+data!M702</f>
        <v>82192</v>
      </c>
    </row>
    <row r="152" spans="1:9" ht="20.149999999999999" customHeight="1" x14ac:dyDescent="0.35">
      <c r="A152" s="23">
        <v>19</v>
      </c>
      <c r="B152" s="48" t="s">
        <v>917</v>
      </c>
      <c r="C152" s="14">
        <f>data!AE73</f>
        <v>346746</v>
      </c>
      <c r="D152" s="14">
        <f>data!AF73</f>
        <v>0</v>
      </c>
      <c r="E152" s="14">
        <f>data!AG73</f>
        <v>3036</v>
      </c>
      <c r="F152" s="14">
        <f>data!AH73</f>
        <v>0</v>
      </c>
      <c r="G152" s="14">
        <f>data!AI73</f>
        <v>0</v>
      </c>
      <c r="H152" s="14">
        <f>data!AJ73</f>
        <v>6523</v>
      </c>
      <c r="I152" s="14">
        <f>data!AK73</f>
        <v>325279</v>
      </c>
    </row>
    <row r="153" spans="1:9" ht="20.149999999999999" customHeight="1" x14ac:dyDescent="0.35">
      <c r="A153" s="23">
        <v>20</v>
      </c>
      <c r="B153" s="48" t="s">
        <v>918</v>
      </c>
      <c r="C153" s="14">
        <f>data!AE74</f>
        <v>1092683</v>
      </c>
      <c r="D153" s="14">
        <f>data!AF74</f>
        <v>0</v>
      </c>
      <c r="E153" s="14">
        <f>data!AG74</f>
        <v>6157290</v>
      </c>
      <c r="F153" s="14">
        <f>data!AH74</f>
        <v>2360460</v>
      </c>
      <c r="G153" s="14">
        <f>data!AI74</f>
        <v>487135</v>
      </c>
      <c r="H153" s="14">
        <f>data!AJ74</f>
        <v>2999429</v>
      </c>
      <c r="I153" s="14">
        <f>data!AK74</f>
        <v>242487</v>
      </c>
    </row>
    <row r="154" spans="1:9" ht="20.149999999999999" customHeight="1" x14ac:dyDescent="0.35">
      <c r="A154" s="23">
        <v>21</v>
      </c>
      <c r="B154" s="48" t="s">
        <v>919</v>
      </c>
      <c r="C154" s="14">
        <f>data!AE75</f>
        <v>1439429</v>
      </c>
      <c r="D154" s="14">
        <f>data!AF75</f>
        <v>0</v>
      </c>
      <c r="E154" s="14">
        <f>data!AG75</f>
        <v>6160326</v>
      </c>
      <c r="F154" s="14">
        <f>data!AH75</f>
        <v>2360460</v>
      </c>
      <c r="G154" s="14">
        <f>data!AI75</f>
        <v>487135</v>
      </c>
      <c r="H154" s="14">
        <f>data!AJ75</f>
        <v>3005952</v>
      </c>
      <c r="I154" s="14">
        <f>data!AK75</f>
        <v>567766</v>
      </c>
    </row>
    <row r="155" spans="1:9" ht="20.149999999999999" customHeight="1" x14ac:dyDescent="0.35">
      <c r="A155" s="23" t="s">
        <v>920</v>
      </c>
      <c r="B155" s="60"/>
      <c r="C155" s="202"/>
      <c r="D155" s="202"/>
      <c r="E155" s="202"/>
      <c r="F155" s="202"/>
      <c r="G155" s="202"/>
      <c r="H155" s="202"/>
      <c r="I155" s="202"/>
    </row>
    <row r="156" spans="1:9" ht="20.149999999999999" customHeight="1" x14ac:dyDescent="0.35">
      <c r="A156" s="23">
        <v>22</v>
      </c>
      <c r="B156" s="14" t="s">
        <v>921</v>
      </c>
      <c r="C156" s="14">
        <f>data!AE76</f>
        <v>1814</v>
      </c>
      <c r="D156" s="14">
        <f>data!AF76</f>
        <v>0</v>
      </c>
      <c r="E156" s="14">
        <f>data!AG76</f>
        <v>2203</v>
      </c>
      <c r="F156" s="14">
        <f>data!AH76</f>
        <v>856</v>
      </c>
      <c r="G156" s="14">
        <f>data!AI76</f>
        <v>425</v>
      </c>
      <c r="H156" s="14">
        <f>data!AJ76</f>
        <v>5242</v>
      </c>
      <c r="I156" s="14">
        <f>data!AK76</f>
        <v>160</v>
      </c>
    </row>
    <row r="157" spans="1:9" ht="20.149999999999999" customHeight="1" x14ac:dyDescent="0.35">
      <c r="A157" s="23">
        <v>23</v>
      </c>
      <c r="B157" s="14" t="s">
        <v>922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923</v>
      </c>
      <c r="C158" s="14">
        <f>data!AE78</f>
        <v>801</v>
      </c>
      <c r="D158" s="14">
        <f>data!AF78</f>
        <v>0</v>
      </c>
      <c r="E158" s="14">
        <f>data!AG78</f>
        <v>973</v>
      </c>
      <c r="F158" s="14">
        <f>data!AH78</f>
        <v>0</v>
      </c>
      <c r="G158" s="14">
        <f>data!AI78</f>
        <v>188</v>
      </c>
      <c r="H158" s="14">
        <f>data!AJ78</f>
        <v>2316</v>
      </c>
      <c r="I158" s="14">
        <f>data!AK78</f>
        <v>71</v>
      </c>
    </row>
    <row r="159" spans="1:9" ht="20.149999999999999" customHeight="1" x14ac:dyDescent="0.35">
      <c r="A159" s="23">
        <v>25</v>
      </c>
      <c r="B159" s="14" t="s">
        <v>924</v>
      </c>
      <c r="C159" s="14">
        <f>data!AE79</f>
        <v>7054</v>
      </c>
      <c r="D159" s="14">
        <f>data!AF79</f>
        <v>0</v>
      </c>
      <c r="E159" s="14">
        <f>data!AG79</f>
        <v>30240</v>
      </c>
      <c r="F159" s="14">
        <f>data!AH79</f>
        <v>403</v>
      </c>
      <c r="G159" s="14">
        <f>data!AI79</f>
        <v>2383</v>
      </c>
      <c r="H159" s="14">
        <f>data!AJ79</f>
        <v>3187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5.13</v>
      </c>
      <c r="F160" s="26">
        <f>data!AH80</f>
        <v>0</v>
      </c>
      <c r="G160" s="26">
        <f>data!AI80</f>
        <v>0.47</v>
      </c>
      <c r="H160" s="26">
        <f>data!AJ80</f>
        <v>11.48</v>
      </c>
      <c r="I160" s="26">
        <f>data!AK80</f>
        <v>0</v>
      </c>
    </row>
    <row r="161" spans="1:9" ht="20.149999999999999" customHeight="1" x14ac:dyDescent="0.35">
      <c r="A161" s="4" t="s">
        <v>908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941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Cascade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910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942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943</v>
      </c>
      <c r="F167" s="18" t="s">
        <v>182</v>
      </c>
      <c r="G167" s="18" t="s">
        <v>121</v>
      </c>
      <c r="H167" s="88" t="s">
        <v>944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914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868</v>
      </c>
      <c r="D169" s="14">
        <f>data!AM59</f>
        <v>0</v>
      </c>
      <c r="E169" s="14">
        <f>data!AN59</f>
        <v>0</v>
      </c>
      <c r="F169" s="14">
        <f>data!AO59</f>
        <v>1200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0.74</v>
      </c>
      <c r="D170" s="26">
        <f>data!AM60</f>
        <v>0</v>
      </c>
      <c r="E170" s="26">
        <f>data!AN60</f>
        <v>0</v>
      </c>
      <c r="F170" s="26">
        <f>data!AO60</f>
        <v>0.55000000000000004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75780</v>
      </c>
      <c r="D171" s="14">
        <f>data!AM61</f>
        <v>0</v>
      </c>
      <c r="E171" s="14">
        <f>data!AN61</f>
        <v>0</v>
      </c>
      <c r="F171" s="14">
        <f>data!AO61</f>
        <v>48422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16325</v>
      </c>
      <c r="D172" s="14">
        <f>data!AM62</f>
        <v>0</v>
      </c>
      <c r="E172" s="14">
        <f>data!AN62</f>
        <v>0</v>
      </c>
      <c r="F172" s="14">
        <f>data!AO62</f>
        <v>10432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4010</v>
      </c>
      <c r="D174" s="14">
        <f>data!AM64</f>
        <v>0</v>
      </c>
      <c r="E174" s="14">
        <f>data!AN64</f>
        <v>0</v>
      </c>
      <c r="F174" s="14">
        <f>data!AO64</f>
        <v>1254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12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5780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7155</v>
      </c>
      <c r="D177" s="14">
        <f>data!AM67</f>
        <v>0</v>
      </c>
      <c r="E177" s="14">
        <f>data!AN67</f>
        <v>0</v>
      </c>
      <c r="F177" s="14">
        <f>data!AO67</f>
        <v>4442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41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21</v>
      </c>
      <c r="D179" s="14">
        <f>data!AM69</f>
        <v>0</v>
      </c>
      <c r="E179" s="14">
        <f>data!AN69</f>
        <v>0</v>
      </c>
      <c r="F179" s="14">
        <f>data!AO69</f>
        <v>328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915</v>
      </c>
      <c r="C181" s="14">
        <f>data!AL71</f>
        <v>103291</v>
      </c>
      <c r="D181" s="14">
        <f>data!AM71</f>
        <v>0</v>
      </c>
      <c r="E181" s="14">
        <f>data!AN71</f>
        <v>0</v>
      </c>
      <c r="F181" s="14">
        <f>data!AO71</f>
        <v>70711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02"/>
      <c r="D182" s="202"/>
      <c r="E182" s="202"/>
      <c r="F182" s="202"/>
      <c r="G182" s="202"/>
      <c r="H182" s="202"/>
      <c r="I182" s="202"/>
    </row>
    <row r="183" spans="1:9" ht="20.149999999999999" customHeight="1" x14ac:dyDescent="0.35">
      <c r="A183" s="23">
        <v>18</v>
      </c>
      <c r="B183" s="14" t="s">
        <v>916</v>
      </c>
      <c r="C183" s="48">
        <f>+data!M703</f>
        <v>49965</v>
      </c>
      <c r="D183" s="48">
        <f>+data!M704</f>
        <v>0</v>
      </c>
      <c r="E183" s="48">
        <f>+data!M705</f>
        <v>0</v>
      </c>
      <c r="F183" s="48">
        <f>+data!M706</f>
        <v>54355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917</v>
      </c>
      <c r="C184" s="14">
        <f>data!AL73</f>
        <v>159874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918</v>
      </c>
      <c r="C185" s="14">
        <f>data!AL74</f>
        <v>120496</v>
      </c>
      <c r="D185" s="14">
        <f>data!AM74</f>
        <v>0</v>
      </c>
      <c r="E185" s="14">
        <f>data!AN74</f>
        <v>0</v>
      </c>
      <c r="F185" s="14">
        <f>data!AO74</f>
        <v>133512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919</v>
      </c>
      <c r="C186" s="14">
        <f>data!AL75</f>
        <v>280370</v>
      </c>
      <c r="D186" s="14">
        <f>data!AM75</f>
        <v>0</v>
      </c>
      <c r="E186" s="14">
        <f>data!AN75</f>
        <v>0</v>
      </c>
      <c r="F186" s="14">
        <f>data!AO75</f>
        <v>133512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920</v>
      </c>
      <c r="B187" s="60"/>
      <c r="C187" s="202"/>
      <c r="D187" s="202"/>
      <c r="E187" s="202"/>
      <c r="F187" s="202"/>
      <c r="G187" s="202"/>
      <c r="H187" s="202"/>
      <c r="I187" s="202"/>
    </row>
    <row r="188" spans="1:9" ht="20.149999999999999" customHeight="1" x14ac:dyDescent="0.35">
      <c r="A188" s="23">
        <v>22</v>
      </c>
      <c r="B188" s="14" t="s">
        <v>921</v>
      </c>
      <c r="C188" s="14">
        <f>data!AL76</f>
        <v>182</v>
      </c>
      <c r="D188" s="14">
        <f>data!AM76</f>
        <v>0</v>
      </c>
      <c r="E188" s="14">
        <f>data!AN76</f>
        <v>0</v>
      </c>
      <c r="F188" s="14">
        <f>data!AO76</f>
        <v>113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922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142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923</v>
      </c>
      <c r="C190" s="14">
        <f>data!AL78</f>
        <v>80</v>
      </c>
      <c r="D190" s="14">
        <f>data!AM78</f>
        <v>0</v>
      </c>
      <c r="E190" s="14">
        <f>data!AN78</f>
        <v>0</v>
      </c>
      <c r="F190" s="14">
        <f>data!AO78</f>
        <v>51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924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969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0.53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908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945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Cascade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910</v>
      </c>
      <c r="C198" s="25"/>
      <c r="D198" s="18" t="s">
        <v>130</v>
      </c>
      <c r="E198" s="18" t="s">
        <v>131</v>
      </c>
      <c r="F198" s="18" t="s">
        <v>132</v>
      </c>
      <c r="G198" s="18" t="s">
        <v>946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947</v>
      </c>
      <c r="E199" s="18" t="s">
        <v>948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914</v>
      </c>
      <c r="C200" s="15" t="s">
        <v>226</v>
      </c>
      <c r="D200" s="15" t="s">
        <v>947</v>
      </c>
      <c r="E200" s="15" t="s">
        <v>228</v>
      </c>
      <c r="F200" s="203"/>
      <c r="G200" s="203"/>
      <c r="H200" s="203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3"/>
      <c r="G201" s="203"/>
      <c r="H201" s="203"/>
      <c r="I201" s="14">
        <f>data!AY59</f>
        <v>4587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5.28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228236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49169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87268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1300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51145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4376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915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421494</v>
      </c>
    </row>
    <row r="214" spans="1:9" ht="20.149999999999999" customHeight="1" x14ac:dyDescent="0.35">
      <c r="A214" s="23">
        <v>17</v>
      </c>
      <c r="B214" s="14" t="s">
        <v>244</v>
      </c>
      <c r="C214" s="202"/>
      <c r="D214" s="202"/>
      <c r="E214" s="202"/>
      <c r="F214" s="202"/>
      <c r="G214" s="202"/>
      <c r="H214" s="202"/>
      <c r="I214" s="202"/>
    </row>
    <row r="215" spans="1:9" ht="20.149999999999999" customHeight="1" x14ac:dyDescent="0.35">
      <c r="A215" s="23">
        <v>18</v>
      </c>
      <c r="B215" s="14" t="s">
        <v>916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917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4" t="str">
        <f>IF(data!AW73&gt;0,data!AW73,"")</f>
        <v>x</v>
      </c>
      <c r="H216" s="204" t="str">
        <f>IF(data!AX73&gt;0,data!AX73,"")</f>
        <v>x</v>
      </c>
      <c r="I216" s="204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918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4" t="str">
        <f>IF(data!AW74&gt;0,data!AW74,"")</f>
        <v>x</v>
      </c>
      <c r="H217" s="204" t="str">
        <f>IF(data!AX74&gt;0,data!AX74,"")</f>
        <v>x</v>
      </c>
      <c r="I217" s="204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919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4" t="str">
        <f>IF(data!AW75&gt;0,data!AW75,"")</f>
        <v>x</v>
      </c>
      <c r="H218" s="204" t="str">
        <f>IF(data!AX75&gt;0,data!AX75,"")</f>
        <v>x</v>
      </c>
      <c r="I218" s="204" t="str">
        <f>IF(data!AY75&gt;0,data!AY75,"")</f>
        <v>x</v>
      </c>
    </row>
    <row r="219" spans="1:9" ht="20.149999999999999" customHeight="1" x14ac:dyDescent="0.35">
      <c r="A219" s="23" t="s">
        <v>920</v>
      </c>
      <c r="B219" s="60"/>
      <c r="C219" s="202"/>
      <c r="D219" s="202"/>
      <c r="E219" s="202"/>
      <c r="F219" s="202"/>
      <c r="G219" s="202"/>
      <c r="H219" s="202"/>
      <c r="I219" s="202"/>
    </row>
    <row r="220" spans="1:9" ht="20.149999999999999" customHeight="1" x14ac:dyDescent="0.35">
      <c r="A220" s="23">
        <v>22</v>
      </c>
      <c r="B220" s="14" t="s">
        <v>921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1301</v>
      </c>
    </row>
    <row r="221" spans="1:9" ht="20.149999999999999" customHeight="1" x14ac:dyDescent="0.35">
      <c r="A221" s="23">
        <v>23</v>
      </c>
      <c r="B221" s="14" t="s">
        <v>922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4" t="str">
        <f>IF(data!AX77&gt;0,data!AX77,"")</f>
        <v>x</v>
      </c>
      <c r="I221" s="204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923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4" t="str">
        <f>IF(data!AX78&gt;0,data!AX78,"")</f>
        <v>x</v>
      </c>
      <c r="I222" s="204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924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4" t="str">
        <f>IF(data!AX79&gt;0,data!AX79,"")</f>
        <v>x</v>
      </c>
      <c r="I223" s="204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4" t="str">
        <f>IF(data!AW80&gt;0,data!AW80,"")</f>
        <v>x</v>
      </c>
      <c r="H224" s="204" t="str">
        <f>IF(data!AX80&gt;0,data!AX80,"")</f>
        <v>x</v>
      </c>
      <c r="I224" s="204" t="str">
        <f>IF(data!AY80&gt;0,data!AY80,"")</f>
        <v>x</v>
      </c>
    </row>
    <row r="225" spans="1:9" ht="20.149999999999999" customHeight="1" x14ac:dyDescent="0.35">
      <c r="A225" s="4" t="s">
        <v>908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949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Cascade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910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950</v>
      </c>
      <c r="F231" s="18" t="s">
        <v>951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914</v>
      </c>
      <c r="C232" s="15" t="s">
        <v>952</v>
      </c>
      <c r="D232" s="15" t="s">
        <v>953</v>
      </c>
      <c r="E232" s="203"/>
      <c r="F232" s="203"/>
      <c r="G232" s="203"/>
      <c r="H232" s="15" t="s">
        <v>232</v>
      </c>
      <c r="I232" s="203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3"/>
      <c r="F233" s="203"/>
      <c r="G233" s="203"/>
      <c r="H233" s="14">
        <f>data!BE59</f>
        <v>35420</v>
      </c>
      <c r="I233" s="203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0.99</v>
      </c>
      <c r="E234" s="26">
        <f>data!BB60</f>
        <v>0</v>
      </c>
      <c r="F234" s="26">
        <f>data!BC60</f>
        <v>0</v>
      </c>
      <c r="G234" s="26">
        <f>data!BD60</f>
        <v>0.69</v>
      </c>
      <c r="H234" s="26">
        <f>data!BE60</f>
        <v>3.08</v>
      </c>
      <c r="I234" s="26">
        <f>data!BF60</f>
        <v>4.33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42954</v>
      </c>
      <c r="E235" s="14">
        <f>data!BB61</f>
        <v>0</v>
      </c>
      <c r="F235" s="14">
        <f>data!BC61</f>
        <v>0</v>
      </c>
      <c r="G235" s="14">
        <f>data!BD61</f>
        <v>31917</v>
      </c>
      <c r="H235" s="14">
        <f>data!BE61</f>
        <v>203564</v>
      </c>
      <c r="I235" s="14">
        <f>data!BF61</f>
        <v>163009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9254</v>
      </c>
      <c r="E236" s="14">
        <f>data!BB62</f>
        <v>0</v>
      </c>
      <c r="F236" s="14">
        <f>data!BC62</f>
        <v>0</v>
      </c>
      <c r="G236" s="14">
        <f>data!BD62</f>
        <v>6876</v>
      </c>
      <c r="H236" s="14">
        <f>data!BE62</f>
        <v>43854</v>
      </c>
      <c r="I236" s="14">
        <f>data!BF62</f>
        <v>35117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9654</v>
      </c>
      <c r="E238" s="14">
        <f>data!BB64</f>
        <v>0</v>
      </c>
      <c r="F238" s="14">
        <f>data!BC64</f>
        <v>0</v>
      </c>
      <c r="G238" s="14">
        <f>data!BD64</f>
        <v>515</v>
      </c>
      <c r="H238" s="14">
        <f>data!BE64</f>
        <v>19429</v>
      </c>
      <c r="I238" s="14">
        <f>data!BF64</f>
        <v>25477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206530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24954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17101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318155</v>
      </c>
      <c r="I241" s="14">
        <f>data!BF67</f>
        <v>11086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487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48596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915</v>
      </c>
      <c r="C245" s="14">
        <f>data!AZ71</f>
        <v>0</v>
      </c>
      <c r="D245" s="14">
        <f>data!BA71</f>
        <v>79450</v>
      </c>
      <c r="E245" s="14">
        <f>data!BB71</f>
        <v>0</v>
      </c>
      <c r="F245" s="14">
        <f>data!BC71</f>
        <v>0</v>
      </c>
      <c r="G245" s="14">
        <f>data!BD71</f>
        <v>39308</v>
      </c>
      <c r="H245" s="14">
        <f>data!BE71</f>
        <v>865082</v>
      </c>
      <c r="I245" s="14">
        <f>data!BF71</f>
        <v>234689</v>
      </c>
    </row>
    <row r="246" spans="1:9" ht="20.149999999999999" customHeight="1" x14ac:dyDescent="0.35">
      <c r="A246" s="23">
        <v>17</v>
      </c>
      <c r="B246" s="14" t="s">
        <v>244</v>
      </c>
      <c r="C246" s="202"/>
      <c r="D246" s="202"/>
      <c r="E246" s="202"/>
      <c r="F246" s="202"/>
      <c r="G246" s="202"/>
      <c r="H246" s="202"/>
      <c r="I246" s="202"/>
    </row>
    <row r="247" spans="1:9" ht="20.149999999999999" customHeight="1" x14ac:dyDescent="0.35">
      <c r="A247" s="23">
        <v>18</v>
      </c>
      <c r="B247" s="14" t="s">
        <v>916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917</v>
      </c>
      <c r="C248" s="204" t="str">
        <f>IF(data!AZ73&gt;0,data!AZ73,"")</f>
        <v>x</v>
      </c>
      <c r="D248" s="204" t="str">
        <f>IF(data!BA73&gt;0,data!BA73,"")</f>
        <v>x</v>
      </c>
      <c r="E248" s="204" t="str">
        <f>IF(data!BB73&gt;0,data!BB73,"")</f>
        <v>x</v>
      </c>
      <c r="F248" s="204" t="str">
        <f>IF(data!BC73&gt;0,data!BC73,"")</f>
        <v>x</v>
      </c>
      <c r="G248" s="204" t="str">
        <f>IF(data!BD73&gt;0,data!BD73,"")</f>
        <v>x</v>
      </c>
      <c r="H248" s="204" t="str">
        <f>IF(data!BE73&gt;0,data!BE73,"")</f>
        <v>x</v>
      </c>
      <c r="I248" s="204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918</v>
      </c>
      <c r="C249" s="204" t="str">
        <f>IF(data!AZ74&gt;0,data!AZ74,"")</f>
        <v>x</v>
      </c>
      <c r="D249" s="204" t="str">
        <f>IF(data!BA74&gt;0,data!BA74,"")</f>
        <v>x</v>
      </c>
      <c r="E249" s="204" t="str">
        <f>IF(data!BB74&gt;0,data!BB74,"")</f>
        <v>x</v>
      </c>
      <c r="F249" s="204" t="str">
        <f>IF(data!BC74&gt;0,data!BC74,"")</f>
        <v>x</v>
      </c>
      <c r="G249" s="204" t="str">
        <f>IF(data!BD74&gt;0,data!BD74,"")</f>
        <v>x</v>
      </c>
      <c r="H249" s="204" t="str">
        <f>IF(data!BE74&gt;0,data!BE74,"")</f>
        <v>x</v>
      </c>
      <c r="I249" s="204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919</v>
      </c>
      <c r="C250" s="204" t="str">
        <f>IF(data!AZ75&gt;0,data!AZ75,"")</f>
        <v>x</v>
      </c>
      <c r="D250" s="204" t="str">
        <f>IF(data!BA75&gt;0,data!BA75,"")</f>
        <v>x</v>
      </c>
      <c r="E250" s="204" t="str">
        <f>IF(data!BB75&gt;0,data!BB75,"")</f>
        <v>x</v>
      </c>
      <c r="F250" s="204" t="str">
        <f>IF(data!BC75&gt;0,data!BC75,"")</f>
        <v>x</v>
      </c>
      <c r="G250" s="204" t="str">
        <f>IF(data!BD75&gt;0,data!BD75,"")</f>
        <v>x</v>
      </c>
      <c r="H250" s="204" t="str">
        <f>IF(data!BE75&gt;0,data!BE75,"")</f>
        <v>x</v>
      </c>
      <c r="I250" s="204" t="str">
        <f>IF(data!BF75&gt;0,data!BF75,"")</f>
        <v>x</v>
      </c>
    </row>
    <row r="251" spans="1:9" ht="20.149999999999999" customHeight="1" x14ac:dyDescent="0.35">
      <c r="A251" s="23" t="s">
        <v>920</v>
      </c>
      <c r="B251" s="60"/>
      <c r="C251" s="202"/>
      <c r="D251" s="202"/>
      <c r="E251" s="202"/>
      <c r="F251" s="202"/>
      <c r="G251" s="202"/>
      <c r="H251" s="202"/>
      <c r="I251" s="202"/>
    </row>
    <row r="252" spans="1:9" ht="20.149999999999999" customHeight="1" x14ac:dyDescent="0.35">
      <c r="A252" s="23">
        <v>22</v>
      </c>
      <c r="B252" s="14" t="s">
        <v>921</v>
      </c>
      <c r="C252" s="85">
        <f>data!AZ76</f>
        <v>0</v>
      </c>
      <c r="D252" s="85">
        <f>data!BA76</f>
        <v>435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8093</v>
      </c>
      <c r="I252" s="85">
        <f>data!BF76</f>
        <v>282</v>
      </c>
    </row>
    <row r="253" spans="1:9" ht="20.149999999999999" customHeight="1" x14ac:dyDescent="0.35">
      <c r="A253" s="23">
        <v>23</v>
      </c>
      <c r="B253" s="14" t="s">
        <v>922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4" t="str">
        <f>IF(data!BD77&gt;0,data!BD77,"")</f>
        <v>x</v>
      </c>
      <c r="H253" s="204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923</v>
      </c>
      <c r="C254" s="204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4" t="str">
        <f>IF(data!BD78&gt;0,data!BD78,"")</f>
        <v>x</v>
      </c>
      <c r="H254" s="204" t="str">
        <f>IF(data!BE78&gt;0,data!BE78,"")</f>
        <v>x</v>
      </c>
      <c r="I254" s="204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924</v>
      </c>
      <c r="C255" s="204" t="str">
        <f>IF(data!AZ79&gt;0,data!AZ79,"")</f>
        <v>x</v>
      </c>
      <c r="D255" s="204" t="str">
        <f>IF(data!BA79&gt;0,data!BA79,"")</f>
        <v>x</v>
      </c>
      <c r="E255" s="85">
        <f>data!BB79</f>
        <v>0</v>
      </c>
      <c r="F255" s="85">
        <f>data!BC79</f>
        <v>0</v>
      </c>
      <c r="G255" s="204" t="str">
        <f>IF(data!BD79&gt;0,data!BD79,"")</f>
        <v>x</v>
      </c>
      <c r="H255" s="204" t="str">
        <f>IF(data!BE79&gt;0,data!BE79,"")</f>
        <v>x</v>
      </c>
      <c r="I255" s="204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04" t="str">
        <f>IF(data!AZ80&gt;0,data!AZ80,"")</f>
        <v>x</v>
      </c>
      <c r="D256" s="204" t="str">
        <f>IF(data!BA80&gt;0,data!BA80,"")</f>
        <v>x</v>
      </c>
      <c r="E256" s="204" t="str">
        <f>IF(data!BB80&gt;0,data!BB80,"")</f>
        <v>x</v>
      </c>
      <c r="F256" s="204" t="str">
        <f>IF(data!BC80&gt;0,data!BC80,"")</f>
        <v>x</v>
      </c>
      <c r="G256" s="204" t="str">
        <f>IF(data!BD80&gt;0,data!BD80,"")</f>
        <v>x</v>
      </c>
      <c r="H256" s="204" t="str">
        <f>IF(data!BE80&gt;0,data!BE80,"")</f>
        <v>x</v>
      </c>
      <c r="I256" s="204" t="str">
        <f>IF(data!BF80&gt;0,data!BF80,"")</f>
        <v>x</v>
      </c>
    </row>
    <row r="257" spans="1:9" ht="20.149999999999999" customHeight="1" x14ac:dyDescent="0.35">
      <c r="A257" s="4" t="s">
        <v>908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954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Cascade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910</v>
      </c>
      <c r="C262" s="18" t="s">
        <v>955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956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957</v>
      </c>
    </row>
    <row r="264" spans="1:9" ht="20.149999999999999" customHeight="1" x14ac:dyDescent="0.35">
      <c r="A264" s="23">
        <v>3</v>
      </c>
      <c r="B264" s="14" t="s">
        <v>914</v>
      </c>
      <c r="C264" s="203"/>
      <c r="D264" s="203"/>
      <c r="E264" s="203"/>
      <c r="F264" s="203"/>
      <c r="G264" s="203"/>
      <c r="H264" s="203"/>
      <c r="I264" s="203"/>
    </row>
    <row r="265" spans="1:9" ht="20.149999999999999" customHeight="1" x14ac:dyDescent="0.35">
      <c r="A265" s="23">
        <v>4</v>
      </c>
      <c r="B265" s="14" t="s">
        <v>233</v>
      </c>
      <c r="C265" s="203"/>
      <c r="D265" s="203"/>
      <c r="E265" s="203"/>
      <c r="F265" s="203"/>
      <c r="G265" s="203"/>
      <c r="H265" s="203"/>
      <c r="I265" s="203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1.61</v>
      </c>
      <c r="E266" s="26">
        <f>data!BI60</f>
        <v>0</v>
      </c>
      <c r="F266" s="26">
        <f>data!BJ60</f>
        <v>2.19</v>
      </c>
      <c r="G266" s="26">
        <f>data!BK60</f>
        <v>6.1</v>
      </c>
      <c r="H266" s="26">
        <f>data!BL60</f>
        <v>8.64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93598</v>
      </c>
      <c r="E267" s="14">
        <f>data!BI61</f>
        <v>0</v>
      </c>
      <c r="F267" s="14">
        <f>data!BJ61</f>
        <v>149814</v>
      </c>
      <c r="G267" s="14">
        <f>data!BK61</f>
        <v>299415</v>
      </c>
      <c r="H267" s="14">
        <f>data!BL61</f>
        <v>325690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20164</v>
      </c>
      <c r="E268" s="14">
        <f>data!BI62</f>
        <v>0</v>
      </c>
      <c r="F268" s="14">
        <f>data!BJ62</f>
        <v>32275</v>
      </c>
      <c r="G268" s="14">
        <f>data!BK62</f>
        <v>64504</v>
      </c>
      <c r="H268" s="14">
        <f>data!BL62</f>
        <v>70164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34604</v>
      </c>
      <c r="E270" s="14">
        <f>data!BI64</f>
        <v>0</v>
      </c>
      <c r="F270" s="14">
        <f>data!BJ64</f>
        <v>2332</v>
      </c>
      <c r="G270" s="14">
        <f>data!BK64</f>
        <v>4150</v>
      </c>
      <c r="H270" s="14">
        <f>data!BL64</f>
        <v>5905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-794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56991</v>
      </c>
      <c r="E272" s="14">
        <f>data!BI66</f>
        <v>0</v>
      </c>
      <c r="F272" s="14">
        <f>data!BJ66</f>
        <v>68182</v>
      </c>
      <c r="G272" s="14">
        <f>data!BK66</f>
        <v>7646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1545</v>
      </c>
      <c r="G274" s="14">
        <f>data!BK68</f>
        <v>9145</v>
      </c>
      <c r="H274" s="14">
        <f>data!BL68</f>
        <v>10770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321137</v>
      </c>
      <c r="E275" s="14">
        <f>data!BI69</f>
        <v>0</v>
      </c>
      <c r="F275" s="14">
        <f>data!BJ69</f>
        <v>2285</v>
      </c>
      <c r="G275" s="14">
        <f>data!BK69</f>
        <v>113305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915</v>
      </c>
      <c r="C277" s="14">
        <f>data!BG71</f>
        <v>0</v>
      </c>
      <c r="D277" s="14">
        <f>data!BH71</f>
        <v>525700</v>
      </c>
      <c r="E277" s="14">
        <f>data!BI71</f>
        <v>0</v>
      </c>
      <c r="F277" s="14">
        <f>data!BJ71</f>
        <v>256433</v>
      </c>
      <c r="G277" s="14">
        <f>data!BK71</f>
        <v>498165</v>
      </c>
      <c r="H277" s="14">
        <f>data!BL71</f>
        <v>412529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02"/>
      <c r="D278" s="202"/>
      <c r="E278" s="202"/>
      <c r="F278" s="202"/>
      <c r="G278" s="202"/>
      <c r="H278" s="202"/>
      <c r="I278" s="202"/>
    </row>
    <row r="279" spans="1:9" ht="20.149999999999999" customHeight="1" x14ac:dyDescent="0.35">
      <c r="A279" s="23">
        <v>18</v>
      </c>
      <c r="B279" s="14" t="s">
        <v>916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917</v>
      </c>
      <c r="C280" s="204" t="str">
        <f>IF(data!BG73&gt;0,data!BG73,"")</f>
        <v>x</v>
      </c>
      <c r="D280" s="204" t="str">
        <f>IF(data!BH73&gt;0,data!BH73,"")</f>
        <v>x</v>
      </c>
      <c r="E280" s="204" t="str">
        <f>IF(data!BI73&gt;0,data!BI73,"")</f>
        <v>x</v>
      </c>
      <c r="F280" s="204" t="str">
        <f>IF(data!BJ73&gt;0,data!BJ73,"")</f>
        <v>x</v>
      </c>
      <c r="G280" s="204" t="str">
        <f>IF(data!BK73&gt;0,data!BK73,"")</f>
        <v>x</v>
      </c>
      <c r="H280" s="204" t="str">
        <f>IF(data!BL73&gt;0,data!BL73,"")</f>
        <v>x</v>
      </c>
      <c r="I280" s="204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918</v>
      </c>
      <c r="C281" s="204" t="str">
        <f>IF(data!BG74&gt;0,data!BG74,"")</f>
        <v>x</v>
      </c>
      <c r="D281" s="204" t="str">
        <f>IF(data!BH74&gt;0,data!BH74,"")</f>
        <v>x</v>
      </c>
      <c r="E281" s="204" t="str">
        <f>IF(data!BI74&gt;0,data!BI74,"")</f>
        <v>x</v>
      </c>
      <c r="F281" s="204" t="str">
        <f>IF(data!BJ74&gt;0,data!BJ74,"")</f>
        <v>x</v>
      </c>
      <c r="G281" s="204" t="str">
        <f>IF(data!BK74&gt;0,data!BK74,"")</f>
        <v>x</v>
      </c>
      <c r="H281" s="204" t="str">
        <f>IF(data!BL74&gt;0,data!BL74,"")</f>
        <v>x</v>
      </c>
      <c r="I281" s="204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919</v>
      </c>
      <c r="C282" s="204" t="str">
        <f>IF(data!BG75&gt;0,data!BG75,"")</f>
        <v>x</v>
      </c>
      <c r="D282" s="204" t="str">
        <f>IF(data!BH75&gt;0,data!BH75,"")</f>
        <v>x</v>
      </c>
      <c r="E282" s="204" t="str">
        <f>IF(data!BI75&gt;0,data!BI75,"")</f>
        <v>x</v>
      </c>
      <c r="F282" s="204" t="str">
        <f>IF(data!BJ75&gt;0,data!BJ75,"")</f>
        <v>x</v>
      </c>
      <c r="G282" s="204" t="str">
        <f>IF(data!BK75&gt;0,data!BK75,"")</f>
        <v>x</v>
      </c>
      <c r="H282" s="204" t="str">
        <f>IF(data!BL75&gt;0,data!BL75,"")</f>
        <v>x</v>
      </c>
      <c r="I282" s="204" t="str">
        <f>IF(data!BM75&gt;0,data!BM75,"")</f>
        <v>x</v>
      </c>
    </row>
    <row r="283" spans="1:9" ht="20.149999999999999" customHeight="1" x14ac:dyDescent="0.35">
      <c r="A283" s="23" t="s">
        <v>920</v>
      </c>
      <c r="B283" s="60"/>
      <c r="C283" s="206"/>
      <c r="D283" s="206"/>
      <c r="E283" s="206"/>
      <c r="F283" s="206"/>
      <c r="G283" s="206"/>
      <c r="H283" s="206"/>
      <c r="I283" s="206"/>
    </row>
    <row r="284" spans="1:9" ht="20.149999999999999" customHeight="1" x14ac:dyDescent="0.35">
      <c r="A284" s="23">
        <v>22</v>
      </c>
      <c r="B284" s="14" t="s">
        <v>921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922</v>
      </c>
      <c r="C285" s="204" t="str">
        <f>IF(data!BG77&gt;0,data!BG77,"")</f>
        <v>x</v>
      </c>
      <c r="D285" s="85">
        <f>data!BH77</f>
        <v>0</v>
      </c>
      <c r="E285" s="85">
        <f>data!BI77</f>
        <v>0</v>
      </c>
      <c r="F285" s="204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923</v>
      </c>
      <c r="C286" s="204" t="str">
        <f>IF(data!BG78&gt;0,data!BG78,"")</f>
        <v>x</v>
      </c>
      <c r="D286" s="85">
        <f>data!BH78</f>
        <v>0</v>
      </c>
      <c r="E286" s="85">
        <f>data!BI78</f>
        <v>0</v>
      </c>
      <c r="F286" s="204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924</v>
      </c>
      <c r="C287" s="204" t="str">
        <f>IF(data!BG79&gt;0,data!BG79,"")</f>
        <v>x</v>
      </c>
      <c r="D287" s="85">
        <f>data!BH79</f>
        <v>0</v>
      </c>
      <c r="E287" s="85">
        <f>data!BI79</f>
        <v>0</v>
      </c>
      <c r="F287" s="204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04" t="str">
        <f>IF(data!BG80&gt;0,data!BG80,"")</f>
        <v>x</v>
      </c>
      <c r="D288" s="204" t="str">
        <f>IF(data!BH80&gt;0,data!BH80,"")</f>
        <v>x</v>
      </c>
      <c r="E288" s="204" t="str">
        <f>IF(data!BI80&gt;0,data!BI80,"")</f>
        <v>x</v>
      </c>
      <c r="F288" s="204" t="str">
        <f>IF(data!BJ80&gt;0,data!BJ80,"")</f>
        <v>x</v>
      </c>
      <c r="G288" s="204" t="str">
        <f>IF(data!BK80&gt;0,data!BK80,"")</f>
        <v>x</v>
      </c>
      <c r="H288" s="204" t="str">
        <f>IF(data!BL80&gt;0,data!BL80,"")</f>
        <v>x</v>
      </c>
      <c r="I288" s="204" t="str">
        <f>IF(data!BM80&gt;0,data!BM80,"")</f>
        <v>x</v>
      </c>
    </row>
    <row r="289" spans="1:9" ht="20.149999999999999" customHeight="1" x14ac:dyDescent="0.35">
      <c r="A289" s="4" t="s">
        <v>908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958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Cascade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910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959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914</v>
      </c>
      <c r="C296" s="203"/>
      <c r="D296" s="203"/>
      <c r="E296" s="203"/>
      <c r="F296" s="203"/>
      <c r="G296" s="203"/>
      <c r="H296" s="203"/>
      <c r="I296" s="203"/>
    </row>
    <row r="297" spans="1:9" ht="20.149999999999999" customHeight="1" x14ac:dyDescent="0.35">
      <c r="A297" s="23">
        <v>4</v>
      </c>
      <c r="B297" s="14" t="s">
        <v>233</v>
      </c>
      <c r="C297" s="203"/>
      <c r="D297" s="203"/>
      <c r="E297" s="203"/>
      <c r="F297" s="203"/>
      <c r="G297" s="203"/>
      <c r="H297" s="203"/>
      <c r="I297" s="203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11.3</v>
      </c>
      <c r="D298" s="26">
        <f>data!BO60</f>
        <v>0</v>
      </c>
      <c r="E298" s="26">
        <f>data!BP60</f>
        <v>0.76</v>
      </c>
      <c r="F298" s="26">
        <f>data!BQ60</f>
        <v>0</v>
      </c>
      <c r="G298" s="26">
        <f>data!BR60</f>
        <v>1.74</v>
      </c>
      <c r="H298" s="26">
        <f>data!BS60</f>
        <v>0.63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726900</v>
      </c>
      <c r="D299" s="14">
        <f>data!BO61</f>
        <v>0</v>
      </c>
      <c r="E299" s="14">
        <f>data!BP61</f>
        <v>53328</v>
      </c>
      <c r="F299" s="14">
        <f>data!BQ61</f>
        <v>0</v>
      </c>
      <c r="G299" s="14">
        <f>data!BR61</f>
        <v>132516</v>
      </c>
      <c r="H299" s="14">
        <f>data!BS61</f>
        <v>29587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156598</v>
      </c>
      <c r="D300" s="14">
        <f>data!BO62</f>
        <v>0</v>
      </c>
      <c r="E300" s="14">
        <f>data!BP62</f>
        <v>11489</v>
      </c>
      <c r="F300" s="14">
        <f>data!BQ62</f>
        <v>0</v>
      </c>
      <c r="G300" s="14">
        <f>data!BR62</f>
        <v>28548</v>
      </c>
      <c r="H300" s="14">
        <f>data!BS62</f>
        <v>6374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27780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11001</v>
      </c>
      <c r="D302" s="14">
        <f>data!BO64</f>
        <v>0</v>
      </c>
      <c r="E302" s="14">
        <f>data!BP64</f>
        <v>1449</v>
      </c>
      <c r="F302" s="14">
        <f>data!BQ64</f>
        <v>0</v>
      </c>
      <c r="G302" s="14">
        <f>data!BR64</f>
        <v>3790</v>
      </c>
      <c r="H302" s="14">
        <f>data!BS64</f>
        <v>251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2031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144978</v>
      </c>
      <c r="D304" s="14">
        <f>data!BO66</f>
        <v>0</v>
      </c>
      <c r="E304" s="14">
        <f>data!BP66</f>
        <v>21580</v>
      </c>
      <c r="F304" s="14">
        <f>data!BQ66</f>
        <v>0</v>
      </c>
      <c r="G304" s="14">
        <f>data!BR66</f>
        <v>43860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205958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4442</v>
      </c>
      <c r="H305" s="14">
        <f>data!BS67</f>
        <v>3263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109011</v>
      </c>
      <c r="D307" s="14">
        <f>data!BO69</f>
        <v>0</v>
      </c>
      <c r="E307" s="14">
        <f>data!BP69</f>
        <v>7255</v>
      </c>
      <c r="F307" s="14">
        <f>data!BQ69</f>
        <v>0</v>
      </c>
      <c r="G307" s="14">
        <f>data!BR69</f>
        <v>13266</v>
      </c>
      <c r="H307" s="14">
        <f>data!BS69</f>
        <v>1581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915</v>
      </c>
      <c r="C309" s="14">
        <f>data!BN71</f>
        <v>1356477</v>
      </c>
      <c r="D309" s="14">
        <f>data!BO71</f>
        <v>0</v>
      </c>
      <c r="E309" s="14">
        <f>data!BP71</f>
        <v>95101</v>
      </c>
      <c r="F309" s="14">
        <f>data!BQ71</f>
        <v>0</v>
      </c>
      <c r="G309" s="14">
        <f>data!BR71</f>
        <v>226422</v>
      </c>
      <c r="H309" s="14">
        <f>data!BS71</f>
        <v>68836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02"/>
      <c r="D310" s="202"/>
      <c r="E310" s="202"/>
      <c r="F310" s="202"/>
      <c r="G310" s="202"/>
      <c r="H310" s="202"/>
      <c r="I310" s="202"/>
    </row>
    <row r="311" spans="1:9" ht="20.149999999999999" customHeight="1" x14ac:dyDescent="0.35">
      <c r="A311" s="23">
        <v>18</v>
      </c>
      <c r="B311" s="14" t="s">
        <v>916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917</v>
      </c>
      <c r="C312" s="204" t="str">
        <f>IF(data!BN73&gt;0,data!BN73,"")</f>
        <v>x</v>
      </c>
      <c r="D312" s="204" t="str">
        <f>IF(data!BO73&gt;0,data!BO73,"")</f>
        <v>x</v>
      </c>
      <c r="E312" s="204" t="str">
        <f>IF(data!BP73&gt;0,data!BP73,"")</f>
        <v>x</v>
      </c>
      <c r="F312" s="204" t="str">
        <f>IF(data!BQ73&gt;0,data!BQ73,"")</f>
        <v>x</v>
      </c>
      <c r="G312" s="204" t="str">
        <f>IF(data!BR73&gt;0,data!BR73,"")</f>
        <v>x</v>
      </c>
      <c r="H312" s="204" t="str">
        <f>IF(data!BS73&gt;0,data!BS73,"")</f>
        <v>x</v>
      </c>
      <c r="I312" s="204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918</v>
      </c>
      <c r="C313" s="204" t="str">
        <f>IF(data!BN74&gt;0,data!BN74,"")</f>
        <v>x</v>
      </c>
      <c r="D313" s="204" t="str">
        <f>IF(data!BO74&gt;0,data!BO74,"")</f>
        <v>x</v>
      </c>
      <c r="E313" s="204" t="str">
        <f>IF(data!BP74&gt;0,data!BP74,"")</f>
        <v>x</v>
      </c>
      <c r="F313" s="204" t="str">
        <f>IF(data!BQ74&gt;0,data!BQ74,"")</f>
        <v>x</v>
      </c>
      <c r="G313" s="204" t="str">
        <f>IF(data!BR74&gt;0,data!BR74,"")</f>
        <v>x</v>
      </c>
      <c r="H313" s="204" t="str">
        <f>IF(data!BS74&gt;0,data!BS74,"")</f>
        <v>x</v>
      </c>
      <c r="I313" s="204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919</v>
      </c>
      <c r="C314" s="204" t="str">
        <f>IF(data!BN75&gt;0,data!BN75,"")</f>
        <v>x</v>
      </c>
      <c r="D314" s="204" t="str">
        <f>IF(data!BO75&gt;0,data!BO75,"")</f>
        <v>x</v>
      </c>
      <c r="E314" s="204" t="str">
        <f>IF(data!BP75&gt;0,data!BP75,"")</f>
        <v>x</v>
      </c>
      <c r="F314" s="204" t="str">
        <f>IF(data!BQ75&gt;0,data!BQ75,"")</f>
        <v>x</v>
      </c>
      <c r="G314" s="204" t="str">
        <f>IF(data!BR75&gt;0,data!BR75,"")</f>
        <v>x</v>
      </c>
      <c r="H314" s="204" t="str">
        <f>IF(data!BS75&gt;0,data!BS75,"")</f>
        <v>x</v>
      </c>
      <c r="I314" s="204" t="str">
        <f>IF(data!BT75&gt;0,data!BT75,"")</f>
        <v>x</v>
      </c>
    </row>
    <row r="315" spans="1:9" ht="20.149999999999999" customHeight="1" x14ac:dyDescent="0.35">
      <c r="A315" s="23" t="s">
        <v>920</v>
      </c>
      <c r="B315" s="60"/>
      <c r="C315" s="202"/>
      <c r="D315" s="202"/>
      <c r="E315" s="202"/>
      <c r="F315" s="202"/>
      <c r="G315" s="202"/>
      <c r="H315" s="202"/>
      <c r="I315" s="202"/>
    </row>
    <row r="316" spans="1:9" ht="20.149999999999999" customHeight="1" x14ac:dyDescent="0.35">
      <c r="A316" s="23">
        <v>22</v>
      </c>
      <c r="B316" s="14" t="s">
        <v>921</v>
      </c>
      <c r="C316" s="85">
        <f>data!BN76</f>
        <v>5239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113</v>
      </c>
      <c r="H316" s="85">
        <f>data!BS76</f>
        <v>83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922</v>
      </c>
      <c r="C317" s="204" t="str">
        <f>IF(data!BN77&gt;0,data!BN77,"")</f>
        <v>x</v>
      </c>
      <c r="D317" s="204" t="str">
        <f>IF(data!BO77&gt;0,data!BO77,"")</f>
        <v>x</v>
      </c>
      <c r="E317" s="204" t="str">
        <f>IF(data!BP77&gt;0,data!BP77,"")</f>
        <v>x</v>
      </c>
      <c r="F317" s="204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923</v>
      </c>
      <c r="C318" s="204" t="str">
        <f>IF(data!BN78&gt;0,data!BN78,"")</f>
        <v>x</v>
      </c>
      <c r="D318" s="204" t="str">
        <f>IF(data!BO78&gt;0,data!BO78,"")</f>
        <v>x</v>
      </c>
      <c r="E318" s="204" t="str">
        <f>IF(data!BP78&gt;0,data!BP78,"")</f>
        <v>x</v>
      </c>
      <c r="F318" s="204" t="str">
        <f>IF(data!BQ78&gt;0,data!BQ78,"")</f>
        <v>x</v>
      </c>
      <c r="G318" s="204" t="str">
        <f>IF(data!BR78&gt;0,data!BR78,"")</f>
        <v>x</v>
      </c>
      <c r="H318" s="85">
        <f>data!BS78</f>
        <v>37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924</v>
      </c>
      <c r="C319" s="204" t="str">
        <f>IF(data!BN79&gt;0,data!BN79,"")</f>
        <v>x</v>
      </c>
      <c r="D319" s="204" t="str">
        <f>IF(data!BO79&gt;0,data!BO79,"")</f>
        <v>x</v>
      </c>
      <c r="E319" s="204" t="str">
        <f>IF(data!BP79&gt;0,data!BP79,"")</f>
        <v>x</v>
      </c>
      <c r="F319" s="204" t="str">
        <f>IF(data!BQ79&gt;0,data!BQ79,"")</f>
        <v>x</v>
      </c>
      <c r="G319" s="204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07" t="str">
        <f>IF(data!BN80&gt;0,data!BN80,"")</f>
        <v>x</v>
      </c>
      <c r="D320" s="207" t="str">
        <f>IF(data!BO80&gt;0,data!BO80,"")</f>
        <v>x</v>
      </c>
      <c r="E320" s="207" t="str">
        <f>IF(data!BP80&gt;0,data!BP80,"")</f>
        <v>x</v>
      </c>
      <c r="F320" s="207" t="str">
        <f>IF(data!BQ80&gt;0,data!BQ80,"")</f>
        <v>x</v>
      </c>
      <c r="G320" s="207" t="str">
        <f>IF(data!BR80&gt;0,data!BR80,"")</f>
        <v>x</v>
      </c>
      <c r="H320" s="207" t="str">
        <f>IF(data!BS80&gt;0,data!BS80,"")</f>
        <v>x</v>
      </c>
      <c r="I320" s="207" t="str">
        <f>IF(data!BT80&gt;0,data!BT80,"")</f>
        <v>x</v>
      </c>
    </row>
    <row r="321" spans="1:9" ht="20.149999999999999" customHeight="1" x14ac:dyDescent="0.35">
      <c r="A321" s="4" t="s">
        <v>908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960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Cascade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910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959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914</v>
      </c>
      <c r="C328" s="203"/>
      <c r="D328" s="203"/>
      <c r="E328" s="203"/>
      <c r="F328" s="203"/>
      <c r="G328" s="203"/>
      <c r="H328" s="203"/>
      <c r="I328" s="203"/>
    </row>
    <row r="329" spans="1:9" ht="20.149999999999999" customHeight="1" x14ac:dyDescent="0.35">
      <c r="A329" s="23">
        <v>4</v>
      </c>
      <c r="B329" s="14" t="s">
        <v>233</v>
      </c>
      <c r="C329" s="203"/>
      <c r="D329" s="203"/>
      <c r="E329" s="203"/>
      <c r="F329" s="203"/>
      <c r="G329" s="203"/>
      <c r="H329" s="203"/>
      <c r="I329" s="203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5.56</v>
      </c>
      <c r="E330" s="26">
        <f>data!BW60</f>
        <v>0</v>
      </c>
      <c r="F330" s="26">
        <f>data!BX60</f>
        <v>2.84</v>
      </c>
      <c r="G330" s="26">
        <f>data!BY60</f>
        <v>3.27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243883</v>
      </c>
      <c r="E331" s="86">
        <f>data!BW61</f>
        <v>0</v>
      </c>
      <c r="F331" s="86">
        <f>data!BX61</f>
        <v>186082</v>
      </c>
      <c r="G331" s="86">
        <f>data!BY61</f>
        <v>306335</v>
      </c>
      <c r="H331" s="86">
        <f>data!BZ61</f>
        <v>0</v>
      </c>
      <c r="I331" s="86">
        <f>data!CA61</f>
        <v>11411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52540</v>
      </c>
      <c r="E332" s="86">
        <f>data!BW62</f>
        <v>0</v>
      </c>
      <c r="F332" s="86">
        <f>data!BX62</f>
        <v>40088</v>
      </c>
      <c r="G332" s="86">
        <f>data!BY62</f>
        <v>65995</v>
      </c>
      <c r="H332" s="86">
        <f>data!BZ62</f>
        <v>0</v>
      </c>
      <c r="I332" s="86">
        <f>data!CA62</f>
        <v>2458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8399</v>
      </c>
      <c r="E334" s="86">
        <f>data!BW64</f>
        <v>0</v>
      </c>
      <c r="F334" s="86">
        <f>data!BX64</f>
        <v>2946</v>
      </c>
      <c r="G334" s="86">
        <f>data!BY64</f>
        <v>1597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720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14298</v>
      </c>
      <c r="E336" s="86">
        <f>data!BW66</f>
        <v>0</v>
      </c>
      <c r="F336" s="86">
        <f>data!BX66</f>
        <v>0</v>
      </c>
      <c r="G336" s="86">
        <f>data!BY66</f>
        <v>219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36049</v>
      </c>
      <c r="E337" s="86">
        <f>data!BW67</f>
        <v>0</v>
      </c>
      <c r="F337" s="86">
        <f>data!BX67</f>
        <v>0</v>
      </c>
      <c r="G337" s="86">
        <f>data!BY67</f>
        <v>6998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2467</v>
      </c>
      <c r="E338" s="86">
        <f>data!BW68</f>
        <v>0</v>
      </c>
      <c r="F338" s="86">
        <f>data!BX68</f>
        <v>298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1791</v>
      </c>
      <c r="E339" s="86">
        <f>data!BW69</f>
        <v>0</v>
      </c>
      <c r="F339" s="86">
        <f>data!BX69</f>
        <v>2311</v>
      </c>
      <c r="G339" s="86">
        <f>data!BY69</f>
        <v>3466</v>
      </c>
      <c r="H339" s="86">
        <f>data!BZ69</f>
        <v>0</v>
      </c>
      <c r="I339" s="86">
        <f>data!CA69</f>
        <v>18608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915</v>
      </c>
      <c r="C341" s="14">
        <f>data!BU71</f>
        <v>0</v>
      </c>
      <c r="D341" s="14">
        <f>data!BV71</f>
        <v>359427</v>
      </c>
      <c r="E341" s="14">
        <f>data!BW71</f>
        <v>0</v>
      </c>
      <c r="F341" s="14">
        <f>data!BX71</f>
        <v>232445</v>
      </c>
      <c r="G341" s="14">
        <f>data!BY71</f>
        <v>384610</v>
      </c>
      <c r="H341" s="14">
        <f>data!BZ71</f>
        <v>0</v>
      </c>
      <c r="I341" s="14">
        <f>data!CA71</f>
        <v>32477</v>
      </c>
    </row>
    <row r="342" spans="1:9" ht="20.149999999999999" customHeight="1" x14ac:dyDescent="0.35">
      <c r="A342" s="23">
        <v>17</v>
      </c>
      <c r="B342" s="14" t="s">
        <v>244</v>
      </c>
      <c r="C342" s="202"/>
      <c r="D342" s="202"/>
      <c r="E342" s="202"/>
      <c r="F342" s="202"/>
      <c r="G342" s="202"/>
      <c r="H342" s="202"/>
      <c r="I342" s="202"/>
    </row>
    <row r="343" spans="1:9" ht="20.149999999999999" customHeight="1" x14ac:dyDescent="0.35">
      <c r="A343" s="23">
        <v>18</v>
      </c>
      <c r="B343" s="14" t="s">
        <v>916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917</v>
      </c>
      <c r="C344" s="204" t="str">
        <f>IF(data!BU73&gt;0,data!BU73,"")</f>
        <v>x</v>
      </c>
      <c r="D344" s="204" t="str">
        <f>IF(data!BV73&gt;0,data!BV73,"")</f>
        <v>x</v>
      </c>
      <c r="E344" s="204" t="str">
        <f>IF(data!BW73&gt;0,data!BW73,"")</f>
        <v>x</v>
      </c>
      <c r="F344" s="204" t="str">
        <f>IF(data!BX73&gt;0,data!BX73,"")</f>
        <v>x</v>
      </c>
      <c r="G344" s="204" t="str">
        <f>IF(data!BY73&gt;0,data!BY73,"")</f>
        <v>x</v>
      </c>
      <c r="H344" s="204" t="str">
        <f>IF(data!BZ73&gt;0,data!BZ73,"")</f>
        <v>x</v>
      </c>
      <c r="I344" s="204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918</v>
      </c>
      <c r="C345" s="204" t="str">
        <f>IF(data!BU74&gt;0,data!BU74,"")</f>
        <v>x</v>
      </c>
      <c r="D345" s="204" t="str">
        <f>IF(data!BV74&gt;0,data!BV74,"")</f>
        <v>x</v>
      </c>
      <c r="E345" s="204" t="str">
        <f>IF(data!BW74&gt;0,data!BW74,"")</f>
        <v>x</v>
      </c>
      <c r="F345" s="204" t="str">
        <f>IF(data!BX74&gt;0,data!BX74,"")</f>
        <v>x</v>
      </c>
      <c r="G345" s="204" t="str">
        <f>IF(data!BY74&gt;0,data!BY74,"")</f>
        <v>x</v>
      </c>
      <c r="H345" s="204" t="str">
        <f>IF(data!BZ74&gt;0,data!BZ74,"")</f>
        <v>x</v>
      </c>
      <c r="I345" s="204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919</v>
      </c>
      <c r="C346" s="204" t="str">
        <f>IF(data!BU75&gt;0,data!BU75,"")</f>
        <v>x</v>
      </c>
      <c r="D346" s="204" t="str">
        <f>IF(data!BV75&gt;0,data!BV75,"")</f>
        <v>x</v>
      </c>
      <c r="E346" s="204" t="str">
        <f>IF(data!BW75&gt;0,data!BW75,"")</f>
        <v>x</v>
      </c>
      <c r="F346" s="204" t="str">
        <f>IF(data!BX75&gt;0,data!BX75,"")</f>
        <v>x</v>
      </c>
      <c r="G346" s="204" t="str">
        <f>IF(data!BY75&gt;0,data!BY75,"")</f>
        <v>x</v>
      </c>
      <c r="H346" s="204" t="str">
        <f>IF(data!BZ75&gt;0,data!BZ75,"")</f>
        <v>x</v>
      </c>
      <c r="I346" s="204" t="str">
        <f>IF(data!CA75&gt;0,data!CA75,"")</f>
        <v>x</v>
      </c>
    </row>
    <row r="347" spans="1:9" ht="20.149999999999999" customHeight="1" x14ac:dyDescent="0.35">
      <c r="A347" s="23" t="s">
        <v>920</v>
      </c>
      <c r="B347" s="60"/>
      <c r="C347" s="202"/>
      <c r="D347" s="202"/>
      <c r="E347" s="202"/>
      <c r="F347" s="202"/>
      <c r="G347" s="202"/>
      <c r="H347" s="202"/>
      <c r="I347" s="202"/>
    </row>
    <row r="348" spans="1:9" ht="20.149999999999999" customHeight="1" x14ac:dyDescent="0.35">
      <c r="A348" s="23">
        <v>22</v>
      </c>
      <c r="B348" s="14" t="s">
        <v>921</v>
      </c>
      <c r="C348" s="85">
        <f>data!BU76</f>
        <v>0</v>
      </c>
      <c r="D348" s="85">
        <f>data!BV76</f>
        <v>917</v>
      </c>
      <c r="E348" s="85">
        <f>data!BW76</f>
        <v>0</v>
      </c>
      <c r="F348" s="85">
        <f>data!BX76</f>
        <v>0</v>
      </c>
      <c r="G348" s="85">
        <f>data!BY76</f>
        <v>178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922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923</v>
      </c>
      <c r="C350" s="85">
        <f>data!BU78</f>
        <v>0</v>
      </c>
      <c r="D350" s="85">
        <f>data!BV78</f>
        <v>405</v>
      </c>
      <c r="E350" s="85">
        <f>data!BW78</f>
        <v>0</v>
      </c>
      <c r="F350" s="85">
        <f>data!BX78</f>
        <v>0</v>
      </c>
      <c r="G350" s="85">
        <f>data!BY78</f>
        <v>79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924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07" t="str">
        <f>IF(data!BU80&gt;0,data!BU80,"")</f>
        <v/>
      </c>
      <c r="D352" s="207" t="str">
        <f>IF(data!BV80&gt;0,data!BV80,"")</f>
        <v/>
      </c>
      <c r="E352" s="207" t="str">
        <f>IF(data!BW80&gt;0,data!BW80,"")</f>
        <v/>
      </c>
      <c r="F352" s="207" t="str">
        <f>IF(data!BX80&gt;0,data!BX80,"")</f>
        <v/>
      </c>
      <c r="G352" s="207" t="str">
        <f>IF(data!BY80&gt;0,data!BY80,"")</f>
        <v/>
      </c>
      <c r="H352" s="207" t="str">
        <f>IF(data!BZ80&gt;0,data!BZ80,"")</f>
        <v/>
      </c>
      <c r="I352" s="207" t="str">
        <f>IF(data!CA80&gt;0,data!CA80,"")</f>
        <v/>
      </c>
    </row>
    <row r="353" spans="1:9" ht="20.149999999999999" customHeight="1" x14ac:dyDescent="0.35">
      <c r="A353" s="4" t="s">
        <v>908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961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Cascade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910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962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914</v>
      </c>
      <c r="C360" s="203"/>
      <c r="D360" s="203"/>
      <c r="E360" s="203"/>
      <c r="F360" s="203"/>
      <c r="G360" s="203"/>
      <c r="H360" s="203"/>
      <c r="I360" s="203"/>
    </row>
    <row r="361" spans="1:9" ht="20.149999999999999" customHeight="1" x14ac:dyDescent="0.35">
      <c r="A361" s="23">
        <v>4</v>
      </c>
      <c r="B361" s="14" t="s">
        <v>233</v>
      </c>
      <c r="C361" s="203"/>
      <c r="D361" s="203"/>
      <c r="E361" s="203"/>
      <c r="F361" s="203"/>
      <c r="G361" s="203"/>
      <c r="H361" s="203"/>
      <c r="I361" s="203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08"/>
      <c r="F362" s="202"/>
      <c r="G362" s="202"/>
      <c r="H362" s="202"/>
      <c r="I362" s="87">
        <f>data!CE60</f>
        <v>149.82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09"/>
      <c r="F363" s="210"/>
      <c r="G363" s="210"/>
      <c r="H363" s="210"/>
      <c r="I363" s="86">
        <f>data!CE61</f>
        <v>11941627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09"/>
      <c r="F364" s="210"/>
      <c r="G364" s="210"/>
      <c r="H364" s="210"/>
      <c r="I364" s="86">
        <f>data!CE62</f>
        <v>2572615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09"/>
      <c r="F365" s="210"/>
      <c r="G365" s="210"/>
      <c r="H365" s="210"/>
      <c r="I365" s="86">
        <f>data!CE63</f>
        <v>196833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09"/>
      <c r="F366" s="210"/>
      <c r="G366" s="210"/>
      <c r="H366" s="210"/>
      <c r="I366" s="86">
        <f>data!CE64</f>
        <v>1690587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09"/>
      <c r="F367" s="210"/>
      <c r="G367" s="210"/>
      <c r="H367" s="210"/>
      <c r="I367" s="86">
        <f>data!CE65</f>
        <v>233865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09"/>
      <c r="F368" s="210"/>
      <c r="G368" s="210"/>
      <c r="H368" s="210"/>
      <c r="I368" s="86">
        <f>data!CE66</f>
        <v>1365935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09"/>
      <c r="F369" s="210"/>
      <c r="G369" s="210"/>
      <c r="H369" s="210"/>
      <c r="I369" s="86">
        <f>data!CE67</f>
        <v>1392445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09"/>
      <c r="F370" s="210"/>
      <c r="G370" s="210"/>
      <c r="H370" s="210"/>
      <c r="I370" s="86">
        <f>data!CE68</f>
        <v>110749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470</v>
      </c>
      <c r="E371" s="86">
        <f>data!CD69</f>
        <v>772409</v>
      </c>
      <c r="F371" s="210"/>
      <c r="G371" s="210"/>
      <c r="H371" s="210"/>
      <c r="I371" s="86">
        <f>data!CE69</f>
        <v>1875184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14">
        <f>data!CD70</f>
        <v>115800</v>
      </c>
      <c r="F372" s="211"/>
      <c r="G372" s="211"/>
      <c r="H372" s="211"/>
      <c r="I372" s="14">
        <f>-data!CE70</f>
        <v>-115800</v>
      </c>
    </row>
    <row r="373" spans="1:9" ht="20.149999999999999" customHeight="1" x14ac:dyDescent="0.35">
      <c r="A373" s="23">
        <v>16</v>
      </c>
      <c r="B373" s="48" t="s">
        <v>915</v>
      </c>
      <c r="C373" s="86">
        <f>data!CB71</f>
        <v>0</v>
      </c>
      <c r="D373" s="86">
        <f>data!CC71</f>
        <v>470</v>
      </c>
      <c r="E373" s="86">
        <f>data!CD71</f>
        <v>656609</v>
      </c>
      <c r="F373" s="210"/>
      <c r="G373" s="210"/>
      <c r="H373" s="210"/>
      <c r="I373" s="14">
        <f>data!CE71</f>
        <v>21264040</v>
      </c>
    </row>
    <row r="374" spans="1:9" ht="20.149999999999999" customHeight="1" x14ac:dyDescent="0.35">
      <c r="A374" s="23">
        <v>17</v>
      </c>
      <c r="B374" s="14" t="s">
        <v>244</v>
      </c>
      <c r="C374" s="210"/>
      <c r="D374" s="210"/>
      <c r="E374" s="210"/>
      <c r="F374" s="210"/>
      <c r="G374" s="210"/>
      <c r="H374" s="210"/>
      <c r="I374" s="14">
        <f>-data!CE72</f>
        <v>-2743903</v>
      </c>
    </row>
    <row r="375" spans="1:9" ht="20.149999999999999" customHeight="1" x14ac:dyDescent="0.35">
      <c r="A375" s="23">
        <v>18</v>
      </c>
      <c r="B375" s="14" t="s">
        <v>916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917</v>
      </c>
      <c r="C376" s="204" t="str">
        <f>IF(data!CB73&gt;0,data!CB73,"")</f>
        <v>x</v>
      </c>
      <c r="D376" s="204" t="str">
        <f>IF(data!CC73&gt;0,data!CC73,"")</f>
        <v>x</v>
      </c>
      <c r="E376" s="205"/>
      <c r="F376" s="202"/>
      <c r="G376" s="202"/>
      <c r="H376" s="202"/>
      <c r="I376" s="85">
        <f>data!CE73</f>
        <v>4914541</v>
      </c>
    </row>
    <row r="377" spans="1:9" ht="20.149999999999999" customHeight="1" x14ac:dyDescent="0.35">
      <c r="A377" s="23">
        <v>20</v>
      </c>
      <c r="B377" s="48" t="s">
        <v>918</v>
      </c>
      <c r="C377" s="204" t="str">
        <f>IF(data!CB74&gt;0,data!CB74,"")</f>
        <v>x</v>
      </c>
      <c r="D377" s="204" t="str">
        <f>IF(data!CC74&gt;0,data!CC74,"")</f>
        <v>x</v>
      </c>
      <c r="E377" s="205"/>
      <c r="F377" s="202"/>
      <c r="G377" s="202"/>
      <c r="H377" s="202"/>
      <c r="I377" s="85">
        <f>data!CE74</f>
        <v>23993698</v>
      </c>
    </row>
    <row r="378" spans="1:9" ht="20.149999999999999" customHeight="1" x14ac:dyDescent="0.35">
      <c r="A378" s="23">
        <v>21</v>
      </c>
      <c r="B378" s="48" t="s">
        <v>919</v>
      </c>
      <c r="C378" s="204" t="str">
        <f>IF(data!CB75&gt;0,data!CB75,"")</f>
        <v>x</v>
      </c>
      <c r="D378" s="204" t="str">
        <f>IF(data!CC75&gt;0,data!CC75,"")</f>
        <v>x</v>
      </c>
      <c r="E378" s="205"/>
      <c r="F378" s="202"/>
      <c r="G378" s="202"/>
      <c r="H378" s="202"/>
      <c r="I378" s="85">
        <f>data!CE75</f>
        <v>28908239</v>
      </c>
    </row>
    <row r="379" spans="1:9" ht="20.149999999999999" customHeight="1" x14ac:dyDescent="0.35">
      <c r="A379" s="23" t="s">
        <v>920</v>
      </c>
      <c r="B379" s="60"/>
      <c r="C379" s="202"/>
      <c r="D379" s="202"/>
      <c r="E379" s="202"/>
      <c r="F379" s="202"/>
      <c r="G379" s="202"/>
      <c r="H379" s="202"/>
      <c r="I379" s="202"/>
    </row>
    <row r="380" spans="1:9" ht="20.149999999999999" customHeight="1" x14ac:dyDescent="0.35">
      <c r="A380" s="23">
        <v>22</v>
      </c>
      <c r="B380" s="14" t="s">
        <v>921</v>
      </c>
      <c r="C380" s="85">
        <f>data!CB76</f>
        <v>0</v>
      </c>
      <c r="D380" s="85">
        <f>data!CC76</f>
        <v>0</v>
      </c>
      <c r="E380" s="205"/>
      <c r="F380" s="202"/>
      <c r="G380" s="202"/>
      <c r="H380" s="202"/>
      <c r="I380" s="14">
        <f>data!CE76</f>
        <v>35420</v>
      </c>
    </row>
    <row r="381" spans="1:9" ht="20.149999999999999" customHeight="1" x14ac:dyDescent="0.35">
      <c r="A381" s="23">
        <v>23</v>
      </c>
      <c r="B381" s="14" t="s">
        <v>922</v>
      </c>
      <c r="C381" s="14" t="str">
        <f>IF(data!CB77&gt;0,data!CB77,"")</f>
        <v/>
      </c>
      <c r="D381" s="204" t="str">
        <f>IF(data!CC77&gt;0,data!CC77,"")</f>
        <v>x</v>
      </c>
      <c r="E381" s="205"/>
      <c r="F381" s="202"/>
      <c r="G381" s="202"/>
      <c r="H381" s="202"/>
      <c r="I381" s="14">
        <f>data!CE77</f>
        <v>4587</v>
      </c>
    </row>
    <row r="382" spans="1:9" ht="20.149999999999999" customHeight="1" x14ac:dyDescent="0.35">
      <c r="A382" s="23">
        <v>24</v>
      </c>
      <c r="B382" s="14" t="s">
        <v>923</v>
      </c>
      <c r="C382" s="14" t="str">
        <f>IF(data!CB78&gt;0,data!CB78,"")</f>
        <v/>
      </c>
      <c r="D382" s="204" t="str">
        <f>IF(data!CC78&gt;0,data!CC78,"")</f>
        <v>x</v>
      </c>
      <c r="E382" s="205"/>
      <c r="F382" s="202"/>
      <c r="G382" s="202"/>
      <c r="H382" s="202"/>
      <c r="I382" s="14">
        <f>data!CE78</f>
        <v>8440</v>
      </c>
    </row>
    <row r="383" spans="1:9" ht="20.149999999999999" customHeight="1" x14ac:dyDescent="0.35">
      <c r="A383" s="23">
        <v>25</v>
      </c>
      <c r="B383" s="14" t="s">
        <v>924</v>
      </c>
      <c r="C383" s="14" t="str">
        <f>IF(data!CB79&gt;0,data!CB79,"")</f>
        <v/>
      </c>
      <c r="D383" s="204" t="str">
        <f>IF(data!CC79&gt;0,data!CC79,"")</f>
        <v>x</v>
      </c>
      <c r="E383" s="205"/>
      <c r="F383" s="202"/>
      <c r="G383" s="202"/>
      <c r="H383" s="202"/>
      <c r="I383" s="14">
        <f>data!CE79</f>
        <v>76395</v>
      </c>
    </row>
    <row r="384" spans="1:9" ht="20.149999999999999" customHeight="1" x14ac:dyDescent="0.35">
      <c r="A384" s="23">
        <v>26</v>
      </c>
      <c r="B384" s="14" t="s">
        <v>252</v>
      </c>
      <c r="C384" s="204" t="str">
        <f>IF(data!CB80&gt;0,data!CB80,"")</f>
        <v/>
      </c>
      <c r="D384" s="204" t="str">
        <f>IF(data!CC80&gt;0,data!CC80,"")</f>
        <v>x</v>
      </c>
      <c r="E384" s="208"/>
      <c r="F384" s="202"/>
      <c r="G384" s="202"/>
      <c r="H384" s="202"/>
      <c r="I384" s="84">
        <f>data!CE80</f>
        <v>34.200000000000003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horizontalDpi="300" verticalDpi="300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Cascade Medical Center Year End Report</dc:title>
  <dc:subject>2017 Cascade Medical Center Year End Report</dc:subject>
  <dc:creator>Washington State Dept of Health - HSQA - Community Health Systems</dc:creator>
  <cp:keywords>hospital financial reports</cp:keywords>
  <cp:lastModifiedBy>Baranowski, Carrie (DOH)</cp:lastModifiedBy>
  <cp:lastPrinted>2019-06-21T19:24:04Z</cp:lastPrinted>
  <dcterms:created xsi:type="dcterms:W3CDTF">1999-06-02T22:01:56Z</dcterms:created>
  <dcterms:modified xsi:type="dcterms:W3CDTF">2021-06-29T21:22:36Z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Cascade Medical Center</vt:lpwstr>
  </property>
  <property fmtid="{D5CDD505-2E9C-101B-9397-08002B2CF9AE}" pid="4" name="PPC_Template_Engagement_Date">
    <vt:lpwstr>12/31/2017</vt:lpwstr>
  </property>
  <property fmtid="{D5CDD505-2E9C-101B-9397-08002B2CF9AE}" pid="5" name="DeleteTemporaryFile">
    <vt:lpwstr>0000007JHL20210617175036.xlsx</vt:lpwstr>
  </property>
  <property fmtid="{D5CDD505-2E9C-101B-9397-08002B2CF9AE}" pid="6" name="GFRDocument">
    <vt:lpwstr>1</vt:lpwstr>
  </property>
  <property fmtid="{D5CDD505-2E9C-101B-9397-08002B2CF9AE}" pid="7" name="WebDocument">
    <vt:lpwstr>True</vt:lpwstr>
  </property>
</Properties>
</file>