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EB7C5264-803E-46F3-9A25-4A4AE3439D60}" xr6:coauthVersionLast="46" xr6:coauthVersionMax="46" xr10:uidLastSave="{00000000-0000-0000-0000-000000000000}"/>
  <bookViews>
    <workbookView xWindow="32880" yWindow="3645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Q815" i="10" s="1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I612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C458" i="10"/>
  <c r="B458" i="10"/>
  <c r="B455" i="10"/>
  <c r="B454" i="10"/>
  <c r="B453" i="10"/>
  <c r="C447" i="10"/>
  <c r="C446" i="10"/>
  <c r="C445" i="10"/>
  <c r="B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C430" i="10"/>
  <c r="B430" i="10"/>
  <c r="B429" i="10"/>
  <c r="D428" i="10"/>
  <c r="B428" i="10"/>
  <c r="C427" i="10"/>
  <c r="B427" i="10"/>
  <c r="D424" i="10"/>
  <c r="B424" i="10"/>
  <c r="B423" i="10"/>
  <c r="D421" i="10"/>
  <c r="B421" i="10"/>
  <c r="C420" i="10"/>
  <c r="B420" i="10"/>
  <c r="D418" i="10"/>
  <c r="B418" i="10"/>
  <c r="B417" i="10"/>
  <c r="D415" i="10"/>
  <c r="C415" i="10"/>
  <c r="B415" i="10"/>
  <c r="C414" i="10"/>
  <c r="B414" i="10"/>
  <c r="A412" i="10"/>
  <c r="D390" i="10"/>
  <c r="B441" i="10" s="1"/>
  <c r="D372" i="10"/>
  <c r="D367" i="10"/>
  <c r="C448" i="10" s="1"/>
  <c r="D361" i="10"/>
  <c r="D330" i="10"/>
  <c r="D329" i="10"/>
  <c r="D328" i="10"/>
  <c r="D319" i="10"/>
  <c r="D314" i="10"/>
  <c r="D290" i="10"/>
  <c r="D283" i="10"/>
  <c r="D277" i="10"/>
  <c r="D275" i="10"/>
  <c r="B476" i="10" s="1"/>
  <c r="D265" i="10"/>
  <c r="D292" i="10" s="1"/>
  <c r="D341" i="10" s="1"/>
  <c r="C481" i="10" s="1"/>
  <c r="D260" i="10"/>
  <c r="D240" i="10"/>
  <c r="B447" i="10" s="1"/>
  <c r="D236" i="10"/>
  <c r="B446" i="10" s="1"/>
  <c r="D229" i="10"/>
  <c r="D221" i="10"/>
  <c r="D242" i="10" s="1"/>
  <c r="B448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8" i="10" s="1"/>
  <c r="D177" i="10"/>
  <c r="D434" i="10" s="1"/>
  <c r="D173" i="10"/>
  <c r="E154" i="10"/>
  <c r="E153" i="10"/>
  <c r="E152" i="10"/>
  <c r="E151" i="10"/>
  <c r="C421" i="10" s="1"/>
  <c r="E150" i="10"/>
  <c r="E148" i="10"/>
  <c r="D464" i="10" s="1"/>
  <c r="E147" i="10"/>
  <c r="E146" i="10"/>
  <c r="E145" i="10"/>
  <c r="C418" i="10" s="1"/>
  <c r="E144" i="10"/>
  <c r="C417" i="10" s="1"/>
  <c r="E142" i="10"/>
  <c r="E141" i="10"/>
  <c r="E140" i="10"/>
  <c r="E139" i="10"/>
  <c r="E138" i="10"/>
  <c r="E127" i="10"/>
  <c r="CE80" i="10"/>
  <c r="CE79" i="10"/>
  <c r="CE78" i="10"/>
  <c r="R816" i="10" s="1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M816" i="10" s="1"/>
  <c r="CE69" i="10"/>
  <c r="CE68" i="10"/>
  <c r="CE66" i="10"/>
  <c r="I816" i="10" s="1"/>
  <c r="CE65" i="10"/>
  <c r="H816" i="10" s="1"/>
  <c r="CE64" i="10"/>
  <c r="CE63" i="10"/>
  <c r="CA62" i="10"/>
  <c r="BK62" i="10"/>
  <c r="AQ62" i="10"/>
  <c r="E774" i="10" s="1"/>
  <c r="AI62" i="10"/>
  <c r="E766" i="10" s="1"/>
  <c r="AA62" i="10"/>
  <c r="E758" i="10" s="1"/>
  <c r="Z62" i="10"/>
  <c r="S62" i="10"/>
  <c r="E750" i="10" s="1"/>
  <c r="O62" i="10"/>
  <c r="K62" i="10"/>
  <c r="E742" i="10" s="1"/>
  <c r="C62" i="10"/>
  <c r="E734" i="10" s="1"/>
  <c r="CE61" i="10"/>
  <c r="CE60" i="10"/>
  <c r="B53" i="10"/>
  <c r="CE51" i="10"/>
  <c r="B49" i="10"/>
  <c r="CB48" i="10"/>
  <c r="CB62" i="10" s="1"/>
  <c r="E811" i="10" s="1"/>
  <c r="CA48" i="10"/>
  <c r="BX48" i="10"/>
  <c r="BX62" i="10" s="1"/>
  <c r="E807" i="10" s="1"/>
  <c r="BV48" i="10"/>
  <c r="BV62" i="10" s="1"/>
  <c r="BT48" i="10"/>
  <c r="BT62" i="10" s="1"/>
  <c r="E803" i="10" s="1"/>
  <c r="BS48" i="10"/>
  <c r="BS62" i="10" s="1"/>
  <c r="BP48" i="10"/>
  <c r="BP62" i="10" s="1"/>
  <c r="E799" i="10" s="1"/>
  <c r="BN48" i="10"/>
  <c r="BN62" i="10" s="1"/>
  <c r="BM48" i="10"/>
  <c r="BM62" i="10" s="1"/>
  <c r="BL48" i="10"/>
  <c r="BL62" i="10" s="1"/>
  <c r="E795" i="10" s="1"/>
  <c r="BK48" i="10"/>
  <c r="BH48" i="10"/>
  <c r="BH62" i="10" s="1"/>
  <c r="E791" i="10" s="1"/>
  <c r="BF48" i="10"/>
  <c r="BF62" i="10" s="1"/>
  <c r="BE48" i="10"/>
  <c r="BE62" i="10" s="1"/>
  <c r="BD48" i="10"/>
  <c r="BD62" i="10" s="1"/>
  <c r="E787" i="10" s="1"/>
  <c r="BC48" i="10"/>
  <c r="BC62" i="10" s="1"/>
  <c r="BB48" i="10"/>
  <c r="BB62" i="10" s="1"/>
  <c r="E785" i="10" s="1"/>
  <c r="AZ48" i="10"/>
  <c r="AZ62" i="10" s="1"/>
  <c r="E783" i="10" s="1"/>
  <c r="AX48" i="10"/>
  <c r="AX62" i="10" s="1"/>
  <c r="AW48" i="10"/>
  <c r="AW62" i="10" s="1"/>
  <c r="AV48" i="10"/>
  <c r="AV62" i="10" s="1"/>
  <c r="E779" i="10" s="1"/>
  <c r="AU48" i="10"/>
  <c r="AU62" i="10" s="1"/>
  <c r="AT48" i="10"/>
  <c r="AT62" i="10" s="1"/>
  <c r="E777" i="10" s="1"/>
  <c r="AR48" i="10"/>
  <c r="AR62" i="10" s="1"/>
  <c r="E775" i="10" s="1"/>
  <c r="AQ48" i="10"/>
  <c r="AP48" i="10"/>
  <c r="AP62" i="10" s="1"/>
  <c r="AO48" i="10"/>
  <c r="AO62" i="10" s="1"/>
  <c r="AN48" i="10"/>
  <c r="AN62" i="10" s="1"/>
  <c r="E771" i="10" s="1"/>
  <c r="AM48" i="10"/>
  <c r="AM62" i="10" s="1"/>
  <c r="AL48" i="10"/>
  <c r="AL62" i="10" s="1"/>
  <c r="E769" i="10" s="1"/>
  <c r="AJ48" i="10"/>
  <c r="AJ62" i="10" s="1"/>
  <c r="E767" i="10" s="1"/>
  <c r="AI48" i="10"/>
  <c r="AH48" i="10"/>
  <c r="AH62" i="10" s="1"/>
  <c r="AG48" i="10"/>
  <c r="AG62" i="10" s="1"/>
  <c r="AF48" i="10"/>
  <c r="AF62" i="10" s="1"/>
  <c r="E763" i="10" s="1"/>
  <c r="AE48" i="10"/>
  <c r="AE62" i="10" s="1"/>
  <c r="AD48" i="10"/>
  <c r="AD62" i="10" s="1"/>
  <c r="E761" i="10" s="1"/>
  <c r="AB48" i="10"/>
  <c r="AB62" i="10" s="1"/>
  <c r="E759" i="10" s="1"/>
  <c r="AA48" i="10"/>
  <c r="Z48" i="10"/>
  <c r="Y48" i="10"/>
  <c r="Y62" i="10" s="1"/>
  <c r="X48" i="10"/>
  <c r="X62" i="10" s="1"/>
  <c r="E755" i="10" s="1"/>
  <c r="W48" i="10"/>
  <c r="W62" i="10" s="1"/>
  <c r="V48" i="10"/>
  <c r="V62" i="10" s="1"/>
  <c r="E753" i="10" s="1"/>
  <c r="U48" i="10"/>
  <c r="U62" i="10" s="1"/>
  <c r="T48" i="10"/>
  <c r="T62" i="10" s="1"/>
  <c r="E751" i="10" s="1"/>
  <c r="S48" i="10"/>
  <c r="R48" i="10"/>
  <c r="R62" i="10" s="1"/>
  <c r="Q48" i="10"/>
  <c r="Q62" i="10" s="1"/>
  <c r="P48" i="10"/>
  <c r="P62" i="10" s="1"/>
  <c r="E747" i="10" s="1"/>
  <c r="O48" i="10"/>
  <c r="N48" i="10"/>
  <c r="N62" i="10" s="1"/>
  <c r="E745" i="10" s="1"/>
  <c r="M48" i="10"/>
  <c r="M62" i="10" s="1"/>
  <c r="L48" i="10"/>
  <c r="L62" i="10" s="1"/>
  <c r="E743" i="10" s="1"/>
  <c r="K48" i="10"/>
  <c r="J48" i="10"/>
  <c r="J62" i="10" s="1"/>
  <c r="I48" i="10"/>
  <c r="I62" i="10" s="1"/>
  <c r="H48" i="10"/>
  <c r="H62" i="10" s="1"/>
  <c r="E739" i="10" s="1"/>
  <c r="G48" i="10"/>
  <c r="G62" i="10" s="1"/>
  <c r="F48" i="10"/>
  <c r="F62" i="10" s="1"/>
  <c r="E737" i="10" s="1"/>
  <c r="E48" i="10"/>
  <c r="E62" i="10" s="1"/>
  <c r="D48" i="10"/>
  <c r="D62" i="10" s="1"/>
  <c r="E735" i="10" s="1"/>
  <c r="C48" i="10"/>
  <c r="CE47" i="10"/>
  <c r="E797" i="10" l="1"/>
  <c r="E786" i="10"/>
  <c r="E736" i="10"/>
  <c r="E744" i="10"/>
  <c r="E752" i="10"/>
  <c r="E770" i="10"/>
  <c r="E789" i="10"/>
  <c r="E762" i="10"/>
  <c r="E805" i="10"/>
  <c r="E749" i="10"/>
  <c r="E778" i="10"/>
  <c r="E738" i="10"/>
  <c r="E754" i="10"/>
  <c r="E781" i="10"/>
  <c r="E741" i="10"/>
  <c r="E802" i="10"/>
  <c r="E773" i="10"/>
  <c r="E765" i="10"/>
  <c r="E772" i="10"/>
  <c r="D816" i="10"/>
  <c r="CC48" i="10"/>
  <c r="CC62" i="10" s="1"/>
  <c r="BU48" i="10"/>
  <c r="BU62" i="10" s="1"/>
  <c r="BZ48" i="10"/>
  <c r="BZ62" i="10" s="1"/>
  <c r="BR48" i="10"/>
  <c r="BR62" i="10" s="1"/>
  <c r="BJ48" i="10"/>
  <c r="BJ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BW48" i="10"/>
  <c r="BW62" i="10" s="1"/>
  <c r="BO48" i="10"/>
  <c r="BO62" i="10" s="1"/>
  <c r="BG48" i="10"/>
  <c r="BG62" i="10" s="1"/>
  <c r="AY48" i="10"/>
  <c r="AY62" i="10" s="1"/>
  <c r="E794" i="10"/>
  <c r="E204" i="10"/>
  <c r="C476" i="10" s="1"/>
  <c r="D339" i="10"/>
  <c r="C482" i="10" s="1"/>
  <c r="S816" i="10"/>
  <c r="J612" i="10"/>
  <c r="N817" i="10"/>
  <c r="B465" i="10"/>
  <c r="D368" i="10"/>
  <c r="D373" i="10" s="1"/>
  <c r="D391" i="10" s="1"/>
  <c r="D393" i="10" s="1"/>
  <c r="D396" i="10" s="1"/>
  <c r="E810" i="10"/>
  <c r="E740" i="10"/>
  <c r="E756" i="10"/>
  <c r="O816" i="10"/>
  <c r="C463" i="10"/>
  <c r="CE75" i="10"/>
  <c r="E217" i="10"/>
  <c r="C478" i="10" s="1"/>
  <c r="D435" i="10"/>
  <c r="E746" i="10"/>
  <c r="F816" i="10"/>
  <c r="C429" i="10"/>
  <c r="E748" i="10"/>
  <c r="E796" i="10"/>
  <c r="E780" i="10"/>
  <c r="E764" i="10"/>
  <c r="E757" i="10"/>
  <c r="N815" i="10"/>
  <c r="Q816" i="10"/>
  <c r="G612" i="10"/>
  <c r="D463" i="10"/>
  <c r="D465" i="10" s="1"/>
  <c r="C431" i="10"/>
  <c r="E788" i="10"/>
  <c r="K816" i="10"/>
  <c r="C434" i="10"/>
  <c r="CD722" i="10"/>
  <c r="B444" i="10"/>
  <c r="L816" i="10"/>
  <c r="C440" i="10"/>
  <c r="T816" i="10"/>
  <c r="L612" i="10"/>
  <c r="BI730" i="10"/>
  <c r="C816" i="10"/>
  <c r="H612" i="10"/>
  <c r="C575" i="10"/>
  <c r="B575" i="10"/>
  <c r="C432" i="10"/>
  <c r="B440" i="10"/>
  <c r="G816" i="10"/>
  <c r="F612" i="10"/>
  <c r="P816" i="10"/>
  <c r="D612" i="10"/>
  <c r="S815" i="10"/>
  <c r="K815" i="10"/>
  <c r="T815" i="10"/>
  <c r="I815" i="10"/>
  <c r="C815" i="10"/>
  <c r="M815" i="10"/>
  <c r="D815" i="10"/>
  <c r="O815" i="10"/>
  <c r="F815" i="10"/>
  <c r="P815" i="10"/>
  <c r="G815" i="10"/>
  <c r="H815" i="10"/>
  <c r="R815" i="10"/>
  <c r="L815" i="10"/>
  <c r="CE48" i="10" l="1"/>
  <c r="E804" i="10"/>
  <c r="E812" i="10"/>
  <c r="E782" i="10"/>
  <c r="E792" i="10"/>
  <c r="E790" i="10"/>
  <c r="E800" i="10"/>
  <c r="E809" i="10"/>
  <c r="E776" i="10"/>
  <c r="E784" i="10"/>
  <c r="E798" i="10"/>
  <c r="N816" i="10"/>
  <c r="K612" i="10"/>
  <c r="C465" i="10"/>
  <c r="E806" i="10"/>
  <c r="E793" i="10"/>
  <c r="E768" i="10"/>
  <c r="CE62" i="10"/>
  <c r="E808" i="10"/>
  <c r="E760" i="10"/>
  <c r="E815" i="10" s="1"/>
  <c r="E801" i="10"/>
  <c r="E816" i="10" l="1"/>
  <c r="C428" i="10"/>
  <c r="CF730" i="10" l="1"/>
  <c r="CF79" i="10"/>
  <c r="CF76" i="10"/>
  <c r="CA52" i="10" l="1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O52" i="10"/>
  <c r="O67" i="10" s="1"/>
  <c r="G52" i="10"/>
  <c r="G67" i="10" s="1"/>
  <c r="BX52" i="10"/>
  <c r="BX67" i="10" s="1"/>
  <c r="BP52" i="10"/>
  <c r="BP67" i="10" s="1"/>
  <c r="BH52" i="10"/>
  <c r="BH67" i="10" s="1"/>
  <c r="AZ52" i="10"/>
  <c r="AZ67" i="10" s="1"/>
  <c r="AR52" i="10"/>
  <c r="AR67" i="10" s="1"/>
  <c r="AJ52" i="10"/>
  <c r="AJ67" i="10" s="1"/>
  <c r="AB52" i="10"/>
  <c r="AB67" i="10" s="1"/>
  <c r="T52" i="10"/>
  <c r="T67" i="10" s="1"/>
  <c r="L52" i="10"/>
  <c r="L67" i="10" s="1"/>
  <c r="D52" i="10"/>
  <c r="D67" i="10" s="1"/>
  <c r="BW52" i="10"/>
  <c r="BW67" i="10" s="1"/>
  <c r="BO52" i="10"/>
  <c r="BO67" i="10" s="1"/>
  <c r="BG52" i="10"/>
  <c r="BG67" i="10" s="1"/>
  <c r="AY52" i="10"/>
  <c r="AY67" i="10" s="1"/>
  <c r="AQ52" i="10"/>
  <c r="AQ67" i="10" s="1"/>
  <c r="AI52" i="10"/>
  <c r="AI67" i="10" s="1"/>
  <c r="AA52" i="10"/>
  <c r="AA67" i="10" s="1"/>
  <c r="S52" i="10"/>
  <c r="S67" i="10" s="1"/>
  <c r="K52" i="10"/>
  <c r="K67" i="10" s="1"/>
  <c r="C52" i="10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BN52" i="10"/>
  <c r="BN67" i="10" s="1"/>
  <c r="AX52" i="10"/>
  <c r="AX67" i="10" s="1"/>
  <c r="AH52" i="10"/>
  <c r="AH67" i="10" s="1"/>
  <c r="R52" i="10"/>
  <c r="R67" i="10" s="1"/>
  <c r="CB52" i="10"/>
  <c r="CB67" i="10" s="1"/>
  <c r="BL52" i="10"/>
  <c r="BL67" i="10" s="1"/>
  <c r="AV52" i="10"/>
  <c r="AV67" i="10" s="1"/>
  <c r="AF52" i="10"/>
  <c r="AF67" i="10" s="1"/>
  <c r="P52" i="10"/>
  <c r="P67" i="10" s="1"/>
  <c r="E52" i="10"/>
  <c r="E67" i="10" s="1"/>
  <c r="BZ52" i="10"/>
  <c r="BZ67" i="10" s="1"/>
  <c r="BJ52" i="10"/>
  <c r="BJ67" i="10" s="1"/>
  <c r="AT52" i="10"/>
  <c r="AT67" i="10" s="1"/>
  <c r="AD52" i="10"/>
  <c r="AD67" i="10" s="1"/>
  <c r="N52" i="10"/>
  <c r="N67" i="10" s="1"/>
  <c r="BV52" i="10"/>
  <c r="BV67" i="10" s="1"/>
  <c r="AP52" i="10"/>
  <c r="AP67" i="10" s="1"/>
  <c r="J52" i="10"/>
  <c r="J67" i="10" s="1"/>
  <c r="AL52" i="10"/>
  <c r="AL67" i="10" s="1"/>
  <c r="BA52" i="10"/>
  <c r="BA67" i="10" s="1"/>
  <c r="BY52" i="10"/>
  <c r="BY67" i="10" s="1"/>
  <c r="BI52" i="10"/>
  <c r="BI67" i="10" s="1"/>
  <c r="AS52" i="10"/>
  <c r="AS67" i="10" s="1"/>
  <c r="AC52" i="10"/>
  <c r="AC67" i="10" s="1"/>
  <c r="M52" i="10"/>
  <c r="M67" i="10" s="1"/>
  <c r="BF52" i="10"/>
  <c r="BF67" i="10" s="1"/>
  <c r="V52" i="10"/>
  <c r="V67" i="10" s="1"/>
  <c r="U52" i="10"/>
  <c r="U67" i="10" s="1"/>
  <c r="Z52" i="10"/>
  <c r="Z67" i="10" s="1"/>
  <c r="BB52" i="10"/>
  <c r="BB67" i="10" s="1"/>
  <c r="BQ52" i="10"/>
  <c r="BQ67" i="10" s="1"/>
  <c r="BT52" i="10"/>
  <c r="BT67" i="10" s="1"/>
  <c r="BD52" i="10"/>
  <c r="BD67" i="10" s="1"/>
  <c r="AN52" i="10"/>
  <c r="AN67" i="10" s="1"/>
  <c r="X52" i="10"/>
  <c r="X67" i="10" s="1"/>
  <c r="H52" i="10"/>
  <c r="H67" i="10" s="1"/>
  <c r="BR52" i="10"/>
  <c r="BR67" i="10" s="1"/>
  <c r="F52" i="10"/>
  <c r="F67" i="10" s="1"/>
  <c r="AK52" i="10"/>
  <c r="AK67" i="10" s="1"/>
  <c r="CF77" i="10"/>
  <c r="J805" i="10" l="1"/>
  <c r="BV71" i="10"/>
  <c r="J800" i="10"/>
  <c r="BQ71" i="10"/>
  <c r="J776" i="10"/>
  <c r="AS71" i="10"/>
  <c r="J745" i="10"/>
  <c r="N71" i="10"/>
  <c r="J779" i="10"/>
  <c r="AV71" i="10"/>
  <c r="J748" i="10"/>
  <c r="Q71" i="10"/>
  <c r="J812" i="10"/>
  <c r="CC71" i="10"/>
  <c r="J790" i="10"/>
  <c r="BG71" i="10"/>
  <c r="J775" i="10"/>
  <c r="AR71" i="10"/>
  <c r="J762" i="10"/>
  <c r="AE71" i="10"/>
  <c r="J763" i="10"/>
  <c r="AF71" i="10"/>
  <c r="J785" i="10"/>
  <c r="BB71" i="10"/>
  <c r="J761" i="10"/>
  <c r="AD71" i="10"/>
  <c r="J795" i="10"/>
  <c r="BL71" i="10"/>
  <c r="J756" i="10"/>
  <c r="Y71" i="10"/>
  <c r="C67" i="10"/>
  <c r="CE52" i="10"/>
  <c r="J798" i="10"/>
  <c r="BO71" i="10"/>
  <c r="J783" i="10"/>
  <c r="AZ71" i="10"/>
  <c r="J770" i="10"/>
  <c r="AM71" i="10"/>
  <c r="J767" i="10"/>
  <c r="AJ71" i="10"/>
  <c r="J792" i="10"/>
  <c r="BI71" i="10"/>
  <c r="J757" i="10"/>
  <c r="Z71" i="10"/>
  <c r="J808" i="10"/>
  <c r="BY71" i="10"/>
  <c r="J777" i="10"/>
  <c r="AT71" i="10"/>
  <c r="J811" i="10"/>
  <c r="CB71" i="10"/>
  <c r="J764" i="10"/>
  <c r="AG71" i="10"/>
  <c r="J742" i="10"/>
  <c r="K71" i="10"/>
  <c r="J806" i="10"/>
  <c r="BW71" i="10"/>
  <c r="J791" i="10"/>
  <c r="BH71" i="10"/>
  <c r="J778" i="10"/>
  <c r="AU71" i="10"/>
  <c r="J803" i="10"/>
  <c r="BT71" i="10"/>
  <c r="J804" i="10"/>
  <c r="BU71" i="10"/>
  <c r="J768" i="10"/>
  <c r="AK71" i="10"/>
  <c r="J801" i="10"/>
  <c r="BR71" i="10"/>
  <c r="J739" i="10"/>
  <c r="H71" i="10"/>
  <c r="J752" i="10"/>
  <c r="U71" i="10"/>
  <c r="J784" i="10"/>
  <c r="BA71" i="10"/>
  <c r="J793" i="10"/>
  <c r="BJ71" i="10"/>
  <c r="J749" i="10"/>
  <c r="R71" i="10"/>
  <c r="J772" i="10"/>
  <c r="AO71" i="10"/>
  <c r="J750" i="10"/>
  <c r="S71" i="10"/>
  <c r="J735" i="10"/>
  <c r="D71" i="10"/>
  <c r="J799" i="10"/>
  <c r="BP71" i="10"/>
  <c r="J786" i="10"/>
  <c r="BC71" i="10"/>
  <c r="J740" i="10"/>
  <c r="I71" i="10"/>
  <c r="J755" i="10"/>
  <c r="X71" i="10"/>
  <c r="J753" i="10"/>
  <c r="V71" i="10"/>
  <c r="J769" i="10"/>
  <c r="AL71" i="10"/>
  <c r="J809" i="10"/>
  <c r="BZ71" i="10"/>
  <c r="J765" i="10"/>
  <c r="AH71" i="10"/>
  <c r="J780" i="10"/>
  <c r="AW71" i="10"/>
  <c r="J758" i="10"/>
  <c r="AA71" i="10"/>
  <c r="J743" i="10"/>
  <c r="L71" i="10"/>
  <c r="J807" i="10"/>
  <c r="BX71" i="10"/>
  <c r="J794" i="10"/>
  <c r="BK71" i="10"/>
  <c r="J760" i="10"/>
  <c r="AC71" i="10"/>
  <c r="J754" i="10"/>
  <c r="W71" i="10"/>
  <c r="J789" i="10"/>
  <c r="BF71" i="10"/>
  <c r="J741" i="10"/>
  <c r="J71" i="10"/>
  <c r="J736" i="10"/>
  <c r="E71" i="10"/>
  <c r="J781" i="10"/>
  <c r="AX71" i="10"/>
  <c r="J788" i="10"/>
  <c r="BE71" i="10"/>
  <c r="J766" i="10"/>
  <c r="AI71" i="10"/>
  <c r="J751" i="10"/>
  <c r="T71" i="10"/>
  <c r="J738" i="10"/>
  <c r="G71" i="10"/>
  <c r="J802" i="10"/>
  <c r="BS71" i="10"/>
  <c r="J782" i="10"/>
  <c r="AY71" i="10"/>
  <c r="J737" i="10"/>
  <c r="F71" i="10"/>
  <c r="J771" i="10"/>
  <c r="AN71" i="10"/>
  <c r="J787" i="10"/>
  <c r="BD71" i="10"/>
  <c r="J744" i="10"/>
  <c r="M71" i="10"/>
  <c r="J773" i="10"/>
  <c r="AP71" i="10"/>
  <c r="J747" i="10"/>
  <c r="P71" i="10"/>
  <c r="J797" i="10"/>
  <c r="BN71" i="10"/>
  <c r="J796" i="10"/>
  <c r="BM71" i="10"/>
  <c r="J774" i="10"/>
  <c r="AQ71" i="10"/>
  <c r="J759" i="10"/>
  <c r="AB71" i="10"/>
  <c r="J746" i="10"/>
  <c r="O71" i="10"/>
  <c r="J810" i="10"/>
  <c r="CA71" i="10"/>
  <c r="B575" i="1"/>
  <c r="A493" i="1"/>
  <c r="A412" i="1"/>
  <c r="F493" i="1"/>
  <c r="D493" i="1"/>
  <c r="B493" i="1"/>
  <c r="B535" i="10" l="1"/>
  <c r="C707" i="10"/>
  <c r="C535" i="10"/>
  <c r="G535" i="10" s="1"/>
  <c r="J734" i="10"/>
  <c r="J815" i="10" s="1"/>
  <c r="CE67" i="10"/>
  <c r="C71" i="10"/>
  <c r="C708" i="10"/>
  <c r="C536" i="10"/>
  <c r="G536" i="10" s="1"/>
  <c r="B536" i="10"/>
  <c r="C694" i="10"/>
  <c r="C522" i="10"/>
  <c r="G522" i="10" s="1"/>
  <c r="B522" i="10"/>
  <c r="B566" i="10"/>
  <c r="C566" i="10"/>
  <c r="C641" i="10"/>
  <c r="C632" i="10"/>
  <c r="B547" i="10"/>
  <c r="C547" i="10"/>
  <c r="B572" i="10"/>
  <c r="C647" i="10"/>
  <c r="C572" i="10"/>
  <c r="B544" i="10"/>
  <c r="C625" i="10"/>
  <c r="C544" i="10"/>
  <c r="G544" i="10" s="1"/>
  <c r="C700" i="10"/>
  <c r="B528" i="10"/>
  <c r="C528" i="10"/>
  <c r="G528" i="10" s="1"/>
  <c r="B556" i="10"/>
  <c r="C635" i="10"/>
  <c r="C556" i="10"/>
  <c r="B542" i="10"/>
  <c r="C542" i="10"/>
  <c r="C631" i="10"/>
  <c r="C687" i="10"/>
  <c r="C515" i="10"/>
  <c r="G515" i="10" s="1"/>
  <c r="B515" i="10"/>
  <c r="B561" i="10"/>
  <c r="C621" i="10"/>
  <c r="C561" i="10"/>
  <c r="C683" i="10"/>
  <c r="C511" i="10"/>
  <c r="G511" i="10" s="1"/>
  <c r="B511" i="10"/>
  <c r="C501" i="10"/>
  <c r="G501" i="10" s="1"/>
  <c r="B501" i="10"/>
  <c r="C673" i="10"/>
  <c r="C640" i="10"/>
  <c r="C565" i="10"/>
  <c r="B565" i="10"/>
  <c r="C676" i="10"/>
  <c r="C504" i="10"/>
  <c r="G504" i="10" s="1"/>
  <c r="B504" i="10"/>
  <c r="B570" i="10"/>
  <c r="C645" i="10"/>
  <c r="C570" i="10"/>
  <c r="C704" i="10"/>
  <c r="C532" i="10"/>
  <c r="G532" i="10" s="1"/>
  <c r="B532" i="10"/>
  <c r="C690" i="10"/>
  <c r="B518" i="10"/>
  <c r="C518" i="10"/>
  <c r="G518" i="10" s="1"/>
  <c r="C697" i="10"/>
  <c r="C525" i="10"/>
  <c r="G525" i="10" s="1"/>
  <c r="B525" i="10"/>
  <c r="C620" i="10"/>
  <c r="B574" i="10"/>
  <c r="C574" i="10"/>
  <c r="C710" i="10"/>
  <c r="B538" i="10"/>
  <c r="C538" i="10"/>
  <c r="G538" i="10" s="1"/>
  <c r="C671" i="10"/>
  <c r="C499" i="10"/>
  <c r="G499" i="10" s="1"/>
  <c r="B499" i="10"/>
  <c r="C703" i="10"/>
  <c r="B531" i="10"/>
  <c r="C531" i="10"/>
  <c r="G531" i="10" s="1"/>
  <c r="C686" i="10"/>
  <c r="B514" i="10"/>
  <c r="C514" i="10"/>
  <c r="G514" i="10" s="1"/>
  <c r="C711" i="10"/>
  <c r="B539" i="10"/>
  <c r="C539" i="10"/>
  <c r="G539" i="10" s="1"/>
  <c r="C679" i="10"/>
  <c r="C507" i="10"/>
  <c r="G507" i="10" s="1"/>
  <c r="B507" i="10"/>
  <c r="B506" i="10"/>
  <c r="C506" i="10"/>
  <c r="G506" i="10" s="1"/>
  <c r="C678" i="10"/>
  <c r="C503" i="10"/>
  <c r="G503" i="10" s="1"/>
  <c r="B503" i="10"/>
  <c r="C675" i="10"/>
  <c r="C548" i="10"/>
  <c r="C633" i="10"/>
  <c r="B548" i="10"/>
  <c r="C680" i="10"/>
  <c r="C508" i="10"/>
  <c r="G508" i="10" s="1"/>
  <c r="B508" i="10"/>
  <c r="C549" i="10"/>
  <c r="B549" i="10"/>
  <c r="C624" i="10"/>
  <c r="B564" i="10"/>
  <c r="C564" i="10"/>
  <c r="C639" i="10"/>
  <c r="C550" i="10"/>
  <c r="G550" i="10" s="1"/>
  <c r="C614" i="10"/>
  <c r="B550" i="10"/>
  <c r="C629" i="10"/>
  <c r="C551" i="10"/>
  <c r="B551" i="10"/>
  <c r="C644" i="10"/>
  <c r="C569" i="10"/>
  <c r="B569" i="10"/>
  <c r="C699" i="10"/>
  <c r="C527" i="10"/>
  <c r="G527" i="10" s="1"/>
  <c r="B527" i="10"/>
  <c r="C689" i="10"/>
  <c r="B517" i="10"/>
  <c r="C517" i="10"/>
  <c r="G517" i="10" s="1"/>
  <c r="C669" i="10"/>
  <c r="C497" i="10"/>
  <c r="G497" i="10" s="1"/>
  <c r="B497" i="10"/>
  <c r="C555" i="10"/>
  <c r="B555" i="10"/>
  <c r="C617" i="10"/>
  <c r="C626" i="10"/>
  <c r="B563" i="10"/>
  <c r="C563" i="10"/>
  <c r="C712" i="10"/>
  <c r="C540" i="10"/>
  <c r="G540" i="10" s="1"/>
  <c r="B540" i="10"/>
  <c r="C698" i="10"/>
  <c r="C526" i="10"/>
  <c r="G526" i="10" s="1"/>
  <c r="B526" i="10"/>
  <c r="C691" i="10"/>
  <c r="C519" i="10"/>
  <c r="G519" i="10" s="1"/>
  <c r="B519" i="10"/>
  <c r="C628" i="10"/>
  <c r="C545" i="10"/>
  <c r="G545" i="10" s="1"/>
  <c r="B545" i="10"/>
  <c r="C557" i="10"/>
  <c r="C637" i="10"/>
  <c r="B557" i="10"/>
  <c r="C696" i="10"/>
  <c r="B524" i="10"/>
  <c r="C524" i="10"/>
  <c r="G524" i="10" s="1"/>
  <c r="B510" i="10"/>
  <c r="C682" i="10"/>
  <c r="C510" i="10"/>
  <c r="G510" i="10" s="1"/>
  <c r="B562" i="10"/>
  <c r="C623" i="10"/>
  <c r="C562" i="10"/>
  <c r="C692" i="10"/>
  <c r="C520" i="10"/>
  <c r="G520" i="10" s="1"/>
  <c r="B520" i="10"/>
  <c r="C670" i="10"/>
  <c r="B498" i="10"/>
  <c r="C498" i="10"/>
  <c r="G498" i="10" s="1"/>
  <c r="C521" i="10"/>
  <c r="G521" i="10" s="1"/>
  <c r="C693" i="10"/>
  <c r="B521" i="10"/>
  <c r="C509" i="10"/>
  <c r="G509" i="10" s="1"/>
  <c r="B509" i="10"/>
  <c r="C681" i="10"/>
  <c r="C705" i="10"/>
  <c r="C533" i="10"/>
  <c r="G533" i="10" s="1"/>
  <c r="B533" i="10"/>
  <c r="C672" i="10"/>
  <c r="C500" i="10"/>
  <c r="G500" i="10" s="1"/>
  <c r="B500" i="10"/>
  <c r="C616" i="10"/>
  <c r="C543" i="10"/>
  <c r="B543" i="10"/>
  <c r="C688" i="10"/>
  <c r="C516" i="10"/>
  <c r="G516" i="10" s="1"/>
  <c r="B516" i="10"/>
  <c r="C677" i="10"/>
  <c r="C505" i="10"/>
  <c r="G505" i="10" s="1"/>
  <c r="B505" i="10"/>
  <c r="C571" i="10"/>
  <c r="B571" i="10"/>
  <c r="C646" i="10"/>
  <c r="B502" i="10"/>
  <c r="C674" i="10"/>
  <c r="C502" i="10"/>
  <c r="G502" i="10" s="1"/>
  <c r="C684" i="10"/>
  <c r="C512" i="10"/>
  <c r="G512" i="10" s="1"/>
  <c r="B512" i="10"/>
  <c r="C546" i="10"/>
  <c r="G546" i="10" s="1"/>
  <c r="B546" i="10"/>
  <c r="C630" i="10"/>
  <c r="C702" i="10"/>
  <c r="C530" i="10"/>
  <c r="G530" i="10" s="1"/>
  <c r="B530" i="10"/>
  <c r="C636" i="10"/>
  <c r="C553" i="10"/>
  <c r="B553" i="10"/>
  <c r="C622" i="10"/>
  <c r="C573" i="10"/>
  <c r="B573" i="10"/>
  <c r="B554" i="10"/>
  <c r="C554" i="10"/>
  <c r="C634" i="10"/>
  <c r="B560" i="10"/>
  <c r="C627" i="10"/>
  <c r="C560" i="10"/>
  <c r="C695" i="10"/>
  <c r="C523" i="10"/>
  <c r="G523" i="10" s="1"/>
  <c r="B523" i="10"/>
  <c r="C709" i="10"/>
  <c r="B537" i="10"/>
  <c r="C537" i="10"/>
  <c r="G537" i="10" s="1"/>
  <c r="C713" i="10"/>
  <c r="C541" i="10"/>
  <c r="B541" i="10"/>
  <c r="C642" i="10"/>
  <c r="B567" i="10"/>
  <c r="C567" i="10"/>
  <c r="C685" i="10"/>
  <c r="C513" i="10"/>
  <c r="G513" i="10" s="1"/>
  <c r="B513" i="10"/>
  <c r="C706" i="10"/>
  <c r="C534" i="10"/>
  <c r="G534" i="10" s="1"/>
  <c r="B534" i="10"/>
  <c r="B568" i="10"/>
  <c r="C568" i="10"/>
  <c r="C643" i="10"/>
  <c r="C701" i="10"/>
  <c r="C529" i="10"/>
  <c r="G529" i="10" s="1"/>
  <c r="B529" i="10"/>
  <c r="C618" i="10"/>
  <c r="B552" i="10"/>
  <c r="C552" i="10"/>
  <c r="B558" i="10"/>
  <c r="C558" i="10"/>
  <c r="C638" i="10"/>
  <c r="C559" i="10"/>
  <c r="B559" i="10"/>
  <c r="C619" i="10"/>
  <c r="A730" i="1"/>
  <c r="A726" i="1"/>
  <c r="A722" i="1"/>
  <c r="C115" i="8"/>
  <c r="CB730" i="1"/>
  <c r="C444" i="1"/>
  <c r="D367" i="1"/>
  <c r="C448" i="1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N737" i="1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D240" i="1"/>
  <c r="B447" i="1" s="1"/>
  <c r="E209" i="1"/>
  <c r="E210" i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32" i="6" s="1"/>
  <c r="E196" i="1"/>
  <c r="F8" i="6" s="1"/>
  <c r="E197" i="1"/>
  <c r="C470" i="1" s="1"/>
  <c r="E198" i="1"/>
  <c r="E199" i="1"/>
  <c r="F11" i="6" s="1"/>
  <c r="E200" i="1"/>
  <c r="F12" i="6" s="1"/>
  <c r="E201" i="1"/>
  <c r="C473" i="1" s="1"/>
  <c r="E202" i="1"/>
  <c r="C474" i="1" s="1"/>
  <c r="E203" i="1"/>
  <c r="D204" i="1"/>
  <c r="B204" i="1"/>
  <c r="C16" i="6" s="1"/>
  <c r="D190" i="1"/>
  <c r="D437" i="1" s="1"/>
  <c r="D186" i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AS48" i="1"/>
  <c r="AS62" i="1" s="1"/>
  <c r="E776" i="1" s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8" i="1"/>
  <c r="N764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7" i="1"/>
  <c r="C446" i="1"/>
  <c r="C445" i="1"/>
  <c r="B445" i="1"/>
  <c r="C429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P48" i="1"/>
  <c r="P62" i="1" s="1"/>
  <c r="E747" i="1" s="1"/>
  <c r="D330" i="1"/>
  <c r="C86" i="8" s="1"/>
  <c r="N758" i="1"/>
  <c r="N774" i="1"/>
  <c r="F816" i="1"/>
  <c r="D436" i="1"/>
  <c r="C34" i="5"/>
  <c r="C469" i="1"/>
  <c r="D366" i="9"/>
  <c r="G812" i="1"/>
  <c r="CE64" i="1"/>
  <c r="F612" i="1" s="1"/>
  <c r="D368" i="9"/>
  <c r="I812" i="1"/>
  <c r="C276" i="9"/>
  <c r="CE70" i="1"/>
  <c r="C458" i="1" s="1"/>
  <c r="CE76" i="1"/>
  <c r="P816" i="1" s="1"/>
  <c r="P812" i="1"/>
  <c r="CE77" i="1"/>
  <c r="Q816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AC48" i="1"/>
  <c r="AC62" i="1" s="1"/>
  <c r="H108" i="9" s="1"/>
  <c r="M48" i="1"/>
  <c r="M62" i="1" s="1"/>
  <c r="CD71" i="1"/>
  <c r="E373" i="9" s="1"/>
  <c r="E48" i="1"/>
  <c r="E62" i="1" s="1"/>
  <c r="BU48" i="1"/>
  <c r="BU62" i="1" s="1"/>
  <c r="C332" i="9" s="1"/>
  <c r="I48" i="1"/>
  <c r="I62" i="1" s="1"/>
  <c r="AI48" i="1"/>
  <c r="AI62" i="1" s="1"/>
  <c r="E766" i="1" s="1"/>
  <c r="AA48" i="1"/>
  <c r="AA62" i="1" s="1"/>
  <c r="F108" i="9" s="1"/>
  <c r="C615" i="1"/>
  <c r="C48" i="1"/>
  <c r="C62" i="1" s="1"/>
  <c r="E734" i="1" s="1"/>
  <c r="E372" i="9"/>
  <c r="BY48" i="1"/>
  <c r="BY62" i="1" s="1"/>
  <c r="BL48" i="1"/>
  <c r="BL62" i="1" s="1"/>
  <c r="BJ48" i="1"/>
  <c r="BJ62" i="1" s="1"/>
  <c r="AT48" i="1"/>
  <c r="AT62" i="1" s="1"/>
  <c r="AF48" i="1"/>
  <c r="AF62" i="1" s="1"/>
  <c r="AD48" i="1"/>
  <c r="AD62" i="1" s="1"/>
  <c r="I380" i="9"/>
  <c r="F10" i="4"/>
  <c r="C141" i="8" l="1"/>
  <c r="N753" i="1"/>
  <c r="N775" i="1"/>
  <c r="N751" i="1"/>
  <c r="H530" i="10"/>
  <c r="F530" i="10"/>
  <c r="F500" i="10"/>
  <c r="H500" i="10" s="1"/>
  <c r="H497" i="10"/>
  <c r="F497" i="10"/>
  <c r="D615" i="10"/>
  <c r="C648" i="10"/>
  <c r="M716" i="10" s="1"/>
  <c r="Y816" i="10" s="1"/>
  <c r="F508" i="10"/>
  <c r="H508" i="10" s="1"/>
  <c r="F539" i="10"/>
  <c r="H539" i="10"/>
  <c r="H499" i="10"/>
  <c r="F499" i="10"/>
  <c r="H523" i="10"/>
  <c r="F523" i="10"/>
  <c r="F521" i="10"/>
  <c r="H521" i="10"/>
  <c r="F524" i="10"/>
  <c r="H524" i="10"/>
  <c r="H519" i="10"/>
  <c r="F519" i="10"/>
  <c r="H525" i="10"/>
  <c r="F525" i="10"/>
  <c r="F534" i="10"/>
  <c r="H534" i="10"/>
  <c r="H516" i="10"/>
  <c r="F516" i="10"/>
  <c r="F544" i="10"/>
  <c r="H544" i="10" s="1"/>
  <c r="C668" i="10"/>
  <c r="C715" i="10" s="1"/>
  <c r="C496" i="10"/>
  <c r="G496" i="10" s="1"/>
  <c r="B496" i="10"/>
  <c r="F502" i="10"/>
  <c r="H502" i="10"/>
  <c r="H533" i="10"/>
  <c r="F533" i="10"/>
  <c r="F506" i="10"/>
  <c r="H506" i="10"/>
  <c r="F514" i="10"/>
  <c r="H514" i="10"/>
  <c r="J816" i="10"/>
  <c r="C433" i="10"/>
  <c r="C441" i="10" s="1"/>
  <c r="CE71" i="10"/>
  <c r="C716" i="10" s="1"/>
  <c r="F529" i="10"/>
  <c r="H529" i="10"/>
  <c r="H546" i="10"/>
  <c r="F546" i="10"/>
  <c r="H526" i="10"/>
  <c r="F526" i="10"/>
  <c r="H517" i="10"/>
  <c r="F517" i="10"/>
  <c r="F507" i="10"/>
  <c r="H507" i="10"/>
  <c r="H538" i="10"/>
  <c r="F538" i="10"/>
  <c r="F501" i="10"/>
  <c r="H501" i="10"/>
  <c r="F515" i="10"/>
  <c r="H515" i="10"/>
  <c r="H522" i="10"/>
  <c r="F522" i="10"/>
  <c r="H513" i="10"/>
  <c r="F513" i="10"/>
  <c r="F498" i="10"/>
  <c r="H498" i="10"/>
  <c r="F518" i="10"/>
  <c r="H518" i="10"/>
  <c r="H504" i="10"/>
  <c r="F504" i="10"/>
  <c r="F512" i="10"/>
  <c r="H512" i="10"/>
  <c r="F545" i="10"/>
  <c r="H545" i="10"/>
  <c r="H527" i="10"/>
  <c r="F527" i="10"/>
  <c r="F531" i="10"/>
  <c r="H531" i="10"/>
  <c r="F511" i="10"/>
  <c r="H511" i="10"/>
  <c r="F528" i="10"/>
  <c r="H528" i="10"/>
  <c r="H537" i="10"/>
  <c r="F537" i="10"/>
  <c r="H505" i="10"/>
  <c r="F505" i="10"/>
  <c r="H509" i="10"/>
  <c r="F509" i="10"/>
  <c r="H520" i="10"/>
  <c r="F520" i="10"/>
  <c r="F510" i="10"/>
  <c r="H510" i="10"/>
  <c r="H540" i="10"/>
  <c r="F540" i="10"/>
  <c r="H550" i="10"/>
  <c r="F550" i="10"/>
  <c r="F503" i="10"/>
  <c r="H503" i="10"/>
  <c r="H532" i="10"/>
  <c r="F532" i="10"/>
  <c r="H536" i="10"/>
  <c r="F536" i="10"/>
  <c r="F535" i="10"/>
  <c r="H535" i="10"/>
  <c r="N773" i="1"/>
  <c r="C27" i="5"/>
  <c r="E19" i="4"/>
  <c r="B476" i="1"/>
  <c r="N757" i="1"/>
  <c r="D463" i="1"/>
  <c r="B440" i="1"/>
  <c r="I366" i="9"/>
  <c r="F13" i="6"/>
  <c r="B10" i="4"/>
  <c r="CF76" i="1"/>
  <c r="BC52" i="1" s="1"/>
  <c r="BC67" i="1" s="1"/>
  <c r="D612" i="1"/>
  <c r="AE52" i="1"/>
  <c r="AE67" i="1" s="1"/>
  <c r="C145" i="9" s="1"/>
  <c r="R52" i="1"/>
  <c r="R67" i="1" s="1"/>
  <c r="D81" i="9" s="1"/>
  <c r="G122" i="9"/>
  <c r="N763" i="1"/>
  <c r="N755" i="1"/>
  <c r="N771" i="1"/>
  <c r="I377" i="9"/>
  <c r="N777" i="1"/>
  <c r="C434" i="1"/>
  <c r="F815" i="1"/>
  <c r="H815" i="1"/>
  <c r="AV48" i="1"/>
  <c r="AV62" i="1" s="1"/>
  <c r="F204" i="9" s="1"/>
  <c r="Q48" i="1"/>
  <c r="Q62" i="1" s="1"/>
  <c r="BI48" i="1"/>
  <c r="BI62" i="1" s="1"/>
  <c r="E792" i="1" s="1"/>
  <c r="AB48" i="1"/>
  <c r="AB62" i="1" s="1"/>
  <c r="E759" i="1" s="1"/>
  <c r="I44" i="9"/>
  <c r="N48" i="1"/>
  <c r="N62" i="1" s="1"/>
  <c r="G44" i="9" s="1"/>
  <c r="AL48" i="1"/>
  <c r="AL62" i="1" s="1"/>
  <c r="C172" i="9" s="1"/>
  <c r="BB48" i="1"/>
  <c r="BB62" i="1" s="1"/>
  <c r="BR48" i="1"/>
  <c r="BR62" i="1" s="1"/>
  <c r="G300" i="9" s="1"/>
  <c r="BG48" i="1"/>
  <c r="BG62" i="1" s="1"/>
  <c r="C268" i="9" s="1"/>
  <c r="AO48" i="1"/>
  <c r="AO62" i="1" s="1"/>
  <c r="E772" i="1" s="1"/>
  <c r="BA48" i="1"/>
  <c r="BA62" i="1" s="1"/>
  <c r="E784" i="1" s="1"/>
  <c r="AM48" i="1"/>
  <c r="AM62" i="1" s="1"/>
  <c r="D172" i="9" s="1"/>
  <c r="G48" i="1"/>
  <c r="G62" i="1" s="1"/>
  <c r="G12" i="9" s="1"/>
  <c r="I363" i="9"/>
  <c r="R48" i="1"/>
  <c r="R62" i="1" s="1"/>
  <c r="E749" i="1" s="1"/>
  <c r="AN48" i="1"/>
  <c r="AN62" i="1" s="1"/>
  <c r="E172" i="9" s="1"/>
  <c r="BD48" i="1"/>
  <c r="BD62" i="1" s="1"/>
  <c r="BT48" i="1"/>
  <c r="BT62" i="1" s="1"/>
  <c r="E803" i="1" s="1"/>
  <c r="BO48" i="1"/>
  <c r="BO62" i="1" s="1"/>
  <c r="D300" i="9" s="1"/>
  <c r="AW48" i="1"/>
  <c r="AW62" i="1" s="1"/>
  <c r="BQ48" i="1"/>
  <c r="BQ62" i="1" s="1"/>
  <c r="F300" i="9" s="1"/>
  <c r="AE48" i="1"/>
  <c r="AE62" i="1" s="1"/>
  <c r="E762" i="1" s="1"/>
  <c r="L48" i="1"/>
  <c r="L62" i="1" s="1"/>
  <c r="E44" i="9" s="1"/>
  <c r="D368" i="1"/>
  <c r="C120" i="8" s="1"/>
  <c r="C119" i="8"/>
  <c r="D433" i="1"/>
  <c r="D428" i="1"/>
  <c r="AF52" i="1"/>
  <c r="AF67" i="1" s="1"/>
  <c r="AF71" i="1" s="1"/>
  <c r="C697" i="1" s="1"/>
  <c r="BB52" i="1"/>
  <c r="BB67" i="1" s="1"/>
  <c r="E241" i="9" s="1"/>
  <c r="X52" i="1"/>
  <c r="X67" i="1" s="1"/>
  <c r="AB52" i="1"/>
  <c r="AB67" i="1" s="1"/>
  <c r="J759" i="1" s="1"/>
  <c r="Y52" i="1"/>
  <c r="Y67" i="1" s="1"/>
  <c r="D113" i="9" s="1"/>
  <c r="U52" i="1"/>
  <c r="U67" i="1" s="1"/>
  <c r="G81" i="9" s="1"/>
  <c r="AQ52" i="1"/>
  <c r="AQ67" i="1" s="1"/>
  <c r="H177" i="9" s="1"/>
  <c r="AH52" i="1"/>
  <c r="AH67" i="1" s="1"/>
  <c r="F145" i="9" s="1"/>
  <c r="BK52" i="1"/>
  <c r="BK67" i="1" s="1"/>
  <c r="J794" i="1" s="1"/>
  <c r="S52" i="1"/>
  <c r="S67" i="1" s="1"/>
  <c r="E81" i="9" s="1"/>
  <c r="C218" i="9"/>
  <c r="N740" i="1"/>
  <c r="N765" i="1"/>
  <c r="N746" i="1"/>
  <c r="N760" i="1"/>
  <c r="N768" i="1"/>
  <c r="I372" i="9"/>
  <c r="K816" i="1"/>
  <c r="I816" i="1"/>
  <c r="C432" i="1"/>
  <c r="F48" i="1"/>
  <c r="F62" i="1" s="1"/>
  <c r="E737" i="1" s="1"/>
  <c r="V48" i="1"/>
  <c r="V62" i="1" s="1"/>
  <c r="E753" i="1" s="1"/>
  <c r="AH48" i="1"/>
  <c r="AH62" i="1" s="1"/>
  <c r="F140" i="9" s="1"/>
  <c r="AP48" i="1"/>
  <c r="AP62" i="1" s="1"/>
  <c r="G172" i="9" s="1"/>
  <c r="AX48" i="1"/>
  <c r="AX62" i="1" s="1"/>
  <c r="H204" i="9" s="1"/>
  <c r="BF48" i="1"/>
  <c r="BF62" i="1" s="1"/>
  <c r="E789" i="1" s="1"/>
  <c r="BN48" i="1"/>
  <c r="BN62" i="1" s="1"/>
  <c r="E797" i="1" s="1"/>
  <c r="BV48" i="1"/>
  <c r="BV62" i="1" s="1"/>
  <c r="E805" i="1" s="1"/>
  <c r="CA48" i="1"/>
  <c r="CA62" i="1" s="1"/>
  <c r="I332" i="9" s="1"/>
  <c r="K48" i="1"/>
  <c r="K62" i="1" s="1"/>
  <c r="D44" i="9" s="1"/>
  <c r="AQ48" i="1"/>
  <c r="AQ62" i="1" s="1"/>
  <c r="E774" i="1" s="1"/>
  <c r="BW48" i="1"/>
  <c r="BW62" i="1" s="1"/>
  <c r="E806" i="1" s="1"/>
  <c r="Y48" i="1"/>
  <c r="Y62" i="1" s="1"/>
  <c r="E756" i="1" s="1"/>
  <c r="BE48" i="1"/>
  <c r="BE62" i="1" s="1"/>
  <c r="E788" i="1" s="1"/>
  <c r="U48" i="1"/>
  <c r="U62" i="1" s="1"/>
  <c r="E752" i="1" s="1"/>
  <c r="O48" i="1"/>
  <c r="O62" i="1" s="1"/>
  <c r="H44" i="9" s="1"/>
  <c r="BS48" i="1"/>
  <c r="BS62" i="1" s="1"/>
  <c r="E802" i="1" s="1"/>
  <c r="BZ48" i="1"/>
  <c r="BZ62" i="1" s="1"/>
  <c r="H332" i="9" s="1"/>
  <c r="D48" i="1"/>
  <c r="D62" i="1" s="1"/>
  <c r="E735" i="1" s="1"/>
  <c r="T48" i="1"/>
  <c r="T62" i="1" s="1"/>
  <c r="F76" i="9" s="1"/>
  <c r="D816" i="1"/>
  <c r="W48" i="1"/>
  <c r="W62" i="1" s="1"/>
  <c r="I76" i="9" s="1"/>
  <c r="J48" i="1"/>
  <c r="J62" i="1" s="1"/>
  <c r="C44" i="9" s="1"/>
  <c r="Z48" i="1"/>
  <c r="Z62" i="1" s="1"/>
  <c r="E757" i="1" s="1"/>
  <c r="AJ48" i="1"/>
  <c r="AJ62" i="1" s="1"/>
  <c r="E767" i="1" s="1"/>
  <c r="AR48" i="1"/>
  <c r="AR62" i="1" s="1"/>
  <c r="E775" i="1" s="1"/>
  <c r="AZ48" i="1"/>
  <c r="AZ62" i="1" s="1"/>
  <c r="C236" i="9" s="1"/>
  <c r="BH48" i="1"/>
  <c r="BH62" i="1" s="1"/>
  <c r="E791" i="1" s="1"/>
  <c r="BP48" i="1"/>
  <c r="BP62" i="1" s="1"/>
  <c r="E799" i="1" s="1"/>
  <c r="BX48" i="1"/>
  <c r="BX62" i="1" s="1"/>
  <c r="F332" i="9" s="1"/>
  <c r="E743" i="1"/>
  <c r="CB48" i="1"/>
  <c r="CB62" i="1" s="1"/>
  <c r="C364" i="9" s="1"/>
  <c r="S48" i="1"/>
  <c r="S62" i="1" s="1"/>
  <c r="E750" i="1" s="1"/>
  <c r="AY48" i="1"/>
  <c r="AY62" i="1" s="1"/>
  <c r="E782" i="1" s="1"/>
  <c r="CC48" i="1"/>
  <c r="CC62" i="1" s="1"/>
  <c r="E812" i="1" s="1"/>
  <c r="AG48" i="1"/>
  <c r="AG62" i="1" s="1"/>
  <c r="E140" i="9" s="1"/>
  <c r="BM48" i="1"/>
  <c r="BM62" i="1" s="1"/>
  <c r="I268" i="9" s="1"/>
  <c r="AK48" i="1"/>
  <c r="AK62" i="1" s="1"/>
  <c r="E768" i="1" s="1"/>
  <c r="C427" i="1"/>
  <c r="BC48" i="1"/>
  <c r="BC62" i="1" s="1"/>
  <c r="F236" i="9" s="1"/>
  <c r="AU48" i="1"/>
  <c r="AU62" i="1" s="1"/>
  <c r="E778" i="1" s="1"/>
  <c r="H48" i="1"/>
  <c r="H62" i="1" s="1"/>
  <c r="E739" i="1" s="1"/>
  <c r="X48" i="1"/>
  <c r="X62" i="1" s="1"/>
  <c r="E755" i="1" s="1"/>
  <c r="C816" i="1"/>
  <c r="E790" i="1"/>
  <c r="BI730" i="1"/>
  <c r="D815" i="1"/>
  <c r="I362" i="9"/>
  <c r="H300" i="9"/>
  <c r="C815" i="1"/>
  <c r="N739" i="1"/>
  <c r="N736" i="1"/>
  <c r="N762" i="1"/>
  <c r="N734" i="1"/>
  <c r="I90" i="9"/>
  <c r="N745" i="1"/>
  <c r="CD722" i="1"/>
  <c r="D5" i="7"/>
  <c r="CF77" i="1"/>
  <c r="G612" i="1"/>
  <c r="R816" i="1"/>
  <c r="Q815" i="1"/>
  <c r="R815" i="1"/>
  <c r="S815" i="1"/>
  <c r="I381" i="9"/>
  <c r="I612" i="1"/>
  <c r="AV52" i="1"/>
  <c r="AV67" i="1" s="1"/>
  <c r="AJ52" i="1"/>
  <c r="AJ67" i="1" s="1"/>
  <c r="BO52" i="1"/>
  <c r="BO67" i="1" s="1"/>
  <c r="J798" i="1" s="1"/>
  <c r="AC52" i="1"/>
  <c r="AC67" i="1" s="1"/>
  <c r="AC71" i="1" s="1"/>
  <c r="BL52" i="1"/>
  <c r="BL67" i="1" s="1"/>
  <c r="J795" i="1" s="1"/>
  <c r="AP52" i="1"/>
  <c r="AP67" i="1" s="1"/>
  <c r="J773" i="1" s="1"/>
  <c r="BS52" i="1"/>
  <c r="BS67" i="1" s="1"/>
  <c r="J802" i="1" s="1"/>
  <c r="AN52" i="1"/>
  <c r="AN67" i="1" s="1"/>
  <c r="J771" i="1" s="1"/>
  <c r="BW52" i="1"/>
  <c r="BW67" i="1" s="1"/>
  <c r="J806" i="1" s="1"/>
  <c r="C52" i="1"/>
  <c r="C67" i="1" s="1"/>
  <c r="C17" i="9" s="1"/>
  <c r="L52" i="1"/>
  <c r="L67" i="1" s="1"/>
  <c r="Q52" i="1"/>
  <c r="Q67" i="1" s="1"/>
  <c r="Q71" i="1" s="1"/>
  <c r="BP52" i="1"/>
  <c r="BP67" i="1" s="1"/>
  <c r="AG52" i="1"/>
  <c r="AG67" i="1" s="1"/>
  <c r="E145" i="9" s="1"/>
  <c r="BX52" i="1"/>
  <c r="BX67" i="1" s="1"/>
  <c r="F337" i="9" s="1"/>
  <c r="BT52" i="1"/>
  <c r="BT67" i="1" s="1"/>
  <c r="J803" i="1" s="1"/>
  <c r="BJ52" i="1"/>
  <c r="BJ67" i="1" s="1"/>
  <c r="J793" i="1" s="1"/>
  <c r="V52" i="1"/>
  <c r="V67" i="1" s="1"/>
  <c r="J753" i="1" s="1"/>
  <c r="CA52" i="1"/>
  <c r="CA67" i="1" s="1"/>
  <c r="J810" i="1" s="1"/>
  <c r="O52" i="1"/>
  <c r="O67" i="1" s="1"/>
  <c r="J746" i="1" s="1"/>
  <c r="AO52" i="1"/>
  <c r="AO67" i="1" s="1"/>
  <c r="F177" i="9" s="1"/>
  <c r="BG52" i="1"/>
  <c r="BG67" i="1" s="1"/>
  <c r="J790" i="1" s="1"/>
  <c r="AR52" i="1"/>
  <c r="AR67" i="1" s="1"/>
  <c r="I177" i="9" s="1"/>
  <c r="AD52" i="1"/>
  <c r="AD67" i="1" s="1"/>
  <c r="I113" i="9" s="1"/>
  <c r="BI52" i="1"/>
  <c r="BI67" i="1" s="1"/>
  <c r="E273" i="9" s="1"/>
  <c r="W52" i="1"/>
  <c r="W67" i="1" s="1"/>
  <c r="CC52" i="1"/>
  <c r="CC67" i="1" s="1"/>
  <c r="J812" i="1" s="1"/>
  <c r="Z52" i="1"/>
  <c r="Z67" i="1" s="1"/>
  <c r="BU52" i="1"/>
  <c r="BU67" i="1" s="1"/>
  <c r="BU71" i="1" s="1"/>
  <c r="C566" i="1" s="1"/>
  <c r="J52" i="1"/>
  <c r="J67" i="1" s="1"/>
  <c r="AS52" i="1"/>
  <c r="AS67" i="1" s="1"/>
  <c r="AS71" i="1" s="1"/>
  <c r="C538" i="1" s="1"/>
  <c r="G538" i="1" s="1"/>
  <c r="BH52" i="1"/>
  <c r="BH67" i="1" s="1"/>
  <c r="E52" i="1"/>
  <c r="E67" i="1" s="1"/>
  <c r="J736" i="1" s="1"/>
  <c r="AZ52" i="1"/>
  <c r="AZ67" i="1" s="1"/>
  <c r="I52" i="1"/>
  <c r="I67" i="1" s="1"/>
  <c r="J740" i="1" s="1"/>
  <c r="P52" i="1"/>
  <c r="P67" i="1" s="1"/>
  <c r="P71" i="1" s="1"/>
  <c r="C509" i="1" s="1"/>
  <c r="G509" i="1" s="1"/>
  <c r="N52" i="1"/>
  <c r="N67" i="1" s="1"/>
  <c r="J745" i="1" s="1"/>
  <c r="AU52" i="1"/>
  <c r="AU67" i="1" s="1"/>
  <c r="AI52" i="1"/>
  <c r="AI67" i="1" s="1"/>
  <c r="J766" i="1" s="1"/>
  <c r="AT52" i="1"/>
  <c r="AT67" i="1" s="1"/>
  <c r="AT71" i="1" s="1"/>
  <c r="K52" i="1"/>
  <c r="K67" i="1" s="1"/>
  <c r="J742" i="1" s="1"/>
  <c r="H52" i="1"/>
  <c r="H67" i="1" s="1"/>
  <c r="H17" i="9" s="1"/>
  <c r="BZ52" i="1"/>
  <c r="BZ67" i="1" s="1"/>
  <c r="H337" i="9" s="1"/>
  <c r="P815" i="1"/>
  <c r="N747" i="1"/>
  <c r="N769" i="1"/>
  <c r="N766" i="1"/>
  <c r="N752" i="1"/>
  <c r="F26" i="9"/>
  <c r="D186" i="9"/>
  <c r="N743" i="1"/>
  <c r="N761" i="1"/>
  <c r="C575" i="1"/>
  <c r="L816" i="1"/>
  <c r="M816" i="1"/>
  <c r="C440" i="1"/>
  <c r="C430" i="1"/>
  <c r="G815" i="1"/>
  <c r="G816" i="1"/>
  <c r="I815" i="1"/>
  <c r="F241" i="9"/>
  <c r="J786" i="1"/>
  <c r="I71" i="1"/>
  <c r="C674" i="1" s="1"/>
  <c r="E763" i="1"/>
  <c r="D140" i="9"/>
  <c r="E795" i="1"/>
  <c r="H268" i="9"/>
  <c r="C12" i="9"/>
  <c r="E740" i="1"/>
  <c r="I12" i="9"/>
  <c r="D209" i="9"/>
  <c r="C140" i="9"/>
  <c r="E764" i="1"/>
  <c r="E780" i="1"/>
  <c r="G236" i="9"/>
  <c r="E787" i="1"/>
  <c r="C204" i="9"/>
  <c r="G268" i="9"/>
  <c r="E794" i="1"/>
  <c r="I300" i="9"/>
  <c r="E748" i="1"/>
  <c r="C76" i="9"/>
  <c r="E770" i="1"/>
  <c r="E804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61" i="1"/>
  <c r="B574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25" i="1"/>
  <c r="B514" i="1"/>
  <c r="B506" i="1"/>
  <c r="B510" i="1"/>
  <c r="B567" i="1"/>
  <c r="B497" i="1"/>
  <c r="B530" i="1"/>
  <c r="B572" i="1"/>
  <c r="B512" i="1"/>
  <c r="B517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B518" i="1"/>
  <c r="D12" i="9"/>
  <c r="F209" i="9"/>
  <c r="I108" i="9"/>
  <c r="E761" i="1"/>
  <c r="D204" i="9"/>
  <c r="E777" i="1"/>
  <c r="F268" i="9"/>
  <c r="E793" i="1"/>
  <c r="G332" i="9"/>
  <c r="E808" i="1"/>
  <c r="E236" i="9"/>
  <c r="F44" i="9"/>
  <c r="E744" i="1"/>
  <c r="B446" i="1"/>
  <c r="D242" i="1"/>
  <c r="E760" i="1"/>
  <c r="G140" i="9"/>
  <c r="E12" i="9"/>
  <c r="E736" i="1"/>
  <c r="E738" i="1"/>
  <c r="C418" i="1"/>
  <c r="D438" i="1"/>
  <c r="F14" i="6"/>
  <c r="O815" i="1"/>
  <c r="T815" i="1"/>
  <c r="C471" i="1"/>
  <c r="F10" i="6"/>
  <c r="D339" i="1"/>
  <c r="D26" i="9"/>
  <c r="N735" i="1"/>
  <c r="CE75" i="1"/>
  <c r="E758" i="1"/>
  <c r="F7" i="6"/>
  <c r="E204" i="1"/>
  <c r="C468" i="1"/>
  <c r="I383" i="9"/>
  <c r="S816" i="1"/>
  <c r="D22" i="7"/>
  <c r="C40" i="5"/>
  <c r="C420" i="1"/>
  <c r="B28" i="4"/>
  <c r="N772" i="1"/>
  <c r="F186" i="9"/>
  <c r="BD52" i="1"/>
  <c r="BD67" i="1" s="1"/>
  <c r="BD71" i="1" s="1"/>
  <c r="G245" i="9" s="1"/>
  <c r="AM52" i="1"/>
  <c r="AM67" i="1" s="1"/>
  <c r="BF52" i="1"/>
  <c r="BF67" i="1" s="1"/>
  <c r="BQ52" i="1"/>
  <c r="BQ67" i="1" s="1"/>
  <c r="F52" i="1"/>
  <c r="F67" i="1" s="1"/>
  <c r="BY52" i="1"/>
  <c r="BY67" i="1" s="1"/>
  <c r="BY71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M71" i="1" s="1"/>
  <c r="AK52" i="1"/>
  <c r="AK67" i="1" s="1"/>
  <c r="BV52" i="1"/>
  <c r="BV67" i="1" s="1"/>
  <c r="D52" i="1"/>
  <c r="D67" i="1" s="1"/>
  <c r="AA52" i="1"/>
  <c r="AA67" i="1" s="1"/>
  <c r="AA71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BA52" i="1" l="1"/>
  <c r="BA67" i="1" s="1"/>
  <c r="AL52" i="1"/>
  <c r="AL67" i="1" s="1"/>
  <c r="AL71" i="1" s="1"/>
  <c r="D332" i="9"/>
  <c r="E811" i="1"/>
  <c r="E771" i="1"/>
  <c r="E786" i="1"/>
  <c r="E108" i="9"/>
  <c r="E742" i="1"/>
  <c r="F172" i="9"/>
  <c r="AV71" i="1"/>
  <c r="C541" i="1" s="1"/>
  <c r="E801" i="1"/>
  <c r="E268" i="9"/>
  <c r="E779" i="1"/>
  <c r="D709" i="10"/>
  <c r="D701" i="10"/>
  <c r="D706" i="10"/>
  <c r="D698" i="10"/>
  <c r="D711" i="10"/>
  <c r="D703" i="10"/>
  <c r="D708" i="10"/>
  <c r="D700" i="10"/>
  <c r="D692" i="10"/>
  <c r="D684" i="10"/>
  <c r="D713" i="10"/>
  <c r="D705" i="10"/>
  <c r="D697" i="10"/>
  <c r="D689" i="10"/>
  <c r="D710" i="10"/>
  <c r="D702" i="10"/>
  <c r="D716" i="10"/>
  <c r="D707" i="10"/>
  <c r="D699" i="10"/>
  <c r="D691" i="10"/>
  <c r="D683" i="10"/>
  <c r="D712" i="10"/>
  <c r="D681" i="10"/>
  <c r="D673" i="10"/>
  <c r="D704" i="10"/>
  <c r="D680" i="10"/>
  <c r="D685" i="10"/>
  <c r="D677" i="10"/>
  <c r="D669" i="10"/>
  <c r="D627" i="10"/>
  <c r="D693" i="10"/>
  <c r="D668" i="10"/>
  <c r="D643" i="10"/>
  <c r="D639" i="10"/>
  <c r="D635" i="10"/>
  <c r="D631" i="10"/>
  <c r="D628" i="10"/>
  <c r="D623" i="10"/>
  <c r="D618" i="10"/>
  <c r="D687" i="10"/>
  <c r="D645" i="10"/>
  <c r="D629" i="10"/>
  <c r="D625" i="10"/>
  <c r="D621" i="10"/>
  <c r="D616" i="10"/>
  <c r="D694" i="10"/>
  <c r="D641" i="10"/>
  <c r="D637" i="10"/>
  <c r="D633" i="10"/>
  <c r="D646" i="10"/>
  <c r="D620" i="10"/>
  <c r="D690" i="10"/>
  <c r="D688" i="10"/>
  <c r="D686" i="10"/>
  <c r="D678" i="10"/>
  <c r="D676" i="10"/>
  <c r="D675" i="10"/>
  <c r="D674" i="10"/>
  <c r="D642" i="10"/>
  <c r="D638" i="10"/>
  <c r="D634" i="10"/>
  <c r="D630" i="10"/>
  <c r="D624" i="10"/>
  <c r="D619" i="10"/>
  <c r="D672" i="10"/>
  <c r="D640" i="10"/>
  <c r="D636" i="10"/>
  <c r="D622" i="10"/>
  <c r="D632" i="10"/>
  <c r="D679" i="10"/>
  <c r="D671" i="10"/>
  <c r="D617" i="10"/>
  <c r="D682" i="10"/>
  <c r="D626" i="10"/>
  <c r="D695" i="10"/>
  <c r="D670" i="10"/>
  <c r="D696" i="10"/>
  <c r="D647" i="10"/>
  <c r="D644" i="10"/>
  <c r="H496" i="10"/>
  <c r="F496" i="10"/>
  <c r="H140" i="9"/>
  <c r="E745" i="1"/>
  <c r="D465" i="1"/>
  <c r="G71" i="1"/>
  <c r="C500" i="1" s="1"/>
  <c r="G500" i="1" s="1"/>
  <c r="BQ71" i="1"/>
  <c r="C562" i="1" s="1"/>
  <c r="E800" i="1"/>
  <c r="D373" i="1"/>
  <c r="D391" i="1" s="1"/>
  <c r="J765" i="1"/>
  <c r="J763" i="1"/>
  <c r="J775" i="1"/>
  <c r="I305" i="9"/>
  <c r="G113" i="9"/>
  <c r="J761" i="1"/>
  <c r="D145" i="9"/>
  <c r="BT71" i="1"/>
  <c r="I309" i="9" s="1"/>
  <c r="J762" i="1"/>
  <c r="J749" i="1"/>
  <c r="BB71" i="1"/>
  <c r="E245" i="9" s="1"/>
  <c r="AW71" i="1"/>
  <c r="C631" i="1" s="1"/>
  <c r="AM71" i="1"/>
  <c r="D181" i="9" s="1"/>
  <c r="G204" i="9"/>
  <c r="E773" i="1"/>
  <c r="AN71" i="1"/>
  <c r="C705" i="1" s="1"/>
  <c r="BR71" i="1"/>
  <c r="C626" i="1" s="1"/>
  <c r="CB71" i="1"/>
  <c r="C573" i="1" s="1"/>
  <c r="C300" i="9"/>
  <c r="E751" i="1"/>
  <c r="E783" i="1"/>
  <c r="BA71" i="1"/>
  <c r="C546" i="1" s="1"/>
  <c r="G546" i="1" s="1"/>
  <c r="BC71" i="1"/>
  <c r="C633" i="1" s="1"/>
  <c r="L71" i="1"/>
  <c r="C677" i="1" s="1"/>
  <c r="AB71" i="1"/>
  <c r="G117" i="9" s="1"/>
  <c r="E746" i="1"/>
  <c r="H76" i="9"/>
  <c r="G108" i="9"/>
  <c r="C108" i="9"/>
  <c r="D364" i="9"/>
  <c r="D71" i="1"/>
  <c r="C497" i="1" s="1"/>
  <c r="G497" i="1" s="1"/>
  <c r="BN71" i="1"/>
  <c r="C559" i="1" s="1"/>
  <c r="AQ71" i="1"/>
  <c r="C708" i="1" s="1"/>
  <c r="E785" i="1"/>
  <c r="E769" i="1"/>
  <c r="I236" i="9"/>
  <c r="E765" i="1"/>
  <c r="R71" i="1"/>
  <c r="D85" i="9" s="1"/>
  <c r="D236" i="9"/>
  <c r="E741" i="1"/>
  <c r="AE71" i="1"/>
  <c r="C524" i="1" s="1"/>
  <c r="G524" i="1" s="1"/>
  <c r="E809" i="1"/>
  <c r="AH71" i="1"/>
  <c r="C527" i="1" s="1"/>
  <c r="G527" i="1" s="1"/>
  <c r="AZ71" i="1"/>
  <c r="C245" i="9" s="1"/>
  <c r="J71" i="1"/>
  <c r="C53" i="9" s="1"/>
  <c r="E798" i="1"/>
  <c r="G76" i="9"/>
  <c r="E807" i="1"/>
  <c r="D76" i="9"/>
  <c r="E49" i="9"/>
  <c r="J774" i="1"/>
  <c r="J741" i="1"/>
  <c r="D305" i="9"/>
  <c r="BX71" i="1"/>
  <c r="C569" i="1" s="1"/>
  <c r="AY71" i="1"/>
  <c r="I213" i="9" s="1"/>
  <c r="I204" i="9"/>
  <c r="E754" i="1"/>
  <c r="BE71" i="1"/>
  <c r="C614" i="1" s="1"/>
  <c r="AK71" i="1"/>
  <c r="C530" i="1" s="1"/>
  <c r="G530" i="1" s="1"/>
  <c r="H236" i="9"/>
  <c r="W71" i="1"/>
  <c r="C516" i="1" s="1"/>
  <c r="G516" i="1" s="1"/>
  <c r="AR71" i="1"/>
  <c r="I181" i="9" s="1"/>
  <c r="H12" i="9"/>
  <c r="BF71" i="1"/>
  <c r="C551" i="1" s="1"/>
  <c r="E781" i="1"/>
  <c r="I172" i="9"/>
  <c r="I140" i="9"/>
  <c r="S71" i="1"/>
  <c r="C512" i="1" s="1"/>
  <c r="G512" i="1" s="1"/>
  <c r="J755" i="1"/>
  <c r="C113" i="9"/>
  <c r="BW71" i="1"/>
  <c r="C568" i="1" s="1"/>
  <c r="G177" i="9"/>
  <c r="J734" i="1"/>
  <c r="J792" i="1"/>
  <c r="J804" i="1"/>
  <c r="K71" i="1"/>
  <c r="C676" i="1" s="1"/>
  <c r="BI71" i="1"/>
  <c r="C554" i="1" s="1"/>
  <c r="J756" i="1"/>
  <c r="J777" i="1"/>
  <c r="G273" i="9"/>
  <c r="J752" i="1"/>
  <c r="G49" i="9"/>
  <c r="H81" i="9"/>
  <c r="J764" i="1"/>
  <c r="J750" i="1"/>
  <c r="C71" i="1"/>
  <c r="C668" i="1" s="1"/>
  <c r="U71" i="1"/>
  <c r="G85" i="9" s="1"/>
  <c r="Y71" i="1"/>
  <c r="C690" i="1" s="1"/>
  <c r="H273" i="9"/>
  <c r="N71" i="1"/>
  <c r="G53" i="9" s="1"/>
  <c r="V71" i="1"/>
  <c r="C687" i="1" s="1"/>
  <c r="BK71" i="1"/>
  <c r="C556" i="1" s="1"/>
  <c r="J785" i="1"/>
  <c r="X71" i="1"/>
  <c r="C117" i="9" s="1"/>
  <c r="AG71" i="1"/>
  <c r="C526" i="1" s="1"/>
  <c r="G526" i="1" s="1"/>
  <c r="BH71" i="1"/>
  <c r="C636" i="1" s="1"/>
  <c r="O71" i="1"/>
  <c r="C508" i="1" s="1"/>
  <c r="G508" i="1" s="1"/>
  <c r="AP71" i="1"/>
  <c r="C707" i="1" s="1"/>
  <c r="J769" i="1"/>
  <c r="C177" i="9"/>
  <c r="F71" i="1"/>
  <c r="F21" i="9" s="1"/>
  <c r="D108" i="9"/>
  <c r="E796" i="1"/>
  <c r="CE48" i="1"/>
  <c r="CE62" i="1"/>
  <c r="E816" i="1" s="1"/>
  <c r="E76" i="9"/>
  <c r="CA71" i="1"/>
  <c r="BS71" i="1"/>
  <c r="C639" i="1" s="1"/>
  <c r="BM71" i="1"/>
  <c r="I277" i="9" s="1"/>
  <c r="E204" i="9"/>
  <c r="E332" i="9"/>
  <c r="F12" i="9"/>
  <c r="AU71" i="1"/>
  <c r="C712" i="1" s="1"/>
  <c r="AX71" i="1"/>
  <c r="C616" i="1" s="1"/>
  <c r="BV71" i="1"/>
  <c r="C567" i="1" s="1"/>
  <c r="T71" i="1"/>
  <c r="F85" i="9" s="1"/>
  <c r="H172" i="9"/>
  <c r="D268" i="9"/>
  <c r="E300" i="9"/>
  <c r="AJ71" i="1"/>
  <c r="H149" i="9" s="1"/>
  <c r="Z71" i="1"/>
  <c r="C691" i="1" s="1"/>
  <c r="BP71" i="1"/>
  <c r="C621" i="1" s="1"/>
  <c r="E810" i="1"/>
  <c r="C341" i="9"/>
  <c r="C640" i="1"/>
  <c r="I17" i="9"/>
  <c r="H71" i="1"/>
  <c r="H21" i="9" s="1"/>
  <c r="CC71" i="1"/>
  <c r="C620" i="1" s="1"/>
  <c r="D369" i="9"/>
  <c r="J739" i="1"/>
  <c r="J799" i="1"/>
  <c r="J757" i="1"/>
  <c r="H49" i="9"/>
  <c r="E177" i="9"/>
  <c r="AI71" i="1"/>
  <c r="G149" i="9" s="1"/>
  <c r="C49" i="9"/>
  <c r="BZ71" i="1"/>
  <c r="H341" i="9" s="1"/>
  <c r="G145" i="9"/>
  <c r="D149" i="9"/>
  <c r="C565" i="1"/>
  <c r="J754" i="1"/>
  <c r="I81" i="9"/>
  <c r="CE67" i="1"/>
  <c r="C433" i="1" s="1"/>
  <c r="F273" i="9"/>
  <c r="J809" i="1"/>
  <c r="E337" i="9"/>
  <c r="J772" i="1"/>
  <c r="H305" i="9"/>
  <c r="J743" i="1"/>
  <c r="C641" i="1"/>
  <c r="D49" i="9"/>
  <c r="I337" i="9"/>
  <c r="BG71" i="1"/>
  <c r="C552" i="1" s="1"/>
  <c r="I49" i="9"/>
  <c r="J747" i="1"/>
  <c r="D273" i="9"/>
  <c r="J791" i="1"/>
  <c r="H145" i="9"/>
  <c r="J767" i="1"/>
  <c r="C209" i="9"/>
  <c r="J776" i="1"/>
  <c r="BO71" i="1"/>
  <c r="C627" i="1" s="1"/>
  <c r="E17" i="9"/>
  <c r="E71" i="1"/>
  <c r="E21" i="9" s="1"/>
  <c r="BJ71" i="1"/>
  <c r="C555" i="1" s="1"/>
  <c r="AD71" i="1"/>
  <c r="I117" i="9" s="1"/>
  <c r="J779" i="1"/>
  <c r="E305" i="9"/>
  <c r="C337" i="9"/>
  <c r="AO71" i="1"/>
  <c r="F181" i="9" s="1"/>
  <c r="J807" i="1"/>
  <c r="E113" i="9"/>
  <c r="BL71" i="1"/>
  <c r="C637" i="1" s="1"/>
  <c r="C273" i="9"/>
  <c r="E209" i="9"/>
  <c r="J778" i="1"/>
  <c r="J783" i="1"/>
  <c r="C241" i="9"/>
  <c r="J748" i="1"/>
  <c r="C81" i="9"/>
  <c r="J760" i="1"/>
  <c r="H113" i="9"/>
  <c r="N815" i="1"/>
  <c r="C525" i="1"/>
  <c r="G525" i="1" s="1"/>
  <c r="C623" i="1"/>
  <c r="C549" i="1"/>
  <c r="I21" i="9"/>
  <c r="I53" i="9"/>
  <c r="C681" i="1"/>
  <c r="F309" i="9"/>
  <c r="C624" i="1"/>
  <c r="CE52" i="1"/>
  <c r="C502" i="1"/>
  <c r="G502" i="1" s="1"/>
  <c r="C428" i="1"/>
  <c r="C496" i="1"/>
  <c r="G496" i="1" s="1"/>
  <c r="C511" i="1"/>
  <c r="G511" i="1" s="1"/>
  <c r="C683" i="1"/>
  <c r="C682" i="1"/>
  <c r="C510" i="1"/>
  <c r="G510" i="1" s="1"/>
  <c r="C85" i="9"/>
  <c r="C630" i="1"/>
  <c r="C710" i="1"/>
  <c r="C213" i="9"/>
  <c r="E181" i="9"/>
  <c r="G213" i="9"/>
  <c r="C542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C522" i="1"/>
  <c r="G522" i="1" s="1"/>
  <c r="C694" i="1"/>
  <c r="H117" i="9"/>
  <c r="I378" i="9"/>
  <c r="K612" i="1"/>
  <c r="C465" i="1"/>
  <c r="N816" i="1"/>
  <c r="C520" i="1"/>
  <c r="G520" i="1" s="1"/>
  <c r="C692" i="1"/>
  <c r="F117" i="9"/>
  <c r="C126" i="8"/>
  <c r="F32" i="6"/>
  <c r="C478" i="1"/>
  <c r="C305" i="9"/>
  <c r="J797" i="1"/>
  <c r="C102" i="8"/>
  <c r="C482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G309" i="9"/>
  <c r="G341" i="9"/>
  <c r="C570" i="1"/>
  <c r="C645" i="1"/>
  <c r="C711" i="1"/>
  <c r="D213" i="9"/>
  <c r="C539" i="1"/>
  <c r="G539" i="1" s="1"/>
  <c r="F516" i="1"/>
  <c r="J735" i="1"/>
  <c r="D17" i="9"/>
  <c r="J800" i="1"/>
  <c r="F305" i="9"/>
  <c r="C622" i="1"/>
  <c r="C373" i="9"/>
  <c r="C181" i="9"/>
  <c r="C703" i="1"/>
  <c r="C531" i="1"/>
  <c r="G531" i="1" s="1"/>
  <c r="G181" i="9"/>
  <c r="F540" i="1"/>
  <c r="H540" i="1"/>
  <c r="F532" i="1"/>
  <c r="H532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506" i="1"/>
  <c r="G506" i="1" s="1"/>
  <c r="F53" i="9"/>
  <c r="C678" i="1"/>
  <c r="C679" i="1"/>
  <c r="C695" i="1"/>
  <c r="J784" i="1" l="1"/>
  <c r="D241" i="9"/>
  <c r="C517" i="1"/>
  <c r="G517" i="1" s="1"/>
  <c r="C672" i="1"/>
  <c r="C713" i="1"/>
  <c r="C688" i="1"/>
  <c r="G21" i="9"/>
  <c r="F213" i="9"/>
  <c r="C505" i="1"/>
  <c r="G505" i="1" s="1"/>
  <c r="E612" i="10"/>
  <c r="D715" i="10"/>
  <c r="E623" i="10"/>
  <c r="C507" i="1"/>
  <c r="G507" i="1" s="1"/>
  <c r="C632" i="1"/>
  <c r="I85" i="9"/>
  <c r="D245" i="9"/>
  <c r="C535" i="1"/>
  <c r="G535" i="1" s="1"/>
  <c r="C21" i="9"/>
  <c r="C689" i="1"/>
  <c r="C547" i="1"/>
  <c r="D21" i="9"/>
  <c r="C709" i="1"/>
  <c r="C619" i="1"/>
  <c r="C533" i="1"/>
  <c r="G533" i="1" s="1"/>
  <c r="C644" i="1"/>
  <c r="F245" i="9"/>
  <c r="C149" i="9"/>
  <c r="C521" i="1"/>
  <c r="G521" i="1" s="1"/>
  <c r="H181" i="9"/>
  <c r="C704" i="1"/>
  <c r="C628" i="1"/>
  <c r="C503" i="1"/>
  <c r="G503" i="1" s="1"/>
  <c r="C563" i="1"/>
  <c r="C536" i="1"/>
  <c r="G536" i="1" s="1"/>
  <c r="C532" i="1"/>
  <c r="G532" i="1" s="1"/>
  <c r="C696" i="1"/>
  <c r="I364" i="9"/>
  <c r="H524" i="1"/>
  <c r="C675" i="1"/>
  <c r="E53" i="9"/>
  <c r="C553" i="1"/>
  <c r="E815" i="1"/>
  <c r="C699" i="1"/>
  <c r="C529" i="1"/>
  <c r="G529" i="1" s="1"/>
  <c r="C513" i="1"/>
  <c r="G513" i="1" s="1"/>
  <c r="C548" i="1"/>
  <c r="C693" i="1"/>
  <c r="C643" i="1"/>
  <c r="F149" i="9"/>
  <c r="C515" i="1"/>
  <c r="G515" i="1" s="1"/>
  <c r="C309" i="9"/>
  <c r="C669" i="1"/>
  <c r="C550" i="1"/>
  <c r="G550" i="1" s="1"/>
  <c r="C698" i="1"/>
  <c r="D53" i="9"/>
  <c r="F341" i="9"/>
  <c r="C545" i="1"/>
  <c r="G545" i="1" s="1"/>
  <c r="H245" i="9"/>
  <c r="C537" i="1"/>
  <c r="G537" i="1" s="1"/>
  <c r="D277" i="9"/>
  <c r="C680" i="1"/>
  <c r="C701" i="1"/>
  <c r="H309" i="9"/>
  <c r="C544" i="1"/>
  <c r="G544" i="1" s="1"/>
  <c r="D341" i="9"/>
  <c r="C635" i="1"/>
  <c r="C685" i="1"/>
  <c r="C564" i="1"/>
  <c r="C625" i="1"/>
  <c r="H53" i="9"/>
  <c r="C684" i="1"/>
  <c r="C629" i="1"/>
  <c r="G277" i="9"/>
  <c r="I245" i="9"/>
  <c r="E277" i="9"/>
  <c r="C504" i="1"/>
  <c r="G504" i="1" s="1"/>
  <c r="E85" i="9"/>
  <c r="C702" i="1"/>
  <c r="I149" i="9"/>
  <c r="D117" i="9"/>
  <c r="C518" i="1"/>
  <c r="G518" i="1" s="1"/>
  <c r="C634" i="1"/>
  <c r="E341" i="9"/>
  <c r="H85" i="9"/>
  <c r="E149" i="9"/>
  <c r="C514" i="1"/>
  <c r="G514" i="1" s="1"/>
  <c r="CE71" i="1"/>
  <c r="I373" i="9" s="1"/>
  <c r="C686" i="1"/>
  <c r="C671" i="1"/>
  <c r="E309" i="9"/>
  <c r="H213" i="9"/>
  <c r="C543" i="1"/>
  <c r="C638" i="1"/>
  <c r="C646" i="1"/>
  <c r="E213" i="9"/>
  <c r="C558" i="1"/>
  <c r="C540" i="1"/>
  <c r="G540" i="1" s="1"/>
  <c r="C519" i="1"/>
  <c r="G519" i="1" s="1"/>
  <c r="C499" i="1"/>
  <c r="G499" i="1" s="1"/>
  <c r="C647" i="1"/>
  <c r="C572" i="1"/>
  <c r="C642" i="1"/>
  <c r="C501" i="1"/>
  <c r="G501" i="1" s="1"/>
  <c r="C571" i="1"/>
  <c r="C561" i="1"/>
  <c r="I341" i="9"/>
  <c r="E117" i="9"/>
  <c r="C277" i="9"/>
  <c r="C673" i="1"/>
  <c r="C617" i="1"/>
  <c r="D309" i="9"/>
  <c r="F277" i="9"/>
  <c r="D373" i="9"/>
  <c r="H277" i="9"/>
  <c r="C700" i="1"/>
  <c r="I369" i="9"/>
  <c r="C528" i="1"/>
  <c r="G528" i="1" s="1"/>
  <c r="C574" i="1"/>
  <c r="C670" i="1"/>
  <c r="C498" i="1"/>
  <c r="G498" i="1" s="1"/>
  <c r="C560" i="1"/>
  <c r="C618" i="1"/>
  <c r="C557" i="1"/>
  <c r="C523" i="1"/>
  <c r="G523" i="1" s="1"/>
  <c r="J816" i="1"/>
  <c r="C534" i="1"/>
  <c r="G534" i="1" s="1"/>
  <c r="C706" i="1"/>
  <c r="J815" i="1"/>
  <c r="C441" i="1"/>
  <c r="C716" i="1"/>
  <c r="H511" i="1"/>
  <c r="D615" i="1"/>
  <c r="H520" i="1"/>
  <c r="H516" i="1"/>
  <c r="F522" i="1"/>
  <c r="H522" i="1"/>
  <c r="F510" i="1"/>
  <c r="H510" i="1"/>
  <c r="F513" i="1"/>
  <c r="C142" i="8"/>
  <c r="D393" i="1"/>
  <c r="F538" i="1"/>
  <c r="H538" i="1"/>
  <c r="F496" i="1"/>
  <c r="H496" i="1" s="1"/>
  <c r="F534" i="1"/>
  <c r="H502" i="1"/>
  <c r="F502" i="1"/>
  <c r="H504" i="1"/>
  <c r="F504" i="1"/>
  <c r="H530" i="1"/>
  <c r="F530" i="1"/>
  <c r="F512" i="1"/>
  <c r="H512" i="1"/>
  <c r="F526" i="1"/>
  <c r="H526" i="1"/>
  <c r="F503" i="1"/>
  <c r="F508" i="1"/>
  <c r="H508" i="1" s="1"/>
  <c r="F514" i="1"/>
  <c r="H507" i="1"/>
  <c r="F507" i="1"/>
  <c r="F518" i="1"/>
  <c r="H546" i="1"/>
  <c r="F546" i="1"/>
  <c r="F506" i="1"/>
  <c r="H506" i="1"/>
  <c r="F500" i="1"/>
  <c r="H500" i="1" s="1"/>
  <c r="F509" i="1"/>
  <c r="H509" i="1"/>
  <c r="H517" i="1" l="1"/>
  <c r="E706" i="10"/>
  <c r="E698" i="10"/>
  <c r="E711" i="10"/>
  <c r="E703" i="10"/>
  <c r="E695" i="10"/>
  <c r="E708" i="10"/>
  <c r="E700" i="10"/>
  <c r="E713" i="10"/>
  <c r="E705" i="10"/>
  <c r="E697" i="10"/>
  <c r="E689" i="10"/>
  <c r="E710" i="10"/>
  <c r="E702" i="10"/>
  <c r="E694" i="10"/>
  <c r="E686" i="10"/>
  <c r="E716" i="10"/>
  <c r="E707" i="10"/>
  <c r="E699" i="10"/>
  <c r="E712" i="10"/>
  <c r="E704" i="10"/>
  <c r="E696" i="10"/>
  <c r="E688" i="10"/>
  <c r="E678" i="10"/>
  <c r="E670" i="10"/>
  <c r="E647" i="10"/>
  <c r="E646" i="10"/>
  <c r="E645" i="10"/>
  <c r="E629" i="10"/>
  <c r="E626" i="10"/>
  <c r="E685" i="10"/>
  <c r="E684" i="10"/>
  <c r="E683" i="10"/>
  <c r="E709" i="10"/>
  <c r="E693" i="10"/>
  <c r="E692" i="10"/>
  <c r="E682" i="10"/>
  <c r="E674" i="10"/>
  <c r="E680" i="10"/>
  <c r="E701" i="10"/>
  <c r="E641" i="10"/>
  <c r="E637" i="10"/>
  <c r="E633" i="10"/>
  <c r="E627" i="10"/>
  <c r="E690" i="10"/>
  <c r="E677" i="10"/>
  <c r="E676" i="10"/>
  <c r="E675" i="10"/>
  <c r="E642" i="10"/>
  <c r="E638" i="10"/>
  <c r="E634" i="10"/>
  <c r="E630" i="10"/>
  <c r="E624" i="10"/>
  <c r="E679" i="10"/>
  <c r="E673" i="10"/>
  <c r="E672" i="10"/>
  <c r="E671" i="10"/>
  <c r="E643" i="10"/>
  <c r="E636" i="10"/>
  <c r="E669" i="10"/>
  <c r="E639" i="10"/>
  <c r="E632" i="10"/>
  <c r="E628" i="10"/>
  <c r="E635" i="10"/>
  <c r="E687" i="10"/>
  <c r="E631" i="10"/>
  <c r="E691" i="10"/>
  <c r="E668" i="10"/>
  <c r="E681" i="10"/>
  <c r="E644" i="10"/>
  <c r="E625" i="10"/>
  <c r="E640" i="10"/>
  <c r="H503" i="1"/>
  <c r="H515" i="1"/>
  <c r="H518" i="1"/>
  <c r="H550" i="1"/>
  <c r="H513" i="1"/>
  <c r="H544" i="1"/>
  <c r="H514" i="1"/>
  <c r="C648" i="1"/>
  <c r="M716" i="1" s="1"/>
  <c r="Y816" i="1" s="1"/>
  <c r="H534" i="1"/>
  <c r="C715" i="1"/>
  <c r="H498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33" i="1"/>
  <c r="D679" i="1"/>
  <c r="D625" i="1"/>
  <c r="D672" i="1"/>
  <c r="D680" i="1"/>
  <c r="D619" i="1"/>
  <c r="D688" i="1"/>
  <c r="D624" i="1"/>
  <c r="D681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710" i="1"/>
  <c r="D626" i="1"/>
  <c r="D668" i="1"/>
  <c r="D641" i="1"/>
  <c r="D643" i="1"/>
  <c r="D646" i="1"/>
  <c r="D708" i="1"/>
  <c r="D695" i="1"/>
  <c r="D683" i="1"/>
  <c r="D693" i="1"/>
  <c r="D61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E715" i="10" l="1"/>
  <c r="F624" i="10"/>
  <c r="E623" i="1"/>
  <c r="E716" i="1" s="1"/>
  <c r="E612" i="1"/>
  <c r="D715" i="1"/>
  <c r="F711" i="10" l="1"/>
  <c r="F703" i="10"/>
  <c r="F695" i="10"/>
  <c r="F708" i="10"/>
  <c r="F700" i="10"/>
  <c r="F713" i="10"/>
  <c r="F705" i="10"/>
  <c r="F697" i="10"/>
  <c r="F710" i="10"/>
  <c r="F702" i="10"/>
  <c r="F694" i="10"/>
  <c r="F686" i="10"/>
  <c r="F716" i="10"/>
  <c r="F707" i="10"/>
  <c r="F699" i="10"/>
  <c r="F691" i="10"/>
  <c r="F712" i="10"/>
  <c r="F704" i="10"/>
  <c r="F696" i="10"/>
  <c r="F709" i="10"/>
  <c r="F701" i="10"/>
  <c r="F693" i="10"/>
  <c r="F685" i="10"/>
  <c r="F706" i="10"/>
  <c r="F690" i="10"/>
  <c r="F689" i="10"/>
  <c r="F67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98" i="10"/>
  <c r="F692" i="10"/>
  <c r="F682" i="10"/>
  <c r="F679" i="10"/>
  <c r="F671" i="10"/>
  <c r="F625" i="10"/>
  <c r="F681" i="10"/>
  <c r="F683" i="10"/>
  <c r="F677" i="10"/>
  <c r="F676" i="10"/>
  <c r="F646" i="10"/>
  <c r="F688" i="10"/>
  <c r="F678" i="10"/>
  <c r="F674" i="10"/>
  <c r="F673" i="10"/>
  <c r="F672" i="10"/>
  <c r="F670" i="10"/>
  <c r="F669" i="10"/>
  <c r="F668" i="10"/>
  <c r="F647" i="10"/>
  <c r="F628" i="10"/>
  <c r="F626" i="10"/>
  <c r="F680" i="10"/>
  <c r="F629" i="10"/>
  <c r="F687" i="10"/>
  <c r="F627" i="10"/>
  <c r="F645" i="10"/>
  <c r="F684" i="10"/>
  <c r="E641" i="1"/>
  <c r="E691" i="1"/>
  <c r="E689" i="1"/>
  <c r="E642" i="1"/>
  <c r="E682" i="1"/>
  <c r="E712" i="1"/>
  <c r="E636" i="1"/>
  <c r="E680" i="1"/>
  <c r="E696" i="1"/>
  <c r="E674" i="1"/>
  <c r="E678" i="1"/>
  <c r="E709" i="1"/>
  <c r="E686" i="1"/>
  <c r="E644" i="1"/>
  <c r="E646" i="1"/>
  <c r="E670" i="1"/>
  <c r="E677" i="1"/>
  <c r="E681" i="1"/>
  <c r="E672" i="1"/>
  <c r="E685" i="1"/>
  <c r="E676" i="1"/>
  <c r="E706" i="1"/>
  <c r="E684" i="1"/>
  <c r="E640" i="1"/>
  <c r="E643" i="1"/>
  <c r="E630" i="1"/>
  <c r="E697" i="1"/>
  <c r="E703" i="1"/>
  <c r="E694" i="1"/>
  <c r="E628" i="1"/>
  <c r="E673" i="1"/>
  <c r="E687" i="1"/>
  <c r="E675" i="1"/>
  <c r="E671" i="1"/>
  <c r="E713" i="1"/>
  <c r="E710" i="1"/>
  <c r="E637" i="1"/>
  <c r="E704" i="1"/>
  <c r="E708" i="1"/>
  <c r="E625" i="1"/>
  <c r="E634" i="1"/>
  <c r="E635" i="1"/>
  <c r="E627" i="1"/>
  <c r="E711" i="1"/>
  <c r="E645" i="1"/>
  <c r="E692" i="1"/>
  <c r="E695" i="1"/>
  <c r="E629" i="1"/>
  <c r="E679" i="1"/>
  <c r="E693" i="1"/>
  <c r="E698" i="1"/>
  <c r="E688" i="1"/>
  <c r="E705" i="1"/>
  <c r="E626" i="1"/>
  <c r="E699" i="1"/>
  <c r="E638" i="1"/>
  <c r="E700" i="1"/>
  <c r="E639" i="1"/>
  <c r="E690" i="1"/>
  <c r="E707" i="1"/>
  <c r="E624" i="1"/>
  <c r="F624" i="1" s="1"/>
  <c r="F638" i="1" s="1"/>
  <c r="E701" i="1"/>
  <c r="E631" i="1"/>
  <c r="E668" i="1"/>
  <c r="E633" i="1"/>
  <c r="E632" i="1"/>
  <c r="E702" i="1"/>
  <c r="E669" i="1"/>
  <c r="E683" i="1"/>
  <c r="E647" i="1"/>
  <c r="F715" i="10" l="1"/>
  <c r="G625" i="10"/>
  <c r="F716" i="1"/>
  <c r="F675" i="1"/>
  <c r="F674" i="1"/>
  <c r="F635" i="1"/>
  <c r="F630" i="1"/>
  <c r="F683" i="1"/>
  <c r="F632" i="1"/>
  <c r="F639" i="1"/>
  <c r="F644" i="1"/>
  <c r="F699" i="1"/>
  <c r="F633" i="1"/>
  <c r="F688" i="1"/>
  <c r="F645" i="1"/>
  <c r="F673" i="1"/>
  <c r="F697" i="1"/>
  <c r="F687" i="1"/>
  <c r="F627" i="1"/>
  <c r="F634" i="1"/>
  <c r="F669" i="1"/>
  <c r="F670" i="1"/>
  <c r="F689" i="1"/>
  <c r="F626" i="1"/>
  <c r="F686" i="1"/>
  <c r="F637" i="1"/>
  <c r="F707" i="1"/>
  <c r="F712" i="1"/>
  <c r="F711" i="1"/>
  <c r="F700" i="1"/>
  <c r="F642" i="1"/>
  <c r="F702" i="1"/>
  <c r="F643" i="1"/>
  <c r="F696" i="1"/>
  <c r="F709" i="1"/>
  <c r="F646" i="1"/>
  <c r="F705" i="1"/>
  <c r="F690" i="1"/>
  <c r="F695" i="1"/>
  <c r="F679" i="1"/>
  <c r="F685" i="1"/>
  <c r="F713" i="1"/>
  <c r="F671" i="1"/>
  <c r="F704" i="1"/>
  <c r="F647" i="1"/>
  <c r="F625" i="1"/>
  <c r="F641" i="1"/>
  <c r="F677" i="1"/>
  <c r="F629" i="1"/>
  <c r="F640" i="1"/>
  <c r="F668" i="1"/>
  <c r="F682" i="1"/>
  <c r="F678" i="1"/>
  <c r="F680" i="1"/>
  <c r="F710" i="1"/>
  <c r="F693" i="1"/>
  <c r="F691" i="1"/>
  <c r="F703" i="1"/>
  <c r="F681" i="1"/>
  <c r="F684" i="1"/>
  <c r="F636" i="1"/>
  <c r="F631" i="1"/>
  <c r="F672" i="1"/>
  <c r="F708" i="1"/>
  <c r="F628" i="1"/>
  <c r="F706" i="1"/>
  <c r="F701" i="1"/>
  <c r="F676" i="1"/>
  <c r="F698" i="1"/>
  <c r="F692" i="1"/>
  <c r="F694" i="1"/>
  <c r="E715" i="1"/>
  <c r="G708" i="10" l="1"/>
  <c r="G700" i="10"/>
  <c r="G713" i="10"/>
  <c r="G705" i="10"/>
  <c r="G697" i="10"/>
  <c r="G710" i="10"/>
  <c r="G702" i="10"/>
  <c r="G716" i="10"/>
  <c r="G707" i="10"/>
  <c r="G699" i="10"/>
  <c r="G691" i="10"/>
  <c r="G683" i="10"/>
  <c r="G712" i="10"/>
  <c r="G704" i="10"/>
  <c r="G696" i="10"/>
  <c r="G688" i="10"/>
  <c r="G709" i="10"/>
  <c r="G701" i="10"/>
  <c r="G706" i="10"/>
  <c r="G698" i="10"/>
  <c r="G690" i="10"/>
  <c r="G695" i="10"/>
  <c r="G680" i="10"/>
  <c r="G672" i="10"/>
  <c r="G693" i="10"/>
  <c r="G679" i="10"/>
  <c r="G703" i="10"/>
  <c r="G687" i="10"/>
  <c r="G686" i="10"/>
  <c r="G676" i="10"/>
  <c r="G668" i="10"/>
  <c r="G628" i="10"/>
  <c r="H628" i="10" s="1"/>
  <c r="G644" i="10"/>
  <c r="G640" i="10"/>
  <c r="G636" i="10"/>
  <c r="G632" i="10"/>
  <c r="G694" i="10"/>
  <c r="G677" i="10"/>
  <c r="G646" i="10"/>
  <c r="G692" i="10"/>
  <c r="G678" i="10"/>
  <c r="G675" i="10"/>
  <c r="G674" i="10"/>
  <c r="G673" i="10"/>
  <c r="G642" i="10"/>
  <c r="G638" i="10"/>
  <c r="G634" i="10"/>
  <c r="G630" i="10"/>
  <c r="G671" i="10"/>
  <c r="G670" i="10"/>
  <c r="G669" i="10"/>
  <c r="G647" i="10"/>
  <c r="G626" i="10"/>
  <c r="G684" i="10"/>
  <c r="G643" i="10"/>
  <c r="G639" i="10"/>
  <c r="G635" i="10"/>
  <c r="G631" i="10"/>
  <c r="G711" i="10"/>
  <c r="G627" i="10"/>
  <c r="G682" i="10"/>
  <c r="G645" i="10"/>
  <c r="G685" i="10"/>
  <c r="G637" i="10"/>
  <c r="G633" i="10"/>
  <c r="G689" i="10"/>
  <c r="G629" i="10"/>
  <c r="G641" i="10"/>
  <c r="G681" i="10"/>
  <c r="F715" i="1"/>
  <c r="G625" i="1"/>
  <c r="G715" i="10" l="1"/>
  <c r="H713" i="10"/>
  <c r="H705" i="10"/>
  <c r="H697" i="10"/>
  <c r="H710" i="10"/>
  <c r="H702" i="10"/>
  <c r="H716" i="10"/>
  <c r="H707" i="10"/>
  <c r="H699" i="10"/>
  <c r="H712" i="10"/>
  <c r="H704" i="10"/>
  <c r="H696" i="10"/>
  <c r="H688" i="10"/>
  <c r="H709" i="10"/>
  <c r="H701" i="10"/>
  <c r="H693" i="10"/>
  <c r="H685" i="10"/>
  <c r="H706" i="10"/>
  <c r="H698" i="10"/>
  <c r="H711" i="10"/>
  <c r="H703" i="10"/>
  <c r="H695" i="10"/>
  <c r="H687" i="10"/>
  <c r="H700" i="10"/>
  <c r="H684" i="10"/>
  <c r="H677" i="10"/>
  <c r="H669" i="10"/>
  <c r="H686" i="10"/>
  <c r="H694" i="10"/>
  <c r="H681" i="10"/>
  <c r="H673" i="10"/>
  <c r="H691" i="10"/>
  <c r="H689" i="10"/>
  <c r="H682" i="10"/>
  <c r="H645" i="10"/>
  <c r="H629" i="10"/>
  <c r="H692" i="10"/>
  <c r="H683" i="10"/>
  <c r="H678" i="10"/>
  <c r="H676" i="10"/>
  <c r="H675" i="10"/>
  <c r="H674" i="10"/>
  <c r="H642" i="10"/>
  <c r="H638" i="10"/>
  <c r="H634" i="10"/>
  <c r="H630" i="10"/>
  <c r="H708" i="10"/>
  <c r="H690" i="10"/>
  <c r="H672" i="10"/>
  <c r="H671" i="10"/>
  <c r="H670" i="10"/>
  <c r="H647" i="10"/>
  <c r="H679" i="10"/>
  <c r="H668" i="10"/>
  <c r="H643" i="10"/>
  <c r="H639" i="10"/>
  <c r="H635" i="10"/>
  <c r="H631" i="10"/>
  <c r="H680" i="10"/>
  <c r="H632" i="10"/>
  <c r="H646" i="10"/>
  <c r="H641" i="10"/>
  <c r="H640" i="10"/>
  <c r="H633" i="10"/>
  <c r="H644" i="10"/>
  <c r="H636" i="10"/>
  <c r="H637" i="10"/>
  <c r="G638" i="1"/>
  <c r="G669" i="1"/>
  <c r="G640" i="1"/>
  <c r="G689" i="1"/>
  <c r="G674" i="1"/>
  <c r="G632" i="1"/>
  <c r="G686" i="1"/>
  <c r="G629" i="1"/>
  <c r="G647" i="1"/>
  <c r="G637" i="1"/>
  <c r="G685" i="1"/>
  <c r="G633" i="1"/>
  <c r="G699" i="1"/>
  <c r="G677" i="1"/>
  <c r="G703" i="1"/>
  <c r="G679" i="1"/>
  <c r="G693" i="1"/>
  <c r="G645" i="1"/>
  <c r="G705" i="1"/>
  <c r="G684" i="1"/>
  <c r="G697" i="1"/>
  <c r="G712" i="1"/>
  <c r="G688" i="1"/>
  <c r="G690" i="1"/>
  <c r="G710" i="1"/>
  <c r="G636" i="1"/>
  <c r="G706" i="1"/>
  <c r="G676" i="1"/>
  <c r="G639" i="1"/>
  <c r="G700" i="1"/>
  <c r="G694" i="1"/>
  <c r="G668" i="1"/>
  <c r="G704" i="1"/>
  <c r="G713" i="1"/>
  <c r="G641" i="1"/>
  <c r="G642" i="1"/>
  <c r="G691" i="1"/>
  <c r="G627" i="1"/>
  <c r="G670" i="1"/>
  <c r="G683" i="1"/>
  <c r="G644" i="1"/>
  <c r="G626" i="1"/>
  <c r="G696" i="1"/>
  <c r="G681" i="1"/>
  <c r="G716" i="1"/>
  <c r="G680" i="1"/>
  <c r="G711" i="1"/>
  <c r="G695" i="1"/>
  <c r="G646" i="1"/>
  <c r="G634" i="1"/>
  <c r="G707" i="1"/>
  <c r="G709" i="1"/>
  <c r="G687" i="1"/>
  <c r="G682" i="1"/>
  <c r="G672" i="1"/>
  <c r="G675" i="1"/>
  <c r="G635" i="1"/>
  <c r="G643" i="1"/>
  <c r="G708" i="1"/>
  <c r="G673" i="1"/>
  <c r="G698" i="1"/>
  <c r="G692" i="1"/>
  <c r="G701" i="1"/>
  <c r="G702" i="1"/>
  <c r="G628" i="1"/>
  <c r="G671" i="1"/>
  <c r="G678" i="1"/>
  <c r="G630" i="1"/>
  <c r="G631" i="1"/>
  <c r="H715" i="10" l="1"/>
  <c r="I629" i="10"/>
  <c r="G715" i="1"/>
  <c r="H628" i="1"/>
  <c r="I710" i="10" l="1"/>
  <c r="I702" i="10"/>
  <c r="I694" i="10"/>
  <c r="I716" i="10"/>
  <c r="I707" i="10"/>
  <c r="I699" i="10"/>
  <c r="I712" i="10"/>
  <c r="I704" i="10"/>
  <c r="I696" i="10"/>
  <c r="I709" i="10"/>
  <c r="I701" i="10"/>
  <c r="I693" i="10"/>
  <c r="I685" i="10"/>
  <c r="I706" i="10"/>
  <c r="I698" i="10"/>
  <c r="I690" i="10"/>
  <c r="I711" i="10"/>
  <c r="I703" i="10"/>
  <c r="I708" i="10"/>
  <c r="I700" i="10"/>
  <c r="I692" i="10"/>
  <c r="I684" i="10"/>
  <c r="I691" i="10"/>
  <c r="I683" i="10"/>
  <c r="I682" i="10"/>
  <c r="I674" i="10"/>
  <c r="I687" i="10"/>
  <c r="I681" i="10"/>
  <c r="I697" i="10"/>
  <c r="I678" i="10"/>
  <c r="I670" i="10"/>
  <c r="I647" i="10"/>
  <c r="I646" i="10"/>
  <c r="I645" i="10"/>
  <c r="I713" i="10"/>
  <c r="I695" i="10"/>
  <c r="I641" i="10"/>
  <c r="I637" i="10"/>
  <c r="I633" i="10"/>
  <c r="I673" i="10"/>
  <c r="I672" i="10"/>
  <c r="I671" i="10"/>
  <c r="I688" i="10"/>
  <c r="I679" i="10"/>
  <c r="I669" i="10"/>
  <c r="I668" i="10"/>
  <c r="I643" i="10"/>
  <c r="I639" i="10"/>
  <c r="I635" i="10"/>
  <c r="I631" i="10"/>
  <c r="I686" i="10"/>
  <c r="I680" i="10"/>
  <c r="I644" i="10"/>
  <c r="I640" i="10"/>
  <c r="I636" i="10"/>
  <c r="I632" i="10"/>
  <c r="I677" i="10"/>
  <c r="I705" i="10"/>
  <c r="I642" i="10"/>
  <c r="I676" i="10"/>
  <c r="I638" i="10"/>
  <c r="I634" i="10"/>
  <c r="I689" i="10"/>
  <c r="I675" i="10"/>
  <c r="I630" i="10"/>
  <c r="H697" i="1"/>
  <c r="H687" i="1"/>
  <c r="H710" i="1"/>
  <c r="H642" i="1"/>
  <c r="H699" i="1"/>
  <c r="H670" i="1"/>
  <c r="H704" i="1"/>
  <c r="H673" i="1"/>
  <c r="H683" i="1"/>
  <c r="H680" i="1"/>
  <c r="H647" i="1"/>
  <c r="H638" i="1"/>
  <c r="H681" i="1"/>
  <c r="H632" i="1"/>
  <c r="H640" i="1"/>
  <c r="H669" i="1"/>
  <c r="H688" i="1"/>
  <c r="H711" i="1"/>
  <c r="H713" i="1"/>
  <c r="H671" i="1"/>
  <c r="H705" i="1"/>
  <c r="H637" i="1"/>
  <c r="H644" i="1"/>
  <c r="H645" i="1"/>
  <c r="H712" i="1"/>
  <c r="H707" i="1"/>
  <c r="H685" i="1"/>
  <c r="H689" i="1"/>
  <c r="H693" i="1"/>
  <c r="H646" i="1"/>
  <c r="H677" i="1"/>
  <c r="H630" i="1"/>
  <c r="H639" i="1"/>
  <c r="H702" i="1"/>
  <c r="H631" i="1"/>
  <c r="H641" i="1"/>
  <c r="H684" i="1"/>
  <c r="H690" i="1"/>
  <c r="H695" i="1"/>
  <c r="H709" i="1"/>
  <c r="H678" i="1"/>
  <c r="H636" i="1"/>
  <c r="H698" i="1"/>
  <c r="H634" i="1"/>
  <c r="H706" i="1"/>
  <c r="H700" i="1"/>
  <c r="H692" i="1"/>
  <c r="H676" i="1"/>
  <c r="H668" i="1"/>
  <c r="H694" i="1"/>
  <c r="H701" i="1"/>
  <c r="H633" i="1"/>
  <c r="H716" i="1"/>
  <c r="H635" i="1"/>
  <c r="H674" i="1"/>
  <c r="H629" i="1"/>
  <c r="I629" i="1" s="1"/>
  <c r="H675" i="1"/>
  <c r="H708" i="1"/>
  <c r="H691" i="1"/>
  <c r="H686" i="1"/>
  <c r="H672" i="1"/>
  <c r="H696" i="1"/>
  <c r="H643" i="1"/>
  <c r="H703" i="1"/>
  <c r="H679" i="1"/>
  <c r="H682" i="1"/>
  <c r="I715" i="10" l="1"/>
  <c r="J630" i="10"/>
  <c r="I642" i="1"/>
  <c r="I677" i="1"/>
  <c r="I644" i="1"/>
  <c r="I631" i="1"/>
  <c r="I637" i="1"/>
  <c r="I669" i="1"/>
  <c r="I668" i="1"/>
  <c r="I646" i="1"/>
  <c r="I692" i="1"/>
  <c r="I705" i="1"/>
  <c r="I703" i="1"/>
  <c r="I686" i="1"/>
  <c r="I670" i="1"/>
  <c r="I711" i="1"/>
  <c r="I679" i="1"/>
  <c r="I708" i="1"/>
  <c r="I684" i="1"/>
  <c r="I697" i="1"/>
  <c r="I695" i="1"/>
  <c r="I690" i="1"/>
  <c r="I647" i="1"/>
  <c r="I674" i="1"/>
  <c r="I682" i="1"/>
  <c r="I691" i="1"/>
  <c r="I676" i="1"/>
  <c r="I689" i="1"/>
  <c r="I687" i="1"/>
  <c r="I685" i="1"/>
  <c r="I716" i="1"/>
  <c r="I681" i="1"/>
  <c r="I704" i="1"/>
  <c r="I678" i="1"/>
  <c r="I693" i="1"/>
  <c r="I712" i="1"/>
  <c r="I643" i="1"/>
  <c r="I688" i="1"/>
  <c r="I672" i="1"/>
  <c r="I641" i="1"/>
  <c r="I710" i="1"/>
  <c r="I639" i="1"/>
  <c r="I640" i="1"/>
  <c r="I694" i="1"/>
  <c r="I671" i="1"/>
  <c r="I699" i="1"/>
  <c r="I696" i="1"/>
  <c r="I683" i="1"/>
  <c r="I638" i="1"/>
  <c r="I632" i="1"/>
  <c r="I635" i="1"/>
  <c r="I702" i="1"/>
  <c r="I673" i="1"/>
  <c r="I680" i="1"/>
  <c r="I707" i="1"/>
  <c r="I645" i="1"/>
  <c r="I698" i="1"/>
  <c r="I701" i="1"/>
  <c r="I700" i="1"/>
  <c r="I713" i="1"/>
  <c r="I634" i="1"/>
  <c r="I636" i="1"/>
  <c r="I709" i="1"/>
  <c r="I630" i="1"/>
  <c r="I675" i="1"/>
  <c r="I633" i="1"/>
  <c r="I706" i="1"/>
  <c r="H715" i="1"/>
  <c r="J716" i="10" l="1"/>
  <c r="J707" i="10"/>
  <c r="J699" i="10"/>
  <c r="J712" i="10"/>
  <c r="J704" i="10"/>
  <c r="J696" i="10"/>
  <c r="J709" i="10"/>
  <c r="J701" i="10"/>
  <c r="J706" i="10"/>
  <c r="J698" i="10"/>
  <c r="J690" i="10"/>
  <c r="J682" i="10"/>
  <c r="J711" i="10"/>
  <c r="J703" i="10"/>
  <c r="J695" i="10"/>
  <c r="J687" i="10"/>
  <c r="J708" i="10"/>
  <c r="J700" i="10"/>
  <c r="J713" i="10"/>
  <c r="J705" i="10"/>
  <c r="J697" i="10"/>
  <c r="J689" i="10"/>
  <c r="J692" i="10"/>
  <c r="J679" i="10"/>
  <c r="J671" i="10"/>
  <c r="J694" i="10"/>
  <c r="J678" i="10"/>
  <c r="J688" i="10"/>
  <c r="J675" i="10"/>
  <c r="J644" i="10"/>
  <c r="K644" i="10" s="1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0" i="10"/>
  <c r="J670" i="10"/>
  <c r="J669" i="10"/>
  <c r="J668" i="10"/>
  <c r="J647" i="10"/>
  <c r="L647" i="10" s="1"/>
  <c r="J686" i="10"/>
  <c r="J680" i="10"/>
  <c r="J684" i="10"/>
  <c r="J681" i="10"/>
  <c r="J693" i="10"/>
  <c r="J646" i="10"/>
  <c r="J683" i="10"/>
  <c r="J674" i="10"/>
  <c r="J676" i="10"/>
  <c r="J645" i="10"/>
  <c r="J702" i="10"/>
  <c r="J691" i="10"/>
  <c r="J673" i="10"/>
  <c r="J677" i="10"/>
  <c r="J685" i="10"/>
  <c r="J672" i="10"/>
  <c r="I715" i="1"/>
  <c r="J630" i="1"/>
  <c r="L709" i="10" l="1"/>
  <c r="M709" i="10" s="1"/>
  <c r="Y775" i="10" s="1"/>
  <c r="L701" i="10"/>
  <c r="M701" i="10" s="1"/>
  <c r="Y767" i="10" s="1"/>
  <c r="L706" i="10"/>
  <c r="M706" i="10" s="1"/>
  <c r="Y772" i="10" s="1"/>
  <c r="L698" i="10"/>
  <c r="M698" i="10" s="1"/>
  <c r="Y764" i="10" s="1"/>
  <c r="L711" i="10"/>
  <c r="M711" i="10" s="1"/>
  <c r="Y777" i="10" s="1"/>
  <c r="L703" i="10"/>
  <c r="M703" i="10" s="1"/>
  <c r="Y769" i="10" s="1"/>
  <c r="L695" i="10"/>
  <c r="M695" i="10" s="1"/>
  <c r="Y761" i="10" s="1"/>
  <c r="L708" i="10"/>
  <c r="M708" i="10" s="1"/>
  <c r="Y774" i="10" s="1"/>
  <c r="L700" i="10"/>
  <c r="M700" i="10" s="1"/>
  <c r="Y766" i="10" s="1"/>
  <c r="L692" i="10"/>
  <c r="M692" i="10" s="1"/>
  <c r="Y758" i="10" s="1"/>
  <c r="L684" i="10"/>
  <c r="M684" i="10" s="1"/>
  <c r="Y750" i="10" s="1"/>
  <c r="L713" i="10"/>
  <c r="M713" i="10" s="1"/>
  <c r="Y779" i="10" s="1"/>
  <c r="L705" i="10"/>
  <c r="M705" i="10" s="1"/>
  <c r="Y771" i="10" s="1"/>
  <c r="L697" i="10"/>
  <c r="M697" i="10" s="1"/>
  <c r="Y763" i="10" s="1"/>
  <c r="L689" i="10"/>
  <c r="M689" i="10" s="1"/>
  <c r="Y755" i="10" s="1"/>
  <c r="L710" i="10"/>
  <c r="M710" i="10" s="1"/>
  <c r="Y776" i="10" s="1"/>
  <c r="L702" i="10"/>
  <c r="M702" i="10" s="1"/>
  <c r="Y768" i="10" s="1"/>
  <c r="L716" i="10"/>
  <c r="L707" i="10"/>
  <c r="M707" i="10" s="1"/>
  <c r="Y773" i="10" s="1"/>
  <c r="L699" i="10"/>
  <c r="M699" i="10" s="1"/>
  <c r="Y765" i="10" s="1"/>
  <c r="L691" i="10"/>
  <c r="M691" i="10" s="1"/>
  <c r="Y757" i="10" s="1"/>
  <c r="L683" i="10"/>
  <c r="M683" i="10" s="1"/>
  <c r="Y749" i="10" s="1"/>
  <c r="L693" i="10"/>
  <c r="M693" i="10" s="1"/>
  <c r="Y759" i="10" s="1"/>
  <c r="L686" i="10"/>
  <c r="M686" i="10" s="1"/>
  <c r="Y752" i="10" s="1"/>
  <c r="L681" i="10"/>
  <c r="M681" i="10" s="1"/>
  <c r="Y747" i="10" s="1"/>
  <c r="L673" i="10"/>
  <c r="M673" i="10" s="1"/>
  <c r="Y739" i="10" s="1"/>
  <c r="L680" i="10"/>
  <c r="M680" i="10" s="1"/>
  <c r="Y746" i="10" s="1"/>
  <c r="L677" i="10"/>
  <c r="M677" i="10" s="1"/>
  <c r="Y743" i="10" s="1"/>
  <c r="L669" i="10"/>
  <c r="M669" i="10" s="1"/>
  <c r="Y735" i="10" s="1"/>
  <c r="L704" i="10"/>
  <c r="M704" i="10" s="1"/>
  <c r="Y770" i="10" s="1"/>
  <c r="L687" i="10"/>
  <c r="M687" i="10" s="1"/>
  <c r="Y753" i="10" s="1"/>
  <c r="L685" i="10"/>
  <c r="M685" i="10" s="1"/>
  <c r="Y751" i="10" s="1"/>
  <c r="L676" i="10"/>
  <c r="M676" i="10" s="1"/>
  <c r="Y742" i="10" s="1"/>
  <c r="L675" i="10"/>
  <c r="M675" i="10" s="1"/>
  <c r="Y741" i="10" s="1"/>
  <c r="L674" i="10"/>
  <c r="M674" i="10" s="1"/>
  <c r="Y740" i="10" s="1"/>
  <c r="L688" i="10"/>
  <c r="M688" i="10" s="1"/>
  <c r="Y754" i="10" s="1"/>
  <c r="L696" i="10"/>
  <c r="M696" i="10" s="1"/>
  <c r="Y762" i="10" s="1"/>
  <c r="L682" i="10"/>
  <c r="M682" i="10" s="1"/>
  <c r="Y748" i="10" s="1"/>
  <c r="L712" i="10"/>
  <c r="M712" i="10" s="1"/>
  <c r="Y778" i="10" s="1"/>
  <c r="L671" i="10"/>
  <c r="M671" i="10" s="1"/>
  <c r="Y737" i="10" s="1"/>
  <c r="L679" i="10"/>
  <c r="M679" i="10" s="1"/>
  <c r="Y745" i="10" s="1"/>
  <c r="L668" i="10"/>
  <c r="L678" i="10"/>
  <c r="M678" i="10" s="1"/>
  <c r="Y744" i="10" s="1"/>
  <c r="L670" i="10"/>
  <c r="M670" i="10" s="1"/>
  <c r="Y736" i="10" s="1"/>
  <c r="L672" i="10"/>
  <c r="M672" i="10" s="1"/>
  <c r="Y738" i="10" s="1"/>
  <c r="L694" i="10"/>
  <c r="M694" i="10" s="1"/>
  <c r="Y760" i="10" s="1"/>
  <c r="L690" i="10"/>
  <c r="M690" i="10" s="1"/>
  <c r="Y756" i="10" s="1"/>
  <c r="K712" i="10"/>
  <c r="K704" i="10"/>
  <c r="K696" i="10"/>
  <c r="K709" i="10"/>
  <c r="K701" i="10"/>
  <c r="K706" i="10"/>
  <c r="K698" i="10"/>
  <c r="K711" i="10"/>
  <c r="K703" i="10"/>
  <c r="K695" i="10"/>
  <c r="K687" i="10"/>
  <c r="K708" i="10"/>
  <c r="K700" i="10"/>
  <c r="K692" i="10"/>
  <c r="K684" i="10"/>
  <c r="K713" i="10"/>
  <c r="K705" i="10"/>
  <c r="K697" i="10"/>
  <c r="K710" i="10"/>
  <c r="K702" i="10"/>
  <c r="K694" i="10"/>
  <c r="K686" i="10"/>
  <c r="K685" i="10"/>
  <c r="K676" i="10"/>
  <c r="K668" i="10"/>
  <c r="K715" i="10" s="1"/>
  <c r="K716" i="10"/>
  <c r="K688" i="10"/>
  <c r="K689" i="10"/>
  <c r="K680" i="10"/>
  <c r="K672" i="10"/>
  <c r="K677" i="10"/>
  <c r="K690" i="10"/>
  <c r="K679" i="10"/>
  <c r="K699" i="10"/>
  <c r="K707" i="10"/>
  <c r="K681" i="10"/>
  <c r="K693" i="10"/>
  <c r="K691" i="10"/>
  <c r="K683" i="10"/>
  <c r="K674" i="10"/>
  <c r="K669" i="10"/>
  <c r="K682" i="10"/>
  <c r="K671" i="10"/>
  <c r="K673" i="10"/>
  <c r="K678" i="10"/>
  <c r="K675" i="10"/>
  <c r="K670" i="10"/>
  <c r="J715" i="10"/>
  <c r="J688" i="1"/>
  <c r="J684" i="1"/>
  <c r="J647" i="1"/>
  <c r="J642" i="1"/>
  <c r="J705" i="1"/>
  <c r="J692" i="1"/>
  <c r="J712" i="1"/>
  <c r="J697" i="1"/>
  <c r="J645" i="1"/>
  <c r="J683" i="1"/>
  <c r="J679" i="1"/>
  <c r="J670" i="1"/>
  <c r="J675" i="1"/>
  <c r="J646" i="1"/>
  <c r="J633" i="1"/>
  <c r="J672" i="1"/>
  <c r="J689" i="1"/>
  <c r="J640" i="1"/>
  <c r="J631" i="1"/>
  <c r="J690" i="1"/>
  <c r="J711" i="1"/>
  <c r="J702" i="1"/>
  <c r="J703" i="1"/>
  <c r="J637" i="1"/>
  <c r="J693" i="1"/>
  <c r="J710" i="1"/>
  <c r="J641" i="1"/>
  <c r="J686" i="1"/>
  <c r="J699" i="1"/>
  <c r="J644" i="1"/>
  <c r="J694" i="1"/>
  <c r="J673" i="1"/>
  <c r="J708" i="1"/>
  <c r="J678" i="1"/>
  <c r="J677" i="1"/>
  <c r="J704" i="1"/>
  <c r="J636" i="1"/>
  <c r="J676" i="1"/>
  <c r="J716" i="1"/>
  <c r="J671" i="1"/>
  <c r="J634" i="1"/>
  <c r="J695" i="1"/>
  <c r="J707" i="1"/>
  <c r="J685" i="1"/>
  <c r="J698" i="1"/>
  <c r="J682" i="1"/>
  <c r="J696" i="1"/>
  <c r="J680" i="1"/>
  <c r="J638" i="1"/>
  <c r="J713" i="1"/>
  <c r="J669" i="1"/>
  <c r="J681" i="1"/>
  <c r="J674" i="1"/>
  <c r="J687" i="1"/>
  <c r="J700" i="1"/>
  <c r="J643" i="1"/>
  <c r="J632" i="1"/>
  <c r="J709" i="1"/>
  <c r="J639" i="1"/>
  <c r="J691" i="1"/>
  <c r="J635" i="1"/>
  <c r="J706" i="1"/>
  <c r="J668" i="1"/>
  <c r="J701" i="1"/>
  <c r="L715" i="10" l="1"/>
  <c r="M668" i="10"/>
  <c r="L647" i="1"/>
  <c r="L682" i="1" s="1"/>
  <c r="J715" i="1"/>
  <c r="K644" i="1"/>
  <c r="M715" i="10" l="1"/>
  <c r="Y734" i="10"/>
  <c r="Y815" i="10" s="1"/>
  <c r="L688" i="1"/>
  <c r="L699" i="1"/>
  <c r="L679" i="1"/>
  <c r="L692" i="1"/>
  <c r="L689" i="1"/>
  <c r="L716" i="1"/>
  <c r="L677" i="1"/>
  <c r="L694" i="1"/>
  <c r="L697" i="1"/>
  <c r="L668" i="1"/>
  <c r="L685" i="1"/>
  <c r="L707" i="1"/>
  <c r="L691" i="1"/>
  <c r="L709" i="1"/>
  <c r="L678" i="1"/>
  <c r="L696" i="1"/>
  <c r="L702" i="1"/>
  <c r="L703" i="1"/>
  <c r="L673" i="1"/>
  <c r="L675" i="1"/>
  <c r="L708" i="1"/>
  <c r="L671" i="1"/>
  <c r="L686" i="1"/>
  <c r="L704" i="1"/>
  <c r="L681" i="1"/>
  <c r="L711" i="1"/>
  <c r="L698" i="1"/>
  <c r="L674" i="1"/>
  <c r="L670" i="1"/>
  <c r="L701" i="1"/>
  <c r="L684" i="1"/>
  <c r="L693" i="1"/>
  <c r="L700" i="1"/>
  <c r="L710" i="1"/>
  <c r="L705" i="1"/>
  <c r="L676" i="1"/>
  <c r="L690" i="1"/>
  <c r="L695" i="1"/>
  <c r="L669" i="1"/>
  <c r="L712" i="1"/>
  <c r="L687" i="1"/>
  <c r="L672" i="1"/>
  <c r="L713" i="1"/>
  <c r="L706" i="1"/>
  <c r="L683" i="1"/>
  <c r="L680" i="1"/>
  <c r="K679" i="1"/>
  <c r="K697" i="1"/>
  <c r="K716" i="1"/>
  <c r="K711" i="1"/>
  <c r="M711" i="1" s="1"/>
  <c r="K674" i="1"/>
  <c r="K685" i="1"/>
  <c r="K700" i="1"/>
  <c r="M700" i="1" s="1"/>
  <c r="K678" i="1"/>
  <c r="K677" i="1"/>
  <c r="M677" i="1" s="1"/>
  <c r="K710" i="1"/>
  <c r="K689" i="1"/>
  <c r="M689" i="1" s="1"/>
  <c r="K676" i="1"/>
  <c r="K713" i="1"/>
  <c r="M713" i="1" s="1"/>
  <c r="K695" i="1"/>
  <c r="K701" i="1"/>
  <c r="K699" i="1"/>
  <c r="K686" i="1"/>
  <c r="M686" i="1" s="1"/>
  <c r="K706" i="1"/>
  <c r="M706" i="1" s="1"/>
  <c r="K694" i="1"/>
  <c r="K692" i="1"/>
  <c r="K668" i="1"/>
  <c r="K684" i="1"/>
  <c r="K708" i="1"/>
  <c r="M708" i="1" s="1"/>
  <c r="K704" i="1"/>
  <c r="K682" i="1"/>
  <c r="M682" i="1" s="1"/>
  <c r="K687" i="1"/>
  <c r="K696" i="1"/>
  <c r="K681" i="1"/>
  <c r="K691" i="1"/>
  <c r="K673" i="1"/>
  <c r="K693" i="1"/>
  <c r="K709" i="1"/>
  <c r="M709" i="1" s="1"/>
  <c r="K680" i="1"/>
  <c r="K675" i="1"/>
  <c r="M675" i="1" s="1"/>
  <c r="K712" i="1"/>
  <c r="K698" i="1"/>
  <c r="K690" i="1"/>
  <c r="K669" i="1"/>
  <c r="K688" i="1"/>
  <c r="M688" i="1" s="1"/>
  <c r="K702" i="1"/>
  <c r="K672" i="1"/>
  <c r="K703" i="1"/>
  <c r="K705" i="1"/>
  <c r="K670" i="1"/>
  <c r="K671" i="1"/>
  <c r="K707" i="1"/>
  <c r="M707" i="1" s="1"/>
  <c r="K683" i="1"/>
  <c r="M683" i="1" s="1"/>
  <c r="M699" i="1"/>
  <c r="M679" i="1"/>
  <c r="M694" i="1" l="1"/>
  <c r="H119" i="9" s="1"/>
  <c r="M692" i="1"/>
  <c r="F119" i="9" s="1"/>
  <c r="M669" i="1"/>
  <c r="Y735" i="1" s="1"/>
  <c r="M673" i="1"/>
  <c r="Y739" i="1" s="1"/>
  <c r="M684" i="1"/>
  <c r="E87" i="9" s="1"/>
  <c r="M685" i="1"/>
  <c r="F87" i="9" s="1"/>
  <c r="M703" i="1"/>
  <c r="C183" i="9" s="1"/>
  <c r="M710" i="1"/>
  <c r="C215" i="9" s="1"/>
  <c r="M697" i="1"/>
  <c r="D151" i="9" s="1"/>
  <c r="M672" i="1"/>
  <c r="Y738" i="1" s="1"/>
  <c r="M705" i="1"/>
  <c r="E183" i="9" s="1"/>
  <c r="M687" i="1"/>
  <c r="H87" i="9" s="1"/>
  <c r="M690" i="1"/>
  <c r="Y756" i="1" s="1"/>
  <c r="M691" i="1"/>
  <c r="E119" i="9" s="1"/>
  <c r="M670" i="1"/>
  <c r="Y736" i="1" s="1"/>
  <c r="M702" i="1"/>
  <c r="Y768" i="1" s="1"/>
  <c r="M698" i="1"/>
  <c r="Y764" i="1" s="1"/>
  <c r="M681" i="1"/>
  <c r="Y747" i="1" s="1"/>
  <c r="M678" i="1"/>
  <c r="F55" i="9" s="1"/>
  <c r="M712" i="1"/>
  <c r="Y778" i="1" s="1"/>
  <c r="M693" i="1"/>
  <c r="G119" i="9" s="1"/>
  <c r="M696" i="1"/>
  <c r="Y762" i="1" s="1"/>
  <c r="M674" i="1"/>
  <c r="Y740" i="1" s="1"/>
  <c r="M704" i="1"/>
  <c r="Y770" i="1" s="1"/>
  <c r="M676" i="1"/>
  <c r="D55" i="9" s="1"/>
  <c r="L715" i="1"/>
  <c r="M701" i="1"/>
  <c r="Y767" i="1" s="1"/>
  <c r="M695" i="1"/>
  <c r="Y761" i="1" s="1"/>
  <c r="M671" i="1"/>
  <c r="Y737" i="1" s="1"/>
  <c r="M680" i="1"/>
  <c r="Y746" i="1" s="1"/>
  <c r="C87" i="9"/>
  <c r="Y748" i="1"/>
  <c r="G87" i="9"/>
  <c r="Y752" i="1"/>
  <c r="F215" i="9"/>
  <c r="Y779" i="1"/>
  <c r="Y749" i="1"/>
  <c r="D87" i="9"/>
  <c r="I87" i="9"/>
  <c r="Y754" i="1"/>
  <c r="Y773" i="1"/>
  <c r="G183" i="9"/>
  <c r="G55" i="9"/>
  <c r="Y745" i="1"/>
  <c r="K715" i="1"/>
  <c r="M668" i="1"/>
  <c r="D215" i="9"/>
  <c r="Y777" i="1"/>
  <c r="Y765" i="1"/>
  <c r="F151" i="9"/>
  <c r="Y775" i="1"/>
  <c r="I183" i="9"/>
  <c r="G151" i="9"/>
  <c r="Y766" i="1"/>
  <c r="H183" i="9"/>
  <c r="Y774" i="1"/>
  <c r="E55" i="9"/>
  <c r="Y743" i="1"/>
  <c r="C119" i="9"/>
  <c r="Y755" i="1"/>
  <c r="Y741" i="1"/>
  <c r="C55" i="9"/>
  <c r="F183" i="9"/>
  <c r="Y772" i="1"/>
  <c r="Y776" i="1" l="1"/>
  <c r="Y753" i="1"/>
  <c r="H23" i="9"/>
  <c r="I151" i="9"/>
  <c r="Y760" i="1"/>
  <c r="Y757" i="1"/>
  <c r="D119" i="9"/>
  <c r="D183" i="9"/>
  <c r="Y751" i="1"/>
  <c r="Y758" i="1"/>
  <c r="Y750" i="1"/>
  <c r="D23" i="9"/>
  <c r="G23" i="9"/>
  <c r="Y769" i="1"/>
  <c r="Y771" i="1"/>
  <c r="I23" i="9"/>
  <c r="Y763" i="1"/>
  <c r="E151" i="9"/>
  <c r="Y759" i="1"/>
  <c r="I119" i="9"/>
  <c r="Y744" i="1"/>
  <c r="E215" i="9"/>
  <c r="F23" i="9"/>
  <c r="Y742" i="1"/>
  <c r="I55" i="9"/>
  <c r="E23" i="9"/>
  <c r="C151" i="9"/>
  <c r="H55" i="9"/>
  <c r="H151" i="9"/>
  <c r="M715" i="1"/>
  <c r="Y734" i="1"/>
  <c r="C23" i="9"/>
  <c r="Y815" i="1" l="1"/>
</calcChain>
</file>

<file path=xl/sharedStrings.xml><?xml version="1.0" encoding="utf-8"?>
<sst xmlns="http://schemas.openxmlformats.org/spreadsheetml/2006/main" count="4946" uniqueCount="1281">
  <si>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</si>
  <si>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</si>
  <si>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</si>
  <si>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</si>
  <si>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</si>
  <si>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</si>
  <si>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</si>
  <si>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</si>
  <si>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</si>
  <si>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</si>
  <si>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</si>
  <si>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</si>
  <si>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</si>
  <si>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</si>
  <si>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</si>
  <si>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</si>
  <si>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</si>
  <si>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</si>
  <si>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</si>
  <si>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</si>
  <si>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</si>
  <si>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</si>
  <si>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</si>
  <si>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</si>
  <si>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</si>
  <si>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</si>
  <si>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</si>
  <si>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</si>
  <si>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</si>
  <si>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</si>
  <si>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</si>
  <si>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</si>
  <si>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</si>
  <si>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</si>
  <si>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</si>
  <si>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</si>
  <si>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</si>
  <si>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</si>
  <si>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</si>
  <si>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</si>
  <si>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</si>
  <si>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</si>
  <si>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</si>
  <si>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</si>
  <si>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</si>
  <si>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</si>
  <si>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</si>
  <si>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</si>
  <si>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</si>
  <si>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</si>
  <si>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</si>
  <si>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</si>
  <si>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</si>
  <si>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</si>
  <si>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</si>
  <si>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</si>
  <si>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</si>
  <si>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</si>
  <si>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</si>
  <si>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</si>
  <si>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</si>
  <si>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</si>
  <si>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</si>
  <si>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</si>
  <si>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</si>
  <si>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</si>
  <si>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</si>
  <si>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</si>
  <si>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</si>
  <si>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</si>
  <si>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</si>
  <si>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</si>
  <si>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</si>
  <si>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</si>
  <si>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</si>
  <si>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</si>
  <si>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</si>
  <si>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</si>
  <si>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</si>
  <si>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</si>
  <si>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</si>
  <si>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</si>
  <si>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</si>
  <si>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</si>
  <si>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</si>
  <si>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</si>
  <si>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</si>
  <si>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</si>
  <si>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</si>
  <si>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</si>
  <si>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</si>
  <si>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</si>
  <si>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</si>
  <si>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</si>
  <si>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</si>
  <si>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</si>
  <si>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</si>
  <si>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</si>
  <si>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</si>
  <si>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</si>
  <si>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</si>
  <si>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</si>
  <si>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</si>
  <si>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</si>
  <si>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</si>
  <si>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</si>
  <si>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</si>
  <si>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</si>
  <si>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</si>
  <si>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</si>
  <si>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</si>
  <si>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</si>
  <si>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</si>
  <si>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</si>
  <si>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</si>
  <si>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</si>
  <si>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</si>
  <si>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</si>
  <si>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</si>
  <si>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</si>
  <si>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</si>
  <si>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</si>
  <si>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</si>
  <si>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</si>
  <si>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</si>
  <si>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</si>
  <si>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</si>
  <si>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</si>
  <si>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</si>
  <si>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</si>
  <si>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</si>
  <si>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</si>
  <si>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</si>
  <si>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</si>
  <si>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</si>
  <si>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</si>
  <si>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</si>
  <si>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</si>
  <si>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</si>
  <si>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</si>
  <si>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</si>
  <si>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</si>
  <si>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</si>
  <si>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</si>
  <si>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</si>
  <si>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</si>
  <si>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</si>
  <si>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</si>
  <si>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</si>
  <si>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</si>
  <si>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</si>
  <si>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</si>
  <si>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</si>
  <si>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</si>
  <si>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</si>
  <si>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</si>
  <si>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</si>
  <si>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</si>
  <si>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</si>
  <si>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</si>
  <si>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</si>
  <si>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</si>
  <si>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</si>
  <si>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</si>
  <si>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</si>
  <si>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</si>
  <si>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</si>
  <si>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</si>
  <si>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</si>
  <si>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</si>
  <si>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</si>
  <si>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</si>
  <si>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</si>
  <si>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</si>
  <si>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</si>
  <si>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</si>
  <si>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</si>
  <si>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</si>
  <si>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</si>
  <si>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</si>
  <si>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</si>
  <si>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</si>
  <si>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</si>
  <si>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</si>
  <si>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</si>
  <si>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</si>
  <si>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</si>
  <si>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</si>
  <si>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</si>
  <si>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</si>
  <si>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</si>
  <si>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</si>
  <si>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</si>
  <si>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</si>
  <si>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</si>
  <si>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</si>
  <si>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</si>
  <si>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</si>
  <si>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</si>
  <si>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</si>
  <si>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</si>
  <si>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</si>
  <si>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</si>
  <si>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</si>
  <si>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</si>
  <si>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</si>
  <si>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</si>
  <si>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</si>
  <si>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</si>
  <si>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</si>
  <si>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</si>
  <si>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</si>
  <si>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</si>
  <si>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</si>
  <si>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</si>
  <si>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</si>
  <si>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</si>
  <si>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</si>
  <si>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</si>
  <si>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</si>
  <si>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</si>
  <si>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</si>
  <si>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</si>
  <si>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</si>
  <si>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</si>
  <si>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</si>
  <si>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</si>
  <si>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</si>
  <si>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</si>
  <si>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</si>
  <si>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</si>
  <si>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</si>
  <si>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</si>
  <si>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</si>
  <si>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</si>
  <si>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</si>
  <si>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</si>
  <si>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</si>
  <si>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</si>
  <si>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</si>
  <si>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</si>
  <si>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</si>
  <si>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</si>
  <si>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</si>
  <si>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</si>
  <si>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</si>
  <si>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</si>
  <si>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</si>
  <si>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</si>
  <si>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</si>
  <si>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</si>
  <si>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</si>
  <si>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</si>
  <si>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</si>
  <si>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</si>
  <si>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</si>
  <si>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</si>
  <si>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</si>
  <si>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</si>
  <si>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</si>
  <si>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</si>
  <si>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</si>
  <si>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</si>
  <si>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</si>
  <si>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</si>
  <si>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</si>
  <si>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</si>
  <si>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</si>
  <si>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</si>
  <si>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</si>
  <si>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</si>
  <si>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</si>
  <si>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</si>
  <si>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</si>
  <si>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</si>
  <si>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</si>
  <si>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</si>
  <si>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</si>
  <si>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</si>
  <si>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</si>
  <si>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</si>
  <si>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</si>
  <si>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</si>
  <si>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</si>
  <si>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</si>
  <si>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</si>
  <si>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</si>
  <si>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</si>
  <si>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</si>
  <si>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</si>
  <si>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</si>
  <si>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</si>
  <si>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</si>
  <si>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</si>
  <si>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</si>
  <si>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</si>
  <si>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</si>
  <si>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</si>
  <si>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</si>
  <si>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</si>
  <si>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</si>
  <si>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</si>
  <si>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</si>
  <si>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</si>
  <si>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</si>
  <si>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</si>
  <si>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</si>
  <si>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</si>
  <si>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</si>
  <si>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</si>
  <si>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</si>
  <si>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</si>
  <si>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</si>
  <si>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</si>
  <si>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</si>
  <si>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</si>
  <si>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</si>
  <si>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</si>
  <si>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</si>
  <si>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</si>
  <si>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</si>
  <si>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</si>
  <si>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</si>
  <si>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</si>
  <si>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</si>
  <si>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</si>
  <si>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</si>
  <si>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</si>
  <si>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</si>
  <si>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</si>
  <si>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</si>
  <si>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</si>
  <si>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</si>
  <si>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</si>
  <si>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</si>
  <si>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</si>
  <si>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</si>
  <si>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</si>
  <si>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</si>
  <si>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</si>
  <si>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</si>
  <si>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</si>
  <si>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</si>
  <si>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</si>
  <si>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</si>
  <si>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</si>
  <si>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</si>
  <si>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</si>
  <si>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</si>
  <si>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</si>
  <si>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</si>
  <si>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</si>
  <si>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</si>
  <si>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</si>
  <si>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</si>
  <si>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</si>
  <si>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</si>
  <si>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</si>
  <si>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</si>
  <si>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</si>
  <si>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</si>
  <si>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</si>
  <si>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</si>
  <si>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</si>
  <si>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</si>
  <si>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</si>
  <si>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</si>
  <si>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</si>
  <si>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</si>
  <si>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</si>
  <si>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</si>
  <si>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</si>
  <si>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</si>
  <si>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</si>
  <si>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</si>
  <si>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</si>
  <si>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</si>
  <si>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</si>
  <si>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</si>
  <si>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</si>
  <si>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</si>
  <si>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</si>
  <si>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</si>
  <si>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</si>
  <si>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</si>
  <si>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</si>
  <si>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</si>
  <si>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</si>
  <si>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</si>
  <si>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</si>
  <si>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</si>
  <si>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</si>
  <si>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</si>
  <si>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</si>
  <si>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</si>
  <si>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</si>
  <si>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</si>
  <si>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</si>
  <si>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</si>
  <si>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</si>
  <si>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</si>
  <si>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</si>
  <si>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</si>
  <si>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</si>
  <si>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</si>
  <si>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</si>
  <si>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</si>
  <si>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</si>
  <si>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</si>
  <si>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</si>
  <si>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</si>
  <si>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</si>
  <si>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</si>
  <si>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</si>
  <si>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</si>
  <si>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</si>
  <si>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</si>
  <si>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</si>
  <si>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</si>
  <si>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</si>
  <si>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</si>
  <si>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</si>
  <si>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</si>
  <si>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</si>
  <si>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</si>
  <si>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</si>
  <si>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</si>
  <si>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</si>
  <si>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</si>
  <si>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</si>
  <si>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</si>
  <si>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</si>
  <si>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</si>
  <si>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</si>
  <si>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</si>
  <si>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</si>
  <si>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</si>
  <si>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</si>
  <si>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</si>
  <si>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</si>
  <si>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</si>
  <si>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</si>
  <si>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</si>
  <si>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</si>
  <si>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</si>
  <si>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</si>
  <si>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</si>
  <si>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</si>
  <si>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</si>
  <si>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</si>
  <si>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</si>
  <si>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</si>
  <si>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</si>
  <si>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</si>
  <si>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</si>
  <si>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</si>
  <si>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</si>
  <si>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</si>
  <si>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</si>
  <si>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</si>
  <si>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</si>
  <si>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</si>
  <si>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</si>
  <si>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</si>
  <si>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</si>
  <si>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</si>
  <si>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</si>
  <si>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</si>
  <si>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</si>
  <si>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</si>
  <si>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</si>
  <si>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</si>
  <si>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</si>
  <si>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</si>
  <si>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</si>
  <si>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</si>
  <si>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</si>
  <si>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</si>
  <si>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</si>
  <si>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</si>
  <si>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</si>
  <si>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</si>
  <si>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</si>
  <si>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</si>
  <si>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</si>
  <si>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</si>
  <si>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</si>
  <si>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</si>
  <si>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</si>
  <si>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</si>
  <si>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</si>
  <si>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</si>
  <si>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</si>
  <si>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</si>
  <si>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</si>
  <si>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</si>
  <si>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</si>
  <si>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</si>
  <si>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</si>
  <si>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</si>
  <si>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</si>
  <si>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</si>
  <si>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</si>
  <si>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</si>
  <si>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</si>
  <si>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</si>
  <si>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</si>
  <si>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</si>
  <si>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</si>
  <si>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</si>
  <si>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</si>
  <si>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</si>
  <si>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</si>
  <si>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</si>
  <si>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</si>
  <si>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</si>
  <si>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</si>
  <si>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</si>
  <si>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</si>
  <si>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</si>
  <si>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</si>
  <si>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</si>
  <si>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</si>
  <si>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</si>
  <si>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</si>
  <si>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</si>
  <si>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</si>
  <si>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</si>
  <si>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</si>
  <si>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</si>
  <si>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</si>
  <si>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</si>
  <si>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</si>
  <si>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</si>
  <si>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</si>
  <si>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</si>
  <si>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</si>
  <si>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</si>
  <si>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</si>
  <si>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</si>
  <si>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</si>
  <si>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</si>
  <si>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</si>
  <si>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</si>
  <si>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</si>
  <si>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</si>
  <si>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</si>
  <si>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</si>
  <si>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</si>
  <si>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</si>
  <si>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</si>
  <si>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</si>
  <si>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</si>
  <si>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</si>
  <si>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</si>
  <si>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</si>
  <si>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</si>
  <si>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</si>
  <si>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</si>
  <si>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</si>
  <si>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</si>
  <si>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</si>
  <si>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</si>
  <si>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</si>
  <si>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</si>
  <si>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</si>
  <si>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</si>
  <si>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</si>
  <si>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</si>
  <si>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</si>
  <si>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</si>
  <si>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</si>
  <si>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</si>
  <si>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</si>
  <si>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</si>
  <si>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</si>
  <si>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</si>
  <si>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</si>
  <si>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</si>
  <si>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</si>
  <si>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</si>
  <si>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</si>
  <si>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</si>
  <si>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</si>
  <si>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</si>
  <si>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</si>
  <si>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</si>
  <si>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</si>
  <si>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</si>
  <si>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</si>
  <si>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</si>
  <si>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</si>
  <si>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</si>
  <si>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</si>
  <si>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</si>
  <si>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</si>
  <si>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</si>
  <si>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</si>
  <si>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</si>
  <si>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</si>
  <si>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</si>
  <si>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</si>
  <si>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</si>
  <si>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</si>
  <si>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</si>
  <si>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</si>
  <si>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</si>
  <si>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</si>
  <si>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</si>
  <si>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</si>
  <si>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</si>
  <si>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</si>
  <si>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</si>
  <si>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</si>
  <si>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</si>
  <si>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</si>
  <si>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</si>
  <si>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</si>
  <si>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</si>
  <si>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</si>
  <si>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</si>
  <si>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</si>
  <si>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</si>
  <si>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</si>
  <si>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</si>
  <si>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</si>
  <si>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</si>
  <si>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</si>
  <si>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</si>
  <si>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</si>
  <si>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</si>
  <si>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</si>
  <si>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</si>
  <si>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</si>
  <si>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</si>
  <si>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</si>
  <si>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</si>
  <si>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</si>
  <si>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</si>
  <si>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</si>
  <si>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</si>
  <si>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</si>
  <si>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</si>
  <si>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</si>
  <si>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</si>
  <si>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</si>
  <si>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</si>
  <si>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</si>
  <si>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</si>
  <si>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</si>
  <si>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</si>
  <si>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</si>
  <si>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</si>
  <si>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</si>
  <si>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</si>
  <si>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</si>
  <si>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</si>
  <si>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</si>
  <si>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</si>
  <si>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</si>
  <si>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</si>
  <si>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</si>
  <si>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</si>
  <si>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</si>
  <si>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</si>
  <si>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</si>
  <si>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</si>
  <si>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</si>
  <si>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</si>
  <si>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</si>
  <si>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</si>
  <si>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</si>
  <si>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</si>
  <si>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</si>
  <si>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</si>
  <si>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</si>
  <si>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</si>
  <si>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</si>
  <si>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</si>
  <si>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</si>
  <si>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</si>
  <si>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</si>
  <si>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</si>
  <si>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</si>
  <si>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</si>
  <si>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</si>
  <si>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</si>
  <si>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</si>
  <si>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</si>
  <si>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</si>
  <si>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</si>
  <si>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</si>
  <si>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</si>
  <si>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</si>
  <si>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</si>
  <si>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</si>
  <si>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</si>
  <si>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</si>
  <si>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</si>
  <si>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</si>
  <si>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</si>
  <si>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</si>
  <si>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</si>
  <si>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</si>
  <si>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</si>
  <si>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</si>
  <si>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</si>
  <si>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</si>
  <si>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</si>
  <si>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</si>
  <si>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</si>
  <si>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</si>
  <si>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</si>
  <si>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</si>
  <si>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</si>
  <si>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</si>
  <si>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</si>
  <si>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</si>
  <si>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</si>
  <si>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</si>
  <si>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</si>
  <si>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</si>
  <si>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</si>
  <si>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</si>
  <si>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</si>
  <si>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</si>
  <si>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</si>
  <si>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</si>
  <si>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</si>
  <si>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</si>
  <si>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</si>
  <si>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</si>
  <si>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</si>
  <si>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</si>
  <si>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</si>
  <si>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</si>
  <si>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</si>
  <si>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</si>
  <si>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</si>
  <si>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</si>
  <si>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</si>
  <si>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</si>
  <si>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</si>
  <si>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</si>
  <si>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</si>
  <si>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</si>
  <si>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</si>
  <si>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</si>
  <si>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</si>
  <si>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</si>
  <si>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</si>
  <si>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</si>
  <si>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</si>
  <si>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</si>
  <si>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</si>
  <si>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</si>
  <si>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</si>
  <si>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</si>
  <si>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</si>
  <si>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</si>
  <si>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</si>
  <si>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</si>
  <si>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</si>
  <si>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</si>
  <si>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</si>
  <si>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</si>
  <si>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</si>
  <si>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</si>
  <si>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</si>
  <si>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</si>
  <si>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</si>
  <si>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</si>
  <si>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</si>
  <si>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</si>
  <si>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</si>
  <si>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</si>
  <si>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</si>
  <si>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</si>
  <si>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</si>
  <si>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</si>
  <si>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</si>
  <si>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</si>
  <si>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</si>
  <si>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</si>
  <si>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</si>
  <si>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</si>
  <si>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</si>
  <si>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</si>
  <si>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</si>
  <si>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</si>
  <si>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</si>
  <si>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</si>
  <si>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</si>
  <si>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</si>
  <si>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</si>
  <si>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</si>
  <si>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</si>
  <si>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</si>
  <si>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</si>
  <si>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</si>
  <si>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</si>
  <si>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</si>
  <si>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</si>
  <si>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</si>
  <si>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</si>
  <si>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</si>
  <si>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</si>
  <si>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</si>
  <si>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</si>
  <si>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</si>
  <si>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</si>
  <si>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</si>
  <si>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</si>
  <si>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</si>
  <si>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</si>
  <si>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</si>
  <si>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</si>
  <si>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</si>
  <si>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</si>
  <si>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</si>
  <si>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</si>
  <si>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</si>
  <si>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</si>
  <si>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</si>
  <si>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</si>
  <si>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</si>
  <si>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</si>
  <si>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</si>
  <si>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</si>
  <si>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</si>
  <si>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</si>
  <si>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</si>
  <si>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</si>
  <si>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</si>
  <si>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</si>
  <si>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</si>
  <si>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</si>
  <si>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</si>
  <si>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</si>
  <si>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</si>
  <si>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</si>
  <si>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</si>
  <si>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</si>
  <si>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</si>
  <si>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</si>
  <si>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</si>
  <si>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</si>
  <si>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</si>
  <si>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</si>
  <si>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</si>
  <si>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</si>
  <si>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</si>
  <si>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</si>
  <si>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</si>
  <si>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</si>
  <si>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</si>
  <si>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</si>
  <si>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</si>
  <si>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</si>
  <si>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</si>
  <si>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</si>
  <si>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</si>
  <si>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</si>
  <si>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</si>
  <si>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</si>
  <si>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</si>
  <si>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</si>
  <si>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</si>
  <si>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</si>
  <si>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</si>
  <si>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</si>
  <si>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</si>
  <si>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</si>
  <si>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</si>
  <si>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</si>
  <si>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</si>
  <si>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</si>
  <si>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</si>
  <si>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</si>
  <si>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</si>
  <si>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</si>
  <si>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</si>
  <si>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</si>
  <si>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</si>
  <si>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</si>
  <si>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</si>
  <si>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</si>
  <si>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</si>
  <si>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</si>
  <si>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</si>
  <si>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</si>
  <si>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</si>
  <si>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</si>
  <si>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</si>
  <si>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</si>
  <si>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</si>
  <si>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</si>
  <si>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</si>
  <si>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</si>
  <si>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</si>
  <si>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</si>
  <si>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</si>
  <si>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</si>
  <si>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</si>
  <si>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</si>
  <si>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</si>
  <si>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</si>
  <si>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</si>
  <si>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</si>
  <si>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</si>
  <si>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</si>
  <si>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</si>
  <si>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</si>
  <si>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</si>
  <si>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</si>
  <si>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</si>
  <si>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</si>
  <si>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</si>
  <si>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</si>
  <si>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</si>
  <si>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</si>
  <si>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</si>
  <si>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</si>
  <si>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</si>
  <si>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</si>
  <si>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</si>
  <si>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</si>
  <si>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</si>
  <si>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</si>
  <si>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</si>
  <si>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</si>
  <si>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</si>
  <si>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</si>
  <si>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</si>
  <si>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</si>
  <si>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</si>
  <si>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</si>
  <si>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</si>
  <si>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</si>
  <si>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</si>
  <si>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</si>
  <si>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</si>
  <si>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</si>
  <si>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</si>
  <si>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</si>
  <si>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</si>
  <si>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</si>
  <si>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</si>
  <si>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</si>
  <si>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</si>
  <si>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</si>
  <si>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</si>
  <si>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</si>
  <si>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</si>
  <si>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</si>
  <si>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</si>
  <si>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</si>
  <si>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</si>
  <si>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</si>
  <si>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</si>
  <si>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</si>
  <si>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</si>
  <si>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</si>
  <si>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</si>
  <si>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</si>
  <si>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</si>
  <si>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</si>
  <si>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</si>
  <si>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</si>
  <si>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</si>
  <si>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</si>
  <si>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</si>
  <si>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</si>
  <si>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</si>
  <si>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</si>
  <si>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</si>
  <si>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</si>
  <si>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</si>
  <si>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</si>
  <si>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</si>
  <si>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</si>
  <si>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</si>
  <si>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</si>
  <si>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</si>
  <si>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</si>
  <si>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</si>
  <si>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</si>
  <si>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</si>
  <si>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</si>
  <si>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</si>
  <si>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</si>
  <si>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</si>
  <si>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</si>
  <si>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</si>
  <si>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</si>
  <si>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</si>
  <si>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</si>
  <si>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</si>
  <si>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</si>
  <si>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</si>
  <si>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</si>
  <si>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</si>
  <si>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</si>
  <si>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</si>
  <si>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</si>
  <si>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</si>
  <si>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</si>
  <si>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</si>
  <si>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</si>
  <si>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</si>
  <si>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</si>
  <si>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</si>
  <si>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</si>
  <si>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</si>
  <si>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</si>
  <si>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</si>
  <si>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</si>
  <si>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</si>
  <si>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</si>
  <si>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</si>
  <si>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</si>
  <si>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</si>
  <si>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</si>
  <si>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</si>
  <si>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</si>
  <si>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</si>
  <si>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</si>
  <si>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</si>
  <si>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</si>
  <si>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</si>
  <si>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</si>
  <si>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</si>
  <si>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</si>
  <si>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</si>
  <si>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</si>
  <si>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</si>
  <si>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</si>
  <si>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</si>
  <si>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</si>
  <si>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</si>
  <si>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</si>
  <si>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</si>
  <si>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</si>
  <si>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</si>
  <si>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</si>
  <si>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</si>
  <si>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</si>
  <si>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</si>
  <si>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</si>
  <si>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</si>
  <si>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</si>
  <si>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</si>
  <si>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</si>
  <si>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</si>
  <si>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</si>
  <si>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</si>
  <si>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</si>
  <si>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</si>
  <si>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</si>
  <si>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</si>
  <si>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</si>
  <si>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</si>
  <si>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</si>
  <si>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</si>
  <si>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</si>
  <si>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</si>
  <si>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</si>
  <si>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</si>
  <si>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</si>
  <si>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</si>
  <si>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</si>
  <si>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</si>
  <si>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</si>
  <si>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</si>
  <si>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</si>
  <si>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</si>
  <si>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</si>
  <si>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</si>
  <si>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</si>
  <si>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</si>
  <si>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</si>
  <si>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</si>
  <si>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</si>
  <si>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</si>
  <si>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</si>
  <si>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</si>
  <si>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</si>
  <si>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</si>
  <si>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</si>
  <si>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</si>
  <si>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</si>
  <si>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</si>
  <si>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</si>
  <si>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</si>
  <si>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</si>
  <si>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</si>
  <si>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</si>
  <si>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</si>
  <si>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</si>
  <si>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</si>
  <si>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</si>
  <si>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</si>
  <si>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</si>
  <si>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</si>
  <si>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</si>
  <si>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</si>
  <si>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</si>
  <si>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</si>
  <si>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</si>
  <si>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</si>
  <si>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</si>
  <si>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</si>
  <si>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</si>
  <si>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</si>
  <si>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</si>
  <si>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</si>
  <si>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</si>
  <si>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</si>
  <si>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</si>
  <si>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</si>
  <si>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</si>
  <si>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</si>
  <si>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</si>
  <si>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</si>
  <si>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</si>
  <si>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</si>
  <si>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</si>
  <si>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</si>
  <si>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</si>
  <si>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</si>
  <si>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</si>
  <si>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</si>
  <si>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</si>
  <si>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</si>
  <si>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</si>
  <si>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</si>
  <si>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</si>
  <si>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</si>
  <si>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</si>
  <si>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</si>
  <si>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</si>
  <si>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</si>
  <si>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</si>
  <si>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</si>
  <si>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</si>
  <si>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</si>
  <si>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</si>
  <si>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</si>
  <si>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</si>
  <si>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</si>
  <si>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</si>
  <si>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</si>
  <si>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</si>
  <si>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</si>
  <si>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</si>
  <si>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</si>
  <si>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</si>
  <si>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</si>
  <si>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</si>
  <si>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</si>
  <si>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</si>
  <si>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</si>
  <si>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</si>
  <si>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</si>
  <si>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</si>
  <si>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</si>
  <si>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</si>
  <si>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</si>
  <si>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</si>
  <si>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</si>
  <si>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</si>
  <si>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</si>
  <si>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</si>
  <si>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</si>
  <si>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</si>
  <si>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</si>
  <si>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</si>
  <si>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</si>
  <si>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</si>
  <si>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</si>
  <si>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</si>
  <si>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</si>
  <si>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</si>
  <si>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</si>
  <si>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</si>
  <si>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</si>
  <si>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</si>
  <si>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</si>
  <si>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</si>
  <si>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</si>
  <si>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</si>
  <si>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</si>
  <si>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</si>
  <si>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</si>
  <si>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</si>
  <si>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</si>
  <si>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</si>
  <si>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</si>
  <si>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</si>
  <si>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</si>
  <si>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</si>
  <si>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</si>
  <si>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</si>
  <si>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</si>
  <si>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</si>
  <si>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</si>
  <si>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</si>
  <si>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</si>
  <si>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</si>
  <si>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</si>
  <si>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</si>
  <si>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</si>
  <si>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</si>
  <si>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</si>
  <si>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</si>
  <si>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</si>
  <si>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</si>
  <si>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</si>
  <si>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</si>
  <si>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</si>
  <si>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</si>
  <si>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</si>
  <si>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</si>
  <si>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</si>
  <si>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</si>
  <si>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</si>
  <si>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</si>
  <si>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</si>
  <si>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</si>
  <si>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</si>
  <si>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</si>
  <si>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</si>
  <si>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</si>
  <si>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</si>
  <si>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</si>
  <si>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</si>
  <si>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</si>
  <si>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</si>
  <si>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</si>
  <si>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</si>
  <si>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</si>
  <si>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</si>
  <si>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</si>
  <si>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</si>
  <si>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</si>
  <si>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</si>
  <si>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</si>
  <si>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</si>
  <si>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</si>
  <si>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</si>
  <si>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</si>
  <si>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</si>
  <si>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</si>
  <si>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</si>
  <si>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</si>
  <si>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</si>
  <si>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</si>
  <si>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</si>
  <si>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</si>
  <si>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</si>
  <si>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</si>
  <si>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</si>
  <si>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</si>
  <si>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</si>
  <si>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</si>
  <si>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161</t>
  </si>
  <si>
    <t>Kadlec Regional Medical Center</t>
  </si>
  <si>
    <t>888 Swift Blvd</t>
  </si>
  <si>
    <t>Richland, WA  99352</t>
  </si>
  <si>
    <t>Benton</t>
  </si>
  <si>
    <t>Rand Wortman</t>
  </si>
  <si>
    <t>Susan Kreid</t>
  </si>
  <si>
    <t>(509)946-4611</t>
  </si>
  <si>
    <t>(509)942-2003</t>
  </si>
  <si>
    <t>Helen Andrus</t>
  </si>
  <si>
    <t>12/31/2019</t>
  </si>
  <si>
    <t>Nothing to note. Decrease in Physical Rehab visits.</t>
  </si>
  <si>
    <t>Increase in Newborn Days, but decrease in expesne due to less Newborn ICU days.</t>
  </si>
  <si>
    <t>12/31/2020</t>
  </si>
  <si>
    <t>Salaries for these employees used to be held under Acute Care</t>
  </si>
  <si>
    <t>Salaries for these employees used to be held under Hospital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</si>
</sst>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"/>
    <numFmt numFmtId="165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37" fontId="6" fillId="0" borderId="0"/>
    <xf numFmtId="0" fontId="5" fillId="0" borderId="0"/>
    <xf numFmtId="37" fontId="14" fillId="0" borderId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5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8">
    <cellStyle name="Comma" xfId="1" builtinId="3"/>
    <cellStyle name="Hyperlink" xfId="2" builtinId="8"/>
    <cellStyle name="Normal" xfId="0" builtinId="0"/>
    <cellStyle name="Normal 10 2 3" xfId="5" xr:uid="{00000000-0005-0000-0000-000003000000}"/>
    <cellStyle name="Normal 2" xfId="7" xr:uid="{00000000-0005-0000-0000-000004000000}"/>
    <cellStyle name="Normal 5" xfId="4" xr:uid="{00000000-0005-0000-0000-000005000000}"/>
    <cellStyle name="Normal 6" xfId="6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J51" transitionEvaluation="1" transitionEntry="1" codeName="Sheet1">
    <pageSetUpPr autoPageBreaks="0" fitToPage="1"/>
  </sheetPr>
  <dimension ref="A1:CF817"/>
  <sheetViews>
    <sheetView showGridLines="0" tabSelected="1" zoomScale="75" zoomScaleNormal="75" workbookViewId="0">
      <selection activeCell="I545" sqref="I545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">
      <c r="A3" s="199"/>
      <c r="C3" s="235"/>
    </row>
    <row r="4" spans="1:6" ht="12.75" customHeight="1" x14ac:dyDescent="0.2">
      <c r="C4" s="235"/>
    </row>
    <row r="5" spans="1:6" ht="12.75" customHeight="1" x14ac:dyDescent="0.2">
      <c r="A5" s="199" t="s">
        <v>1258</v>
      </c>
      <c r="C5" s="235"/>
    </row>
    <row r="6" spans="1:6" ht="12.75" customHeight="1" x14ac:dyDescent="0.2">
      <c r="A6" s="199" t="s">
        <v>0</v>
      </c>
      <c r="C6" s="235"/>
    </row>
    <row r="7" spans="1:6" ht="12.75" customHeight="1" x14ac:dyDescent="0.2">
      <c r="A7" s="199" t="s">
        <v>1</v>
      </c>
      <c r="C7" s="235"/>
    </row>
    <row r="8" spans="1:6" ht="12.75" customHeight="1" x14ac:dyDescent="0.2">
      <c r="C8" s="235"/>
    </row>
    <row r="9" spans="1:6" ht="12.75" customHeight="1" x14ac:dyDescent="0.2">
      <c r="C9" s="235"/>
    </row>
    <row r="10" spans="1:6" ht="12.75" customHeight="1" x14ac:dyDescent="0.2">
      <c r="A10" s="198" t="s">
        <v>1228</v>
      </c>
      <c r="C10" s="235"/>
    </row>
    <row r="11" spans="1:6" ht="12.75" customHeight="1" x14ac:dyDescent="0.2">
      <c r="A11" s="198" t="s">
        <v>1231</v>
      </c>
      <c r="C11" s="235"/>
    </row>
    <row r="12" spans="1:6" ht="12.75" customHeight="1" x14ac:dyDescent="0.2">
      <c r="C12" s="235"/>
    </row>
    <row r="13" spans="1:6" ht="12.75" customHeight="1" x14ac:dyDescent="0.2">
      <c r="C13" s="235"/>
    </row>
    <row r="14" spans="1:6" ht="12.75" customHeight="1" x14ac:dyDescent="0.2">
      <c r="A14" s="199" t="s">
        <v>2</v>
      </c>
      <c r="C14" s="235"/>
    </row>
    <row r="15" spans="1:6" ht="12.75" customHeight="1" x14ac:dyDescent="0.2">
      <c r="A15" s="199"/>
      <c r="C15" s="235"/>
    </row>
    <row r="16" spans="1:6" ht="12.75" customHeight="1" x14ac:dyDescent="0.2">
      <c r="A16" s="180" t="s">
        <v>1260</v>
      </c>
      <c r="C16" s="235"/>
      <c r="F16" s="282" t="s">
        <v>1259</v>
      </c>
    </row>
    <row r="17" spans="1:6" ht="12.75" customHeight="1" x14ac:dyDescent="0.2">
      <c r="A17" s="180" t="s">
        <v>1230</v>
      </c>
      <c r="C17" s="282" t="s">
        <v>1259</v>
      </c>
    </row>
    <row r="18" spans="1:6" ht="12.75" customHeight="1" x14ac:dyDescent="0.2">
      <c r="A18" s="227"/>
      <c r="C18" s="235"/>
    </row>
    <row r="19" spans="1:6" ht="12.75" customHeight="1" x14ac:dyDescent="0.2">
      <c r="C19" s="235"/>
    </row>
    <row r="20" spans="1:6" ht="12.75" customHeight="1" x14ac:dyDescent="0.2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">
      <c r="A21" s="199"/>
      <c r="C21" s="235"/>
    </row>
    <row r="22" spans="1:6" ht="12.6" customHeight="1" x14ac:dyDescent="0.2">
      <c r="A22" s="236" t="s">
        <v>1254</v>
      </c>
      <c r="B22" s="237"/>
      <c r="C22" s="238"/>
      <c r="D22" s="236"/>
      <c r="E22" s="236"/>
    </row>
    <row r="23" spans="1:6" ht="12.6" customHeight="1" x14ac:dyDescent="0.2">
      <c r="B23" s="199"/>
      <c r="C23" s="235"/>
    </row>
    <row r="24" spans="1:6" ht="12.6" customHeight="1" x14ac:dyDescent="0.2">
      <c r="A24" s="239" t="s">
        <v>3</v>
      </c>
      <c r="C24" s="235"/>
    </row>
    <row r="25" spans="1:6" ht="12.6" customHeight="1" x14ac:dyDescent="0.2">
      <c r="A25" s="198" t="s">
        <v>1235</v>
      </c>
      <c r="C25" s="235"/>
    </row>
    <row r="26" spans="1:6" ht="12.6" customHeight="1" x14ac:dyDescent="0.2">
      <c r="A26" s="199" t="s">
        <v>4</v>
      </c>
      <c r="C26" s="235"/>
    </row>
    <row r="27" spans="1:6" ht="12.6" customHeight="1" x14ac:dyDescent="0.2">
      <c r="A27" s="198" t="s">
        <v>1236</v>
      </c>
      <c r="C27" s="235"/>
    </row>
    <row r="28" spans="1:6" ht="12.6" customHeight="1" x14ac:dyDescent="0.2">
      <c r="A28" s="199" t="s">
        <v>5</v>
      </c>
      <c r="C28" s="235"/>
    </row>
    <row r="29" spans="1:6" ht="12.6" customHeight="1" x14ac:dyDescent="0.2">
      <c r="A29" s="198"/>
      <c r="C29" s="235"/>
    </row>
    <row r="30" spans="1:6" ht="12.6" customHeight="1" x14ac:dyDescent="0.2">
      <c r="A30" s="180" t="s">
        <v>6</v>
      </c>
      <c r="C30" s="235"/>
    </row>
    <row r="31" spans="1:6" ht="12.6" customHeight="1" x14ac:dyDescent="0.2">
      <c r="A31" s="199" t="s">
        <v>7</v>
      </c>
      <c r="C31" s="235"/>
    </row>
    <row r="32" spans="1:6" ht="12.6" customHeight="1" x14ac:dyDescent="0.2">
      <c r="A32" s="199" t="s">
        <v>8</v>
      </c>
      <c r="C32" s="235"/>
    </row>
    <row r="33" spans="1:83" ht="12.6" customHeight="1" x14ac:dyDescent="0.2">
      <c r="A33" s="198" t="s">
        <v>1237</v>
      </c>
      <c r="C33" s="235"/>
    </row>
    <row r="34" spans="1:83" ht="12.6" customHeight="1" x14ac:dyDescent="0.2">
      <c r="A34" s="199" t="s">
        <v>9</v>
      </c>
      <c r="C34" s="235"/>
    </row>
    <row r="35" spans="1:83" ht="12.6" customHeight="1" x14ac:dyDescent="0.2">
      <c r="A35" s="199"/>
      <c r="C35" s="235"/>
    </row>
    <row r="36" spans="1:83" ht="12.6" customHeight="1" x14ac:dyDescent="0.2">
      <c r="A36" s="198" t="s">
        <v>1238</v>
      </c>
      <c r="C36" s="235"/>
    </row>
    <row r="37" spans="1:83" ht="12.6" customHeight="1" x14ac:dyDescent="0.2">
      <c r="A37" s="199" t="s">
        <v>1229</v>
      </c>
      <c r="C37" s="235"/>
    </row>
    <row r="38" spans="1:83" ht="12" customHeight="1" x14ac:dyDescent="0.2">
      <c r="A38" s="198"/>
      <c r="C38" s="235"/>
    </row>
    <row r="39" spans="1:83" ht="12.6" customHeight="1" x14ac:dyDescent="0.2">
      <c r="A39" s="199"/>
      <c r="C39" s="235"/>
    </row>
    <row r="40" spans="1:83" ht="12" customHeight="1" x14ac:dyDescent="0.2">
      <c r="A40" s="199"/>
      <c r="C40" s="235"/>
    </row>
    <row r="41" spans="1:83" ht="12" customHeight="1" x14ac:dyDescent="0.2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">
      <c r="A43" s="199"/>
      <c r="C43" s="235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24411755.749999974</v>
      </c>
      <c r="C48" s="244">
        <f>ROUND(((B48/CE61)*C61),0)</f>
        <v>1786288</v>
      </c>
      <c r="D48" s="244">
        <f>ROUND(((B48/CE61)*D61),0)</f>
        <v>0</v>
      </c>
      <c r="E48" s="195">
        <f>ROUND(((B48/CE61)*E61),0)</f>
        <v>3219153</v>
      </c>
      <c r="F48" s="195">
        <f>ROUND(((B48/CE61)*F61),0)</f>
        <v>0</v>
      </c>
      <c r="G48" s="195">
        <f>ROUND(((B48/CE61)*G61),0)</f>
        <v>123178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122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469208</v>
      </c>
      <c r="P48" s="195">
        <f>ROUND(((B48/CE61)*P61),0)</f>
        <v>939897</v>
      </c>
      <c r="Q48" s="195">
        <f>ROUND(((B48/CE61)*Q61),0)</f>
        <v>360553</v>
      </c>
      <c r="R48" s="195">
        <f>ROUND(((B48/CE61)*R61),0)</f>
        <v>26752</v>
      </c>
      <c r="S48" s="195">
        <f>ROUND(((B48/CE61)*S61),0)</f>
        <v>0</v>
      </c>
      <c r="T48" s="195">
        <f>ROUND(((B48/CE61)*T61),0)</f>
        <v>1465</v>
      </c>
      <c r="U48" s="195">
        <f>ROUND(((B48/CE61)*U61),0)</f>
        <v>318745</v>
      </c>
      <c r="V48" s="195">
        <f>ROUND(((B48/CE61)*V61),0)</f>
        <v>403632</v>
      </c>
      <c r="W48" s="195">
        <f>ROUND(((B48/CE61)*W61),0)</f>
        <v>104343</v>
      </c>
      <c r="X48" s="195">
        <f>ROUND(((B48/CE61)*X61),0)</f>
        <v>112504</v>
      </c>
      <c r="Y48" s="195">
        <f>ROUND(((B48/CE61)*Y61),0)</f>
        <v>427449</v>
      </c>
      <c r="Z48" s="195">
        <f>ROUND(((B48/CE61)*Z61),0)</f>
        <v>0</v>
      </c>
      <c r="AA48" s="195">
        <f>ROUND(((B48/CE61)*AA61),0)</f>
        <v>58205</v>
      </c>
      <c r="AB48" s="195">
        <f>ROUND(((B48/CE61)*AB61),0)</f>
        <v>385478</v>
      </c>
      <c r="AC48" s="195">
        <f>ROUND(((B48/CE61)*AC61),0)</f>
        <v>328358</v>
      </c>
      <c r="AD48" s="195">
        <f>ROUND(((B48/CE61)*AD61),0)</f>
        <v>0</v>
      </c>
      <c r="AE48" s="195">
        <f>ROUND(((B48/CE61)*AE61),0)</f>
        <v>471069</v>
      </c>
      <c r="AF48" s="195">
        <f>ROUND(((B48/CE61)*AF61),0)</f>
        <v>0</v>
      </c>
      <c r="AG48" s="195">
        <f>ROUND(((B48/CE61)*AG61),0)</f>
        <v>1505296</v>
      </c>
      <c r="AH48" s="195">
        <f>ROUND(((B48/CE61)*AH61),0)</f>
        <v>20540</v>
      </c>
      <c r="AI48" s="195">
        <f>ROUND(((B48/CE61)*AI61),0)</f>
        <v>0</v>
      </c>
      <c r="AJ48" s="195">
        <f>ROUND(((B48/CE61)*AJ61),0)</f>
        <v>7208512</v>
      </c>
      <c r="AK48" s="195">
        <f>ROUND(((B48/CE61)*AK61),0)</f>
        <v>110333</v>
      </c>
      <c r="AL48" s="195">
        <f>ROUND(((B48/CE61)*AL61),0)</f>
        <v>76740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326753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69343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366029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271</v>
      </c>
      <c r="BE48" s="195">
        <f>ROUND(((B48/CE61)*BE61),0)</f>
        <v>667445</v>
      </c>
      <c r="BF48" s="195">
        <f>ROUND(((B48/CE61)*BF61),0)</f>
        <v>236961</v>
      </c>
      <c r="BG48" s="195">
        <f>ROUND(((B48/CE61)*BG61),0)</f>
        <v>0</v>
      </c>
      <c r="BH48" s="195">
        <f>ROUND(((B48/CE61)*BH61),0)</f>
        <v>11871</v>
      </c>
      <c r="BI48" s="195">
        <f>ROUND(((B48/CE61)*BI61),0)</f>
        <v>0</v>
      </c>
      <c r="BJ48" s="195">
        <f>ROUND(((B48/CE61)*BJ61),0)</f>
        <v>12483</v>
      </c>
      <c r="BK48" s="195">
        <f>ROUND(((B48/CE61)*BK61),0)</f>
        <v>112492</v>
      </c>
      <c r="BL48" s="195">
        <f>ROUND(((B48/CE61)*BL61),0)</f>
        <v>155698</v>
      </c>
      <c r="BM48" s="195">
        <f>ROUND(((B48/CE61)*BM61),0)</f>
        <v>0</v>
      </c>
      <c r="BN48" s="195">
        <f>ROUND(((B48/CE61)*BN61),0)</f>
        <v>454018</v>
      </c>
      <c r="BO48" s="195">
        <f>ROUND(((B48/CE61)*BO61),0)</f>
        <v>16410</v>
      </c>
      <c r="BP48" s="195">
        <f>ROUND(((B48/CE61)*BP61),0)</f>
        <v>-2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55989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145135</v>
      </c>
      <c r="BW48" s="195">
        <f>ROUND(((B48/CE61)*BW61),0)</f>
        <v>1662275</v>
      </c>
      <c r="BX48" s="195">
        <f>ROUND(((B48/CE61)*BX61),0)</f>
        <v>0</v>
      </c>
      <c r="BY48" s="195">
        <f>ROUND(((B48/CE61)*BY61),0)</f>
        <v>1112238</v>
      </c>
      <c r="BZ48" s="195">
        <f>ROUND(((B48/CE61)*BZ61),0)</f>
        <v>0</v>
      </c>
      <c r="CA48" s="195">
        <f>ROUND(((B48/CE61)*CA61),0)</f>
        <v>239965</v>
      </c>
      <c r="CB48" s="195">
        <f>ROUND(((B48/CE61)*CB61),0)</f>
        <v>64400</v>
      </c>
      <c r="CC48" s="195">
        <f>ROUND(((B48/CE61)*CC61),0)</f>
        <v>244159</v>
      </c>
      <c r="CD48" s="195"/>
      <c r="CE48" s="195">
        <f>SUM(C48:CD48)</f>
        <v>24411753</v>
      </c>
    </row>
    <row r="49" spans="1:84" ht="12.6" customHeight="1" x14ac:dyDescent="0.2">
      <c r="A49" s="175" t="s">
        <v>206</v>
      </c>
      <c r="B49" s="195">
        <f>B47+B48</f>
        <v>24411755.749999974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18550023.819999993</v>
      </c>
      <c r="C52" s="195">
        <f>ROUND((B52/(CE76+CF76)*C76),0)</f>
        <v>2241373</v>
      </c>
      <c r="D52" s="195">
        <f>ROUND((B52/(CE76+CF76)*D76),0)</f>
        <v>0</v>
      </c>
      <c r="E52" s="195">
        <f>ROUND((B52/(CE76+CF76)*E76),0)</f>
        <v>5705478</v>
      </c>
      <c r="F52" s="195">
        <f>ROUND((B52/(CE76+CF76)*F76),0)</f>
        <v>0</v>
      </c>
      <c r="G52" s="195">
        <f>ROUND((B52/(CE76+CF76)*G76),0)</f>
        <v>372151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1222429</v>
      </c>
      <c r="Q52" s="195">
        <f>ROUND((B52/(CE76+CF76)*Q76),0)</f>
        <v>313279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237646</v>
      </c>
      <c r="U52" s="195">
        <f>ROUND((B52/(CE76+CF76)*U76),0)</f>
        <v>326120</v>
      </c>
      <c r="V52" s="195">
        <f>ROUND((B52/(CE76+CF76)*V76),0)</f>
        <v>367327</v>
      </c>
      <c r="W52" s="195">
        <f>ROUND((B52/(CE76+CF76)*W76),0)</f>
        <v>114096</v>
      </c>
      <c r="X52" s="195">
        <f>ROUND((B52/(CE76+CF76)*X76),0)</f>
        <v>91744</v>
      </c>
      <c r="Y52" s="195">
        <f>ROUND((B52/(CE76+CF76)*Y76),0)</f>
        <v>357112</v>
      </c>
      <c r="Z52" s="195">
        <f>ROUND((B52/(CE76+CF76)*Z76),0)</f>
        <v>0</v>
      </c>
      <c r="AA52" s="195">
        <f>ROUND((B52/(CE76+CF76)*AA76),0)</f>
        <v>74603</v>
      </c>
      <c r="AB52" s="195">
        <f>ROUND((B52/(CE76+CF76)*AB76),0)</f>
        <v>194739</v>
      </c>
      <c r="AC52" s="195">
        <f>ROUND((B52/(CE76+CF76)*AC76),0)</f>
        <v>31667</v>
      </c>
      <c r="AD52" s="195">
        <f>ROUND((B52/(CE76+CF76)*AD76),0)</f>
        <v>0</v>
      </c>
      <c r="AE52" s="195">
        <f>ROUND((B52/(CE76+CF76)*AE76),0)</f>
        <v>16281</v>
      </c>
      <c r="AF52" s="195">
        <f>ROUND((B52/(CE76+CF76)*AF76),0)</f>
        <v>0</v>
      </c>
      <c r="AG52" s="195">
        <f>ROUND((B52/(CE76+CF76)*AG76),0)</f>
        <v>531844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5792</v>
      </c>
      <c r="AK52" s="195">
        <f>ROUND((B52/(CE76+CF76)*AK76),0)</f>
        <v>0</v>
      </c>
      <c r="AL52" s="195">
        <f>ROUND((B52/(CE76+CF76)*AL76),0)</f>
        <v>4260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926742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429405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294751</v>
      </c>
      <c r="BE52" s="195">
        <f>ROUND((B52/(CE76+CF76)*BE76),0)</f>
        <v>2725704</v>
      </c>
      <c r="BF52" s="195">
        <f>ROUND((B52/(CE76+CF76)*BF76),0)</f>
        <v>246382</v>
      </c>
      <c r="BG52" s="195">
        <f>ROUND((B52/(CE76+CF76)*BG76),0)</f>
        <v>135821</v>
      </c>
      <c r="BH52" s="195">
        <f>ROUND((B52/(CE76+CF76)*BH76),0)</f>
        <v>135234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12718</v>
      </c>
      <c r="BL52" s="195">
        <f>ROUND((B52/(CE76+CF76)*BL76),0)</f>
        <v>16683</v>
      </c>
      <c r="BM52" s="195">
        <f>ROUND((B52/(CE76+CF76)*BM76),0)</f>
        <v>0</v>
      </c>
      <c r="BN52" s="195">
        <f>ROUND((B52/(CE76+CF76)*BN76),0)</f>
        <v>269813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41252</v>
      </c>
      <c r="BT52" s="195">
        <f>ROUND((B52/(CE76+CF76)*BT76),0)</f>
        <v>79116</v>
      </c>
      <c r="BU52" s="195">
        <f>ROUND((B52/(CE76+CF76)*BU76),0)</f>
        <v>0</v>
      </c>
      <c r="BV52" s="195">
        <f>ROUND((B52/(CE76+CF76)*BV76),0)</f>
        <v>22855</v>
      </c>
      <c r="BW52" s="195">
        <f>ROUND((B52/(CE76+CF76)*BW76),0)</f>
        <v>71549</v>
      </c>
      <c r="BX52" s="195">
        <f>ROUND((B52/(CE76+CF76)*BX76),0)</f>
        <v>0</v>
      </c>
      <c r="BY52" s="195">
        <f>ROUND((B52/(CE76+CF76)*BY76),0)</f>
        <v>306371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448971</v>
      </c>
      <c r="CC52" s="195">
        <f>ROUND((B52/(CE76+CF76)*CC76),0)</f>
        <v>178719</v>
      </c>
      <c r="CD52" s="195"/>
      <c r="CE52" s="195">
        <f>SUM(C52:CD52)</f>
        <v>18550027</v>
      </c>
    </row>
    <row r="53" spans="1:84" ht="12.6" customHeight="1" x14ac:dyDescent="0.2">
      <c r="A53" s="175" t="s">
        <v>206</v>
      </c>
      <c r="B53" s="195">
        <f>B51+B52</f>
        <v>18550023.819999993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">
      <c r="A59" s="171" t="s">
        <v>233</v>
      </c>
      <c r="B59" s="175"/>
      <c r="C59" s="184">
        <v>21523.339146369846</v>
      </c>
      <c r="D59" s="184">
        <v>0</v>
      </c>
      <c r="E59" s="184">
        <v>52221.043167765507</v>
      </c>
      <c r="F59" s="184">
        <v>0</v>
      </c>
      <c r="G59" s="184">
        <v>1537.6176858646302</v>
      </c>
      <c r="H59" s="184">
        <v>0</v>
      </c>
      <c r="I59" s="184">
        <v>0</v>
      </c>
      <c r="J59" s="184">
        <v>9949</v>
      </c>
      <c r="K59" s="184">
        <v>0</v>
      </c>
      <c r="L59" s="184">
        <v>0</v>
      </c>
      <c r="M59" s="184">
        <v>0</v>
      </c>
      <c r="N59" s="184">
        <v>0</v>
      </c>
      <c r="O59" s="184">
        <v>2755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140451</v>
      </c>
      <c r="AZ59" s="185">
        <v>0</v>
      </c>
      <c r="BA59" s="247"/>
      <c r="BB59" s="247"/>
      <c r="BC59" s="247"/>
      <c r="BD59" s="247"/>
      <c r="BE59" s="185">
        <v>747374.97999999986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">
      <c r="A60" s="249" t="s">
        <v>234</v>
      </c>
      <c r="B60" s="175"/>
      <c r="C60" s="186">
        <v>234.79000000000005</v>
      </c>
      <c r="D60" s="187">
        <v>0</v>
      </c>
      <c r="E60" s="187">
        <v>377.8</v>
      </c>
      <c r="F60" s="223">
        <v>0</v>
      </c>
      <c r="G60" s="187">
        <v>15.149999999999999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52.550000000000011</v>
      </c>
      <c r="P60" s="221">
        <v>144.17999999999995</v>
      </c>
      <c r="Q60" s="221">
        <v>51.010000000000005</v>
      </c>
      <c r="R60" s="221">
        <v>5.7199999999999989</v>
      </c>
      <c r="S60" s="221">
        <v>0</v>
      </c>
      <c r="T60" s="221">
        <v>0.43</v>
      </c>
      <c r="U60" s="221">
        <v>55.57</v>
      </c>
      <c r="V60" s="221">
        <v>47.190000000000005</v>
      </c>
      <c r="W60" s="221">
        <v>11.290000000000001</v>
      </c>
      <c r="X60" s="221">
        <v>15.030000000000001</v>
      </c>
      <c r="Y60" s="221">
        <v>55.949999999999989</v>
      </c>
      <c r="Z60" s="221">
        <v>0</v>
      </c>
      <c r="AA60" s="221">
        <v>6.97</v>
      </c>
      <c r="AB60" s="221">
        <v>49.000000000000014</v>
      </c>
      <c r="AC60" s="221">
        <v>44.84</v>
      </c>
      <c r="AD60" s="221">
        <v>0</v>
      </c>
      <c r="AE60" s="221">
        <v>72.5</v>
      </c>
      <c r="AF60" s="221">
        <v>0</v>
      </c>
      <c r="AG60" s="221">
        <v>140.16999999999999</v>
      </c>
      <c r="AH60" s="221">
        <v>6.9499999999999993</v>
      </c>
      <c r="AI60" s="221">
        <v>0</v>
      </c>
      <c r="AJ60" s="221">
        <v>713.7</v>
      </c>
      <c r="AK60" s="221">
        <v>13.610000000000001</v>
      </c>
      <c r="AL60" s="221">
        <v>9.58</v>
      </c>
      <c r="AM60" s="221">
        <v>0</v>
      </c>
      <c r="AN60" s="221">
        <v>0</v>
      </c>
      <c r="AO60" s="221">
        <v>47.599999999999994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7.7899999999999991</v>
      </c>
      <c r="AW60" s="221">
        <v>0</v>
      </c>
      <c r="AX60" s="221">
        <v>0</v>
      </c>
      <c r="AY60" s="221">
        <v>94.13</v>
      </c>
      <c r="AZ60" s="221">
        <v>0</v>
      </c>
      <c r="BA60" s="221">
        <v>0</v>
      </c>
      <c r="BB60" s="221">
        <v>0</v>
      </c>
      <c r="BC60" s="221">
        <v>0</v>
      </c>
      <c r="BD60" s="221">
        <v>7.0000000000000007E-2</v>
      </c>
      <c r="BE60" s="221">
        <v>31.810000000000002</v>
      </c>
      <c r="BF60" s="221">
        <v>73.460000000000008</v>
      </c>
      <c r="BG60" s="221">
        <v>0</v>
      </c>
      <c r="BH60" s="221">
        <v>0.63</v>
      </c>
      <c r="BI60" s="221">
        <v>0</v>
      </c>
      <c r="BJ60" s="221">
        <v>0.63</v>
      </c>
      <c r="BK60" s="221">
        <v>28.59</v>
      </c>
      <c r="BL60" s="221">
        <v>44.46</v>
      </c>
      <c r="BM60" s="221">
        <v>0</v>
      </c>
      <c r="BN60" s="221">
        <v>33.6</v>
      </c>
      <c r="BO60" s="221">
        <v>2.65</v>
      </c>
      <c r="BP60" s="221">
        <v>0</v>
      </c>
      <c r="BQ60" s="221">
        <v>0</v>
      </c>
      <c r="BR60" s="221">
        <v>0</v>
      </c>
      <c r="BS60" s="221">
        <v>7.88</v>
      </c>
      <c r="BT60" s="221">
        <v>0</v>
      </c>
      <c r="BU60" s="221">
        <v>0</v>
      </c>
      <c r="BV60" s="221">
        <v>33.22</v>
      </c>
      <c r="BW60" s="221">
        <v>162.15000000000003</v>
      </c>
      <c r="BX60" s="221">
        <v>0</v>
      </c>
      <c r="BY60" s="221">
        <v>135.28000000000003</v>
      </c>
      <c r="BZ60" s="221">
        <v>0</v>
      </c>
      <c r="CA60" s="221">
        <v>32.32</v>
      </c>
      <c r="CB60" s="221">
        <v>10.579999999999998</v>
      </c>
      <c r="CC60" s="221">
        <v>28.189999999999994</v>
      </c>
      <c r="CD60" s="248" t="s">
        <v>221</v>
      </c>
      <c r="CE60" s="250">
        <f t="shared" ref="CE60:CE70" si="0">SUM(C60:CD60)</f>
        <v>2899.0300000000011</v>
      </c>
    </row>
    <row r="61" spans="1:84" ht="12.6" customHeight="1" x14ac:dyDescent="0.2">
      <c r="A61" s="171" t="s">
        <v>235</v>
      </c>
      <c r="B61" s="175"/>
      <c r="C61" s="184">
        <v>20904545.09</v>
      </c>
      <c r="D61" s="184">
        <v>0</v>
      </c>
      <c r="E61" s="184">
        <v>37673063.75</v>
      </c>
      <c r="F61" s="185">
        <v>0</v>
      </c>
      <c r="G61" s="184">
        <v>1441530.7000000002</v>
      </c>
      <c r="H61" s="184">
        <v>0</v>
      </c>
      <c r="I61" s="185">
        <v>0</v>
      </c>
      <c r="J61" s="185">
        <v>1433.0400000000002</v>
      </c>
      <c r="K61" s="185">
        <v>0</v>
      </c>
      <c r="L61" s="185">
        <v>0</v>
      </c>
      <c r="M61" s="184">
        <v>0</v>
      </c>
      <c r="N61" s="184">
        <v>0</v>
      </c>
      <c r="O61" s="184">
        <v>5491041.9999999991</v>
      </c>
      <c r="P61" s="185">
        <v>10999410.899999999</v>
      </c>
      <c r="Q61" s="185">
        <v>4219469.68</v>
      </c>
      <c r="R61" s="185">
        <v>313076.87000000005</v>
      </c>
      <c r="S61" s="185">
        <v>0</v>
      </c>
      <c r="T61" s="185">
        <v>17142.120000000006</v>
      </c>
      <c r="U61" s="185">
        <v>3730203.7600000012</v>
      </c>
      <c r="V61" s="185">
        <v>4723622.3999999994</v>
      </c>
      <c r="W61" s="185">
        <v>1221107.02</v>
      </c>
      <c r="X61" s="185">
        <v>1316609.9599999997</v>
      </c>
      <c r="Y61" s="185">
        <v>5002340.629999999</v>
      </c>
      <c r="Z61" s="185">
        <v>0</v>
      </c>
      <c r="AA61" s="185">
        <v>681157.50000000012</v>
      </c>
      <c r="AB61" s="185">
        <v>4511167.45</v>
      </c>
      <c r="AC61" s="185">
        <v>3842704.7299999995</v>
      </c>
      <c r="AD61" s="185">
        <v>0</v>
      </c>
      <c r="AE61" s="185">
        <v>5512823.1200000001</v>
      </c>
      <c r="AF61" s="185">
        <v>0</v>
      </c>
      <c r="AG61" s="185">
        <v>17616164.009999998</v>
      </c>
      <c r="AH61" s="185">
        <v>240369.55</v>
      </c>
      <c r="AI61" s="185">
        <v>0</v>
      </c>
      <c r="AJ61" s="185">
        <v>84359681.419999972</v>
      </c>
      <c r="AK61" s="185">
        <v>1291204.55</v>
      </c>
      <c r="AL61" s="185">
        <v>898069.35</v>
      </c>
      <c r="AM61" s="185">
        <v>0</v>
      </c>
      <c r="AN61" s="185">
        <v>0</v>
      </c>
      <c r="AO61" s="185">
        <v>3823923.5999999996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811504.96</v>
      </c>
      <c r="AW61" s="185">
        <v>0</v>
      </c>
      <c r="AX61" s="185">
        <v>0</v>
      </c>
      <c r="AY61" s="185">
        <v>4283557.0600000005</v>
      </c>
      <c r="AZ61" s="185">
        <v>0</v>
      </c>
      <c r="BA61" s="185">
        <v>0</v>
      </c>
      <c r="BB61" s="185">
        <v>0</v>
      </c>
      <c r="BC61" s="185">
        <v>0</v>
      </c>
      <c r="BD61" s="185">
        <v>3168.06</v>
      </c>
      <c r="BE61" s="185">
        <v>7810967.3200000003</v>
      </c>
      <c r="BF61" s="185">
        <v>2773109.1799999997</v>
      </c>
      <c r="BG61" s="185">
        <v>0</v>
      </c>
      <c r="BH61" s="185">
        <v>138924.42000000007</v>
      </c>
      <c r="BI61" s="185">
        <v>0</v>
      </c>
      <c r="BJ61" s="185">
        <v>146087.5</v>
      </c>
      <c r="BK61" s="185">
        <v>1316475.3999999999</v>
      </c>
      <c r="BL61" s="185">
        <v>1822100.66</v>
      </c>
      <c r="BM61" s="185">
        <v>0</v>
      </c>
      <c r="BN61" s="185">
        <v>5313280.4600000009</v>
      </c>
      <c r="BO61" s="185">
        <v>192045.68</v>
      </c>
      <c r="BP61" s="185">
        <v>-18.46</v>
      </c>
      <c r="BQ61" s="185">
        <v>0</v>
      </c>
      <c r="BR61" s="185">
        <v>0</v>
      </c>
      <c r="BS61" s="185">
        <v>655229.3899999999</v>
      </c>
      <c r="BT61" s="185">
        <v>0</v>
      </c>
      <c r="BU61" s="185">
        <v>0</v>
      </c>
      <c r="BV61" s="185">
        <v>1698488.0500000003</v>
      </c>
      <c r="BW61" s="185">
        <v>19453253.920000006</v>
      </c>
      <c r="BX61" s="185">
        <v>0</v>
      </c>
      <c r="BY61" s="185">
        <v>13016280.090000004</v>
      </c>
      <c r="BZ61" s="185">
        <v>0</v>
      </c>
      <c r="CA61" s="185">
        <v>2808264.9299999997</v>
      </c>
      <c r="CB61" s="185">
        <v>753654.34000000008</v>
      </c>
      <c r="CC61" s="185">
        <v>2857345.56</v>
      </c>
      <c r="CD61" s="248" t="s">
        <v>221</v>
      </c>
      <c r="CE61" s="195">
        <f t="shared" si="0"/>
        <v>285685581.71999997</v>
      </c>
      <c r="CF61" s="251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1786288</v>
      </c>
      <c r="D62" s="195">
        <f t="shared" si="1"/>
        <v>0</v>
      </c>
      <c r="E62" s="195">
        <f t="shared" si="1"/>
        <v>3219153</v>
      </c>
      <c r="F62" s="195">
        <f t="shared" si="1"/>
        <v>0</v>
      </c>
      <c r="G62" s="195">
        <f t="shared" si="1"/>
        <v>123178</v>
      </c>
      <c r="H62" s="195">
        <f t="shared" si="1"/>
        <v>0</v>
      </c>
      <c r="I62" s="195">
        <f t="shared" si="1"/>
        <v>0</v>
      </c>
      <c r="J62" s="195">
        <f>ROUND(J47+J48,0)</f>
        <v>122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469208</v>
      </c>
      <c r="P62" s="195">
        <f t="shared" si="1"/>
        <v>939897</v>
      </c>
      <c r="Q62" s="195">
        <f t="shared" si="1"/>
        <v>360553</v>
      </c>
      <c r="R62" s="195">
        <f t="shared" si="1"/>
        <v>26752</v>
      </c>
      <c r="S62" s="195">
        <f t="shared" si="1"/>
        <v>0</v>
      </c>
      <c r="T62" s="195">
        <f t="shared" si="1"/>
        <v>1465</v>
      </c>
      <c r="U62" s="195">
        <f t="shared" si="1"/>
        <v>318745</v>
      </c>
      <c r="V62" s="195">
        <f t="shared" si="1"/>
        <v>403632</v>
      </c>
      <c r="W62" s="195">
        <f t="shared" si="1"/>
        <v>104343</v>
      </c>
      <c r="X62" s="195">
        <f t="shared" si="1"/>
        <v>112504</v>
      </c>
      <c r="Y62" s="195">
        <f t="shared" si="1"/>
        <v>427449</v>
      </c>
      <c r="Z62" s="195">
        <f t="shared" si="1"/>
        <v>0</v>
      </c>
      <c r="AA62" s="195">
        <f t="shared" si="1"/>
        <v>58205</v>
      </c>
      <c r="AB62" s="195">
        <f t="shared" si="1"/>
        <v>385478</v>
      </c>
      <c r="AC62" s="195">
        <f t="shared" si="1"/>
        <v>328358</v>
      </c>
      <c r="AD62" s="195">
        <f t="shared" si="1"/>
        <v>0</v>
      </c>
      <c r="AE62" s="195">
        <f t="shared" si="1"/>
        <v>471069</v>
      </c>
      <c r="AF62" s="195">
        <f t="shared" si="1"/>
        <v>0</v>
      </c>
      <c r="AG62" s="195">
        <f t="shared" si="1"/>
        <v>1505296</v>
      </c>
      <c r="AH62" s="195">
        <f t="shared" si="1"/>
        <v>20540</v>
      </c>
      <c r="AI62" s="195">
        <f t="shared" si="1"/>
        <v>0</v>
      </c>
      <c r="AJ62" s="195">
        <f t="shared" si="1"/>
        <v>7208512</v>
      </c>
      <c r="AK62" s="195">
        <f t="shared" si="1"/>
        <v>110333</v>
      </c>
      <c r="AL62" s="195">
        <f t="shared" si="1"/>
        <v>76740</v>
      </c>
      <c r="AM62" s="195">
        <f t="shared" si="1"/>
        <v>0</v>
      </c>
      <c r="AN62" s="195">
        <f t="shared" si="1"/>
        <v>0</v>
      </c>
      <c r="AO62" s="195">
        <f t="shared" si="1"/>
        <v>326753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69343</v>
      </c>
      <c r="AW62" s="195">
        <f t="shared" si="1"/>
        <v>0</v>
      </c>
      <c r="AX62" s="195">
        <f t="shared" si="1"/>
        <v>0</v>
      </c>
      <c r="AY62" s="195">
        <f>ROUND(AY47+AY48,0)</f>
        <v>366029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271</v>
      </c>
      <c r="BE62" s="195">
        <f t="shared" si="1"/>
        <v>667445</v>
      </c>
      <c r="BF62" s="195">
        <f t="shared" si="1"/>
        <v>236961</v>
      </c>
      <c r="BG62" s="195">
        <f t="shared" si="1"/>
        <v>0</v>
      </c>
      <c r="BH62" s="195">
        <f t="shared" si="1"/>
        <v>11871</v>
      </c>
      <c r="BI62" s="195">
        <f t="shared" si="1"/>
        <v>0</v>
      </c>
      <c r="BJ62" s="195">
        <f t="shared" si="1"/>
        <v>12483</v>
      </c>
      <c r="BK62" s="195">
        <f t="shared" si="1"/>
        <v>112492</v>
      </c>
      <c r="BL62" s="195">
        <f t="shared" si="1"/>
        <v>155698</v>
      </c>
      <c r="BM62" s="195">
        <f t="shared" si="1"/>
        <v>0</v>
      </c>
      <c r="BN62" s="195">
        <f t="shared" si="1"/>
        <v>454018</v>
      </c>
      <c r="BO62" s="195">
        <f t="shared" ref="BO62:CC62" si="2">ROUND(BO47+BO48,0)</f>
        <v>16410</v>
      </c>
      <c r="BP62" s="195">
        <f t="shared" si="2"/>
        <v>-2</v>
      </c>
      <c r="BQ62" s="195">
        <f t="shared" si="2"/>
        <v>0</v>
      </c>
      <c r="BR62" s="195">
        <f t="shared" si="2"/>
        <v>0</v>
      </c>
      <c r="BS62" s="195">
        <f t="shared" si="2"/>
        <v>55989</v>
      </c>
      <c r="BT62" s="195">
        <f t="shared" si="2"/>
        <v>0</v>
      </c>
      <c r="BU62" s="195">
        <f t="shared" si="2"/>
        <v>0</v>
      </c>
      <c r="BV62" s="195">
        <f t="shared" si="2"/>
        <v>145135</v>
      </c>
      <c r="BW62" s="195">
        <f t="shared" si="2"/>
        <v>1662275</v>
      </c>
      <c r="BX62" s="195">
        <f t="shared" si="2"/>
        <v>0</v>
      </c>
      <c r="BY62" s="195">
        <f t="shared" si="2"/>
        <v>1112238</v>
      </c>
      <c r="BZ62" s="195">
        <f t="shared" si="2"/>
        <v>0</v>
      </c>
      <c r="CA62" s="195">
        <f t="shared" si="2"/>
        <v>239965</v>
      </c>
      <c r="CB62" s="195">
        <f t="shared" si="2"/>
        <v>64400</v>
      </c>
      <c r="CC62" s="195">
        <f t="shared" si="2"/>
        <v>244159</v>
      </c>
      <c r="CD62" s="248" t="s">
        <v>221</v>
      </c>
      <c r="CE62" s="195">
        <f t="shared" si="0"/>
        <v>24411753</v>
      </c>
      <c r="CF62" s="251"/>
    </row>
    <row r="63" spans="1:84" ht="12.6" customHeight="1" x14ac:dyDescent="0.2">
      <c r="A63" s="171" t="s">
        <v>236</v>
      </c>
      <c r="B63" s="175"/>
      <c r="C63" s="184">
        <v>110985.15</v>
      </c>
      <c r="D63" s="184">
        <v>0</v>
      </c>
      <c r="E63" s="184">
        <v>1495279.2100000002</v>
      </c>
      <c r="F63" s="185">
        <v>0</v>
      </c>
      <c r="G63" s="184">
        <v>126772.11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169706.95</v>
      </c>
      <c r="Q63" s="185">
        <v>0</v>
      </c>
      <c r="R63" s="185">
        <v>6007495.4699999988</v>
      </c>
      <c r="S63" s="185">
        <v>0</v>
      </c>
      <c r="T63" s="185">
        <v>0</v>
      </c>
      <c r="U63" s="185">
        <v>215244.75999999995</v>
      </c>
      <c r="V63" s="185">
        <v>647778.28</v>
      </c>
      <c r="W63" s="185">
        <v>0</v>
      </c>
      <c r="X63" s="185">
        <v>0</v>
      </c>
      <c r="Y63" s="185">
        <v>-12430.04</v>
      </c>
      <c r="Z63" s="185">
        <v>0</v>
      </c>
      <c r="AA63" s="185">
        <v>0</v>
      </c>
      <c r="AB63" s="185">
        <v>0</v>
      </c>
      <c r="AC63" s="185">
        <v>34822.5</v>
      </c>
      <c r="AD63" s="185">
        <v>0</v>
      </c>
      <c r="AE63" s="185">
        <v>11101</v>
      </c>
      <c r="AF63" s="185">
        <v>0</v>
      </c>
      <c r="AG63" s="185">
        <v>4243814.3600000003</v>
      </c>
      <c r="AH63" s="185">
        <v>0</v>
      </c>
      <c r="AI63" s="185">
        <v>0</v>
      </c>
      <c r="AJ63" s="185">
        <v>919490.61999999988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1202236.49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748118.90000000014</v>
      </c>
      <c r="BO63" s="185">
        <v>0</v>
      </c>
      <c r="BP63" s="185">
        <v>0</v>
      </c>
      <c r="BQ63" s="185">
        <v>0</v>
      </c>
      <c r="BR63" s="185">
        <v>0</v>
      </c>
      <c r="BS63" s="185">
        <v>1160</v>
      </c>
      <c r="BT63" s="185">
        <v>0</v>
      </c>
      <c r="BU63" s="185">
        <v>0</v>
      </c>
      <c r="BV63" s="185">
        <v>0</v>
      </c>
      <c r="BW63" s="185">
        <v>841201.12000000011</v>
      </c>
      <c r="BX63" s="185">
        <v>0</v>
      </c>
      <c r="BY63" s="185">
        <v>0</v>
      </c>
      <c r="BZ63" s="185">
        <v>0</v>
      </c>
      <c r="CA63" s="185">
        <v>-1064.8399999999997</v>
      </c>
      <c r="CB63" s="185">
        <v>0</v>
      </c>
      <c r="CC63" s="185">
        <v>640878.74</v>
      </c>
      <c r="CD63" s="248" t="s">
        <v>221</v>
      </c>
      <c r="CE63" s="195">
        <f t="shared" si="0"/>
        <v>17402590.779999997</v>
      </c>
      <c r="CF63" s="251"/>
    </row>
    <row r="64" spans="1:84" ht="12.6" customHeight="1" x14ac:dyDescent="0.2">
      <c r="A64" s="171" t="s">
        <v>237</v>
      </c>
      <c r="B64" s="175"/>
      <c r="C64" s="184">
        <v>2339959.7799999993</v>
      </c>
      <c r="D64" s="184">
        <v>0</v>
      </c>
      <c r="E64" s="185">
        <v>3594193.040000001</v>
      </c>
      <c r="F64" s="185">
        <v>0</v>
      </c>
      <c r="G64" s="184">
        <v>54220.109999999993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107260.96000000002</v>
      </c>
      <c r="P64" s="185">
        <v>25171322.120000005</v>
      </c>
      <c r="Q64" s="185">
        <v>588018.96000000008</v>
      </c>
      <c r="R64" s="185">
        <v>872060.52</v>
      </c>
      <c r="S64" s="185">
        <v>0</v>
      </c>
      <c r="T64" s="185">
        <v>4215.0599999999995</v>
      </c>
      <c r="U64" s="185">
        <v>4484435.8699999982</v>
      </c>
      <c r="V64" s="185">
        <v>13268342.4</v>
      </c>
      <c r="W64" s="185">
        <v>265761.21000000002</v>
      </c>
      <c r="X64" s="185">
        <v>572613.88</v>
      </c>
      <c r="Y64" s="185">
        <v>546030.81000000017</v>
      </c>
      <c r="Z64" s="185">
        <v>0</v>
      </c>
      <c r="AA64" s="185">
        <v>1868672.9300000004</v>
      </c>
      <c r="AB64" s="185">
        <v>25068161.139999997</v>
      </c>
      <c r="AC64" s="185">
        <v>1585968.2</v>
      </c>
      <c r="AD64" s="185">
        <v>0</v>
      </c>
      <c r="AE64" s="185">
        <v>375337.96000000008</v>
      </c>
      <c r="AF64" s="185">
        <v>0</v>
      </c>
      <c r="AG64" s="185">
        <v>1721098.0199999998</v>
      </c>
      <c r="AH64" s="185">
        <v>18.75</v>
      </c>
      <c r="AI64" s="185">
        <v>0</v>
      </c>
      <c r="AJ64" s="185">
        <v>40446827.389999986</v>
      </c>
      <c r="AK64" s="185">
        <v>9353.0700000000015</v>
      </c>
      <c r="AL64" s="185">
        <v>8591.7200000000012</v>
      </c>
      <c r="AM64" s="185">
        <v>0</v>
      </c>
      <c r="AN64" s="185">
        <v>0</v>
      </c>
      <c r="AO64" s="185">
        <v>328951.09999999998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80317.09</v>
      </c>
      <c r="AW64" s="185">
        <v>0</v>
      </c>
      <c r="AX64" s="185">
        <v>306.44</v>
      </c>
      <c r="AY64" s="185">
        <v>2238448.5</v>
      </c>
      <c r="AZ64" s="185">
        <v>84.949999999999818</v>
      </c>
      <c r="BA64" s="185">
        <v>0</v>
      </c>
      <c r="BB64" s="185">
        <v>0</v>
      </c>
      <c r="BC64" s="185">
        <v>0</v>
      </c>
      <c r="BD64" s="185">
        <v>-169225.52000000002</v>
      </c>
      <c r="BE64" s="185">
        <v>1204515.79</v>
      </c>
      <c r="BF64" s="185">
        <v>699839.74000000011</v>
      </c>
      <c r="BG64" s="185">
        <v>0</v>
      </c>
      <c r="BH64" s="185">
        <v>0</v>
      </c>
      <c r="BI64" s="185">
        <v>0</v>
      </c>
      <c r="BJ64" s="185">
        <v>0</v>
      </c>
      <c r="BK64" s="185">
        <v>4977.8600000000006</v>
      </c>
      <c r="BL64" s="185">
        <v>10589.17</v>
      </c>
      <c r="BM64" s="185">
        <v>0</v>
      </c>
      <c r="BN64" s="185">
        <v>242393.35000000003</v>
      </c>
      <c r="BO64" s="185">
        <v>5018.74</v>
      </c>
      <c r="BP64" s="185">
        <v>0</v>
      </c>
      <c r="BQ64" s="185">
        <v>0</v>
      </c>
      <c r="BR64" s="185">
        <v>0</v>
      </c>
      <c r="BS64" s="185">
        <v>4371.3599999999997</v>
      </c>
      <c r="BT64" s="185">
        <v>0</v>
      </c>
      <c r="BU64" s="185">
        <v>0</v>
      </c>
      <c r="BV64" s="185">
        <v>2469.65</v>
      </c>
      <c r="BW64" s="185">
        <v>8018222.3900000006</v>
      </c>
      <c r="BX64" s="185">
        <v>0</v>
      </c>
      <c r="BY64" s="185">
        <v>191171.78000000003</v>
      </c>
      <c r="BZ64" s="185">
        <v>0</v>
      </c>
      <c r="CA64" s="185">
        <v>3046.98</v>
      </c>
      <c r="CB64" s="185">
        <v>153989.07000000007</v>
      </c>
      <c r="CC64" s="185">
        <v>2301022.7699999982</v>
      </c>
      <c r="CD64" s="248" t="s">
        <v>221</v>
      </c>
      <c r="CE64" s="195">
        <f t="shared" si="0"/>
        <v>138272975.10999998</v>
      </c>
      <c r="CF64" s="251"/>
    </row>
    <row r="65" spans="1:84" ht="12.6" customHeight="1" x14ac:dyDescent="0.2">
      <c r="A65" s="171" t="s">
        <v>238</v>
      </c>
      <c r="B65" s="175"/>
      <c r="C65" s="184">
        <v>4799.0599999999995</v>
      </c>
      <c r="D65" s="184">
        <v>0</v>
      </c>
      <c r="E65" s="184">
        <v>13744.86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175</v>
      </c>
      <c r="P65" s="185">
        <v>890.61</v>
      </c>
      <c r="Q65" s="185">
        <v>1910.2099999999998</v>
      </c>
      <c r="R65" s="185">
        <v>179.84000000000003</v>
      </c>
      <c r="S65" s="185">
        <v>0</v>
      </c>
      <c r="T65" s="185">
        <v>0</v>
      </c>
      <c r="U65" s="185">
        <v>2406.7599999999998</v>
      </c>
      <c r="V65" s="185">
        <v>990.78</v>
      </c>
      <c r="W65" s="185">
        <v>0</v>
      </c>
      <c r="X65" s="185">
        <v>0</v>
      </c>
      <c r="Y65" s="185">
        <v>1440.1099999999997</v>
      </c>
      <c r="Z65" s="185">
        <v>0</v>
      </c>
      <c r="AA65" s="185">
        <v>178.75</v>
      </c>
      <c r="AB65" s="185">
        <v>307597.37</v>
      </c>
      <c r="AC65" s="185">
        <v>962.82</v>
      </c>
      <c r="AD65" s="185">
        <v>0</v>
      </c>
      <c r="AE65" s="185">
        <v>6765.5</v>
      </c>
      <c r="AF65" s="185">
        <v>0</v>
      </c>
      <c r="AG65" s="185">
        <v>4123.6099999999997</v>
      </c>
      <c r="AH65" s="185">
        <v>0</v>
      </c>
      <c r="AI65" s="185">
        <v>0</v>
      </c>
      <c r="AJ65" s="185">
        <v>239165.79000000007</v>
      </c>
      <c r="AK65" s="185">
        <v>178.76</v>
      </c>
      <c r="AL65" s="185">
        <v>172.13</v>
      </c>
      <c r="AM65" s="185">
        <v>0</v>
      </c>
      <c r="AN65" s="185">
        <v>0</v>
      </c>
      <c r="AO65" s="185">
        <v>339.8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711.67000000000007</v>
      </c>
      <c r="AW65" s="185">
        <v>0</v>
      </c>
      <c r="AX65" s="185">
        <v>0</v>
      </c>
      <c r="AY65" s="185">
        <v>4882.05</v>
      </c>
      <c r="AZ65" s="185">
        <v>0</v>
      </c>
      <c r="BA65" s="185">
        <v>0</v>
      </c>
      <c r="BB65" s="185">
        <v>0</v>
      </c>
      <c r="BC65" s="185">
        <v>0</v>
      </c>
      <c r="BD65" s="185">
        <v>949.72000000000014</v>
      </c>
      <c r="BE65" s="185">
        <v>1981913.3299999998</v>
      </c>
      <c r="BF65" s="185">
        <v>4209.83</v>
      </c>
      <c r="BG65" s="185">
        <v>0</v>
      </c>
      <c r="BH65" s="185">
        <v>31097.83</v>
      </c>
      <c r="BI65" s="185">
        <v>0</v>
      </c>
      <c r="BJ65" s="185">
        <v>0</v>
      </c>
      <c r="BK65" s="185">
        <v>4350</v>
      </c>
      <c r="BL65" s="185">
        <v>525</v>
      </c>
      <c r="BM65" s="185">
        <v>0</v>
      </c>
      <c r="BN65" s="185">
        <v>4287.6400000000003</v>
      </c>
      <c r="BO65" s="185">
        <v>0</v>
      </c>
      <c r="BP65" s="185">
        <v>0</v>
      </c>
      <c r="BQ65" s="185">
        <v>0</v>
      </c>
      <c r="BR65" s="185">
        <v>0</v>
      </c>
      <c r="BS65" s="185">
        <v>900</v>
      </c>
      <c r="BT65" s="185">
        <v>0</v>
      </c>
      <c r="BU65" s="185">
        <v>0</v>
      </c>
      <c r="BV65" s="185">
        <v>4825</v>
      </c>
      <c r="BW65" s="185">
        <v>52852.249999999993</v>
      </c>
      <c r="BX65" s="185">
        <v>0</v>
      </c>
      <c r="BY65" s="185">
        <v>7553.5199999999995</v>
      </c>
      <c r="BZ65" s="185">
        <v>0</v>
      </c>
      <c r="CA65" s="185">
        <v>1149.54</v>
      </c>
      <c r="CB65" s="185">
        <v>1200</v>
      </c>
      <c r="CC65" s="185">
        <v>10211.269999999999</v>
      </c>
      <c r="CD65" s="248" t="s">
        <v>221</v>
      </c>
      <c r="CE65" s="195">
        <f t="shared" si="0"/>
        <v>2697640.4100000006</v>
      </c>
      <c r="CF65" s="251"/>
    </row>
    <row r="66" spans="1:84" ht="12.6" customHeight="1" x14ac:dyDescent="0.2">
      <c r="A66" s="171" t="s">
        <v>239</v>
      </c>
      <c r="B66" s="175"/>
      <c r="C66" s="184">
        <v>669317.73</v>
      </c>
      <c r="D66" s="184">
        <v>0</v>
      </c>
      <c r="E66" s="184">
        <v>2021875.12</v>
      </c>
      <c r="F66" s="184">
        <v>0</v>
      </c>
      <c r="G66" s="184">
        <v>53107.740000000005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440.88</v>
      </c>
      <c r="P66" s="185">
        <v>979212.75000000012</v>
      </c>
      <c r="Q66" s="185">
        <v>6011.66</v>
      </c>
      <c r="R66" s="185">
        <v>13557.46</v>
      </c>
      <c r="S66" s="184">
        <v>0</v>
      </c>
      <c r="T66" s="184">
        <v>6971.17</v>
      </c>
      <c r="U66" s="185">
        <v>3955379.3600000008</v>
      </c>
      <c r="V66" s="185">
        <v>870147.85999999975</v>
      </c>
      <c r="W66" s="185">
        <v>246854.03000000003</v>
      </c>
      <c r="X66" s="185">
        <v>418291.92</v>
      </c>
      <c r="Y66" s="185">
        <v>702714.8899999999</v>
      </c>
      <c r="Z66" s="185">
        <v>0</v>
      </c>
      <c r="AA66" s="185">
        <v>240093.53</v>
      </c>
      <c r="AB66" s="185">
        <v>397540.05000000005</v>
      </c>
      <c r="AC66" s="185">
        <v>1068528.9000000001</v>
      </c>
      <c r="AD66" s="185">
        <v>0</v>
      </c>
      <c r="AE66" s="185">
        <v>464279.10000000009</v>
      </c>
      <c r="AF66" s="185">
        <v>0</v>
      </c>
      <c r="AG66" s="185">
        <v>1369706.2899999998</v>
      </c>
      <c r="AH66" s="185">
        <v>205511.73</v>
      </c>
      <c r="AI66" s="185">
        <v>0</v>
      </c>
      <c r="AJ66" s="185">
        <v>2766278.0199999968</v>
      </c>
      <c r="AK66" s="185">
        <v>394.12</v>
      </c>
      <c r="AL66" s="185">
        <v>446.18999999999994</v>
      </c>
      <c r="AM66" s="185">
        <v>0</v>
      </c>
      <c r="AN66" s="185">
        <v>0</v>
      </c>
      <c r="AO66" s="185">
        <v>21965.75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429.59</v>
      </c>
      <c r="AW66" s="185">
        <v>0</v>
      </c>
      <c r="AX66" s="185">
        <v>68511.959999999992</v>
      </c>
      <c r="AY66" s="185">
        <v>115741.01000000001</v>
      </c>
      <c r="AZ66" s="185">
        <v>0</v>
      </c>
      <c r="BA66" s="185">
        <v>0</v>
      </c>
      <c r="BB66" s="185">
        <v>0</v>
      </c>
      <c r="BC66" s="185">
        <v>0</v>
      </c>
      <c r="BD66" s="185">
        <v>287111.88000000006</v>
      </c>
      <c r="BE66" s="185">
        <v>3954309.9700000011</v>
      </c>
      <c r="BF66" s="185">
        <v>797283.71999999986</v>
      </c>
      <c r="BG66" s="185">
        <v>0</v>
      </c>
      <c r="BH66" s="185">
        <v>419144.64999999997</v>
      </c>
      <c r="BI66" s="185">
        <v>0</v>
      </c>
      <c r="BJ66" s="185">
        <v>0</v>
      </c>
      <c r="BK66" s="185">
        <v>254948.19</v>
      </c>
      <c r="BL66" s="185">
        <v>5471.29</v>
      </c>
      <c r="BM66" s="185">
        <v>0</v>
      </c>
      <c r="BN66" s="185">
        <v>174913.79</v>
      </c>
      <c r="BO66" s="185">
        <v>32039.409999999993</v>
      </c>
      <c r="BP66" s="185">
        <v>87386.34</v>
      </c>
      <c r="BQ66" s="185">
        <v>0</v>
      </c>
      <c r="BR66" s="185">
        <v>0</v>
      </c>
      <c r="BS66" s="185">
        <v>288.98</v>
      </c>
      <c r="BT66" s="185">
        <v>0</v>
      </c>
      <c r="BU66" s="185">
        <v>0</v>
      </c>
      <c r="BV66" s="185">
        <v>147697.91999999998</v>
      </c>
      <c r="BW66" s="185">
        <v>1286599.2999999996</v>
      </c>
      <c r="BX66" s="185">
        <v>0</v>
      </c>
      <c r="BY66" s="185">
        <v>979053.02999999991</v>
      </c>
      <c r="BZ66" s="185">
        <v>0</v>
      </c>
      <c r="CA66" s="185">
        <v>14765.4</v>
      </c>
      <c r="CB66" s="185">
        <v>101446.15</v>
      </c>
      <c r="CC66" s="185">
        <v>2750864.99</v>
      </c>
      <c r="CD66" s="248" t="s">
        <v>221</v>
      </c>
      <c r="CE66" s="195">
        <f t="shared" si="0"/>
        <v>27956633.82</v>
      </c>
      <c r="CF66" s="251"/>
    </row>
    <row r="67" spans="1:84" ht="12.6" customHeight="1" x14ac:dyDescent="0.2">
      <c r="A67" s="171" t="s">
        <v>6</v>
      </c>
      <c r="B67" s="175"/>
      <c r="C67" s="195">
        <f>ROUND(C51+C52,0)</f>
        <v>2241373</v>
      </c>
      <c r="D67" s="195">
        <f>ROUND(D51+D52,0)</f>
        <v>0</v>
      </c>
      <c r="E67" s="195">
        <f t="shared" ref="E67:BP67" si="3">ROUND(E51+E52,0)</f>
        <v>5705478</v>
      </c>
      <c r="F67" s="195">
        <f t="shared" si="3"/>
        <v>0</v>
      </c>
      <c r="G67" s="195">
        <f t="shared" si="3"/>
        <v>372151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1222429</v>
      </c>
      <c r="Q67" s="195">
        <f t="shared" si="3"/>
        <v>313279</v>
      </c>
      <c r="R67" s="195">
        <f t="shared" si="3"/>
        <v>0</v>
      </c>
      <c r="S67" s="195">
        <f t="shared" si="3"/>
        <v>0</v>
      </c>
      <c r="T67" s="195">
        <f t="shared" si="3"/>
        <v>237646</v>
      </c>
      <c r="U67" s="195">
        <f t="shared" si="3"/>
        <v>326120</v>
      </c>
      <c r="V67" s="195">
        <f t="shared" si="3"/>
        <v>367327</v>
      </c>
      <c r="W67" s="195">
        <f t="shared" si="3"/>
        <v>114096</v>
      </c>
      <c r="X67" s="195">
        <f t="shared" si="3"/>
        <v>91744</v>
      </c>
      <c r="Y67" s="195">
        <f t="shared" si="3"/>
        <v>357112</v>
      </c>
      <c r="Z67" s="195">
        <f t="shared" si="3"/>
        <v>0</v>
      </c>
      <c r="AA67" s="195">
        <f t="shared" si="3"/>
        <v>74603</v>
      </c>
      <c r="AB67" s="195">
        <f t="shared" si="3"/>
        <v>194739</v>
      </c>
      <c r="AC67" s="195">
        <f t="shared" si="3"/>
        <v>31667</v>
      </c>
      <c r="AD67" s="195">
        <f t="shared" si="3"/>
        <v>0</v>
      </c>
      <c r="AE67" s="195">
        <f t="shared" si="3"/>
        <v>16281</v>
      </c>
      <c r="AF67" s="195">
        <f t="shared" si="3"/>
        <v>0</v>
      </c>
      <c r="AG67" s="195">
        <f t="shared" si="3"/>
        <v>531844</v>
      </c>
      <c r="AH67" s="195">
        <f t="shared" si="3"/>
        <v>0</v>
      </c>
      <c r="AI67" s="195">
        <f t="shared" si="3"/>
        <v>0</v>
      </c>
      <c r="AJ67" s="195">
        <f t="shared" si="3"/>
        <v>5792</v>
      </c>
      <c r="AK67" s="195">
        <f t="shared" si="3"/>
        <v>0</v>
      </c>
      <c r="AL67" s="195">
        <f t="shared" si="3"/>
        <v>4260</v>
      </c>
      <c r="AM67" s="195">
        <f t="shared" si="3"/>
        <v>0</v>
      </c>
      <c r="AN67" s="195">
        <f t="shared" si="3"/>
        <v>0</v>
      </c>
      <c r="AO67" s="195">
        <f t="shared" si="3"/>
        <v>926742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429405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294751</v>
      </c>
      <c r="BE67" s="195">
        <f t="shared" si="3"/>
        <v>2725704</v>
      </c>
      <c r="BF67" s="195">
        <f t="shared" si="3"/>
        <v>246382</v>
      </c>
      <c r="BG67" s="195">
        <f t="shared" si="3"/>
        <v>135821</v>
      </c>
      <c r="BH67" s="195">
        <f t="shared" si="3"/>
        <v>135234</v>
      </c>
      <c r="BI67" s="195">
        <f t="shared" si="3"/>
        <v>0</v>
      </c>
      <c r="BJ67" s="195">
        <f t="shared" si="3"/>
        <v>0</v>
      </c>
      <c r="BK67" s="195">
        <f t="shared" si="3"/>
        <v>12718</v>
      </c>
      <c r="BL67" s="195">
        <f t="shared" si="3"/>
        <v>16683</v>
      </c>
      <c r="BM67" s="195">
        <f t="shared" si="3"/>
        <v>0</v>
      </c>
      <c r="BN67" s="195">
        <f t="shared" si="3"/>
        <v>269813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41252</v>
      </c>
      <c r="BT67" s="195">
        <f t="shared" si="4"/>
        <v>79116</v>
      </c>
      <c r="BU67" s="195">
        <f t="shared" si="4"/>
        <v>0</v>
      </c>
      <c r="BV67" s="195">
        <f t="shared" si="4"/>
        <v>22855</v>
      </c>
      <c r="BW67" s="195">
        <f t="shared" si="4"/>
        <v>71549</v>
      </c>
      <c r="BX67" s="195">
        <f t="shared" si="4"/>
        <v>0</v>
      </c>
      <c r="BY67" s="195">
        <f t="shared" si="4"/>
        <v>306371</v>
      </c>
      <c r="BZ67" s="195">
        <f t="shared" si="4"/>
        <v>0</v>
      </c>
      <c r="CA67" s="195">
        <f t="shared" si="4"/>
        <v>0</v>
      </c>
      <c r="CB67" s="195">
        <f t="shared" si="4"/>
        <v>448971</v>
      </c>
      <c r="CC67" s="195">
        <f t="shared" si="4"/>
        <v>178719</v>
      </c>
      <c r="CD67" s="248" t="s">
        <v>221</v>
      </c>
      <c r="CE67" s="195">
        <f t="shared" si="0"/>
        <v>18550027</v>
      </c>
      <c r="CF67" s="251"/>
    </row>
    <row r="68" spans="1:84" ht="12.6" customHeight="1" x14ac:dyDescent="0.2">
      <c r="A68" s="171" t="s">
        <v>240</v>
      </c>
      <c r="B68" s="175"/>
      <c r="C68" s="184">
        <v>1660.84</v>
      </c>
      <c r="D68" s="184">
        <v>0</v>
      </c>
      <c r="E68" s="184">
        <v>68946.02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22411.110000000004</v>
      </c>
      <c r="Q68" s="185">
        <v>0</v>
      </c>
      <c r="R68" s="185">
        <v>-17.920000000000002</v>
      </c>
      <c r="S68" s="185">
        <v>0</v>
      </c>
      <c r="T68" s="185">
        <v>0</v>
      </c>
      <c r="U68" s="185">
        <v>107505.44</v>
      </c>
      <c r="V68" s="185">
        <v>21520.590000000004</v>
      </c>
      <c r="W68" s="185">
        <v>130675.20000000003</v>
      </c>
      <c r="X68" s="185">
        <v>138316.4</v>
      </c>
      <c r="Y68" s="185">
        <v>687453.3600000001</v>
      </c>
      <c r="Z68" s="185">
        <v>0</v>
      </c>
      <c r="AA68" s="185">
        <v>126419.39999999998</v>
      </c>
      <c r="AB68" s="185">
        <v>633466.99</v>
      </c>
      <c r="AC68" s="185">
        <v>410266.85000000003</v>
      </c>
      <c r="AD68" s="185">
        <v>0</v>
      </c>
      <c r="AE68" s="185">
        <v>611213.28000000014</v>
      </c>
      <c r="AF68" s="185">
        <v>0</v>
      </c>
      <c r="AG68" s="185">
        <v>839594.15999999992</v>
      </c>
      <c r="AH68" s="185">
        <v>0</v>
      </c>
      <c r="AI68" s="185">
        <v>0</v>
      </c>
      <c r="AJ68" s="185">
        <v>10447333.949999997</v>
      </c>
      <c r="AK68" s="185">
        <v>99666.96</v>
      </c>
      <c r="AL68" s="185">
        <v>99666.96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85591.639999999985</v>
      </c>
      <c r="AW68" s="185">
        <v>0</v>
      </c>
      <c r="AX68" s="185">
        <v>83736.86</v>
      </c>
      <c r="AY68" s="185">
        <v>70914.609999999986</v>
      </c>
      <c r="AZ68" s="185">
        <v>0</v>
      </c>
      <c r="BA68" s="185">
        <v>0</v>
      </c>
      <c r="BB68" s="185">
        <v>0</v>
      </c>
      <c r="BC68" s="185">
        <v>0</v>
      </c>
      <c r="BD68" s="185">
        <v>25681.61</v>
      </c>
      <c r="BE68" s="185">
        <v>35702.959999999999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111452.43999999997</v>
      </c>
      <c r="BL68" s="185">
        <v>51250.02</v>
      </c>
      <c r="BM68" s="185">
        <v>0</v>
      </c>
      <c r="BN68" s="185">
        <v>550603.42000000004</v>
      </c>
      <c r="BO68" s="185">
        <v>21156</v>
      </c>
      <c r="BP68" s="185">
        <v>0</v>
      </c>
      <c r="BQ68" s="185">
        <v>0</v>
      </c>
      <c r="BR68" s="185">
        <v>0</v>
      </c>
      <c r="BS68" s="185">
        <v>43357.56</v>
      </c>
      <c r="BT68" s="185">
        <v>0</v>
      </c>
      <c r="BU68" s="185">
        <v>0</v>
      </c>
      <c r="BV68" s="185">
        <v>42.5</v>
      </c>
      <c r="BW68" s="185">
        <v>2023497.2400000005</v>
      </c>
      <c r="BX68" s="185">
        <v>0</v>
      </c>
      <c r="BY68" s="185">
        <v>551850.46000000008</v>
      </c>
      <c r="BZ68" s="185">
        <v>0</v>
      </c>
      <c r="CA68" s="185">
        <v>209063.15999999995</v>
      </c>
      <c r="CB68" s="185">
        <v>213805.72</v>
      </c>
      <c r="CC68" s="185">
        <v>471495.54000000004</v>
      </c>
      <c r="CD68" s="248" t="s">
        <v>221</v>
      </c>
      <c r="CE68" s="195">
        <f t="shared" si="0"/>
        <v>18995301.329999998</v>
      </c>
      <c r="CF68" s="251"/>
    </row>
    <row r="69" spans="1:84" ht="12.6" customHeight="1" x14ac:dyDescent="0.2">
      <c r="A69" s="171" t="s">
        <v>241</v>
      </c>
      <c r="B69" s="175"/>
      <c r="C69" s="184">
        <v>195537.35999999996</v>
      </c>
      <c r="D69" s="184">
        <v>0</v>
      </c>
      <c r="E69" s="185">
        <v>442191.18999999989</v>
      </c>
      <c r="F69" s="185">
        <v>0</v>
      </c>
      <c r="G69" s="184">
        <v>21495.8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32325.71</v>
      </c>
      <c r="P69" s="185">
        <v>437350.96</v>
      </c>
      <c r="Q69" s="185">
        <v>25077.839999999997</v>
      </c>
      <c r="R69" s="224">
        <v>16763.28</v>
      </c>
      <c r="S69" s="185">
        <v>0</v>
      </c>
      <c r="T69" s="184">
        <v>826.65000000000009</v>
      </c>
      <c r="U69" s="185">
        <v>25220.36</v>
      </c>
      <c r="V69" s="185">
        <v>115192.81</v>
      </c>
      <c r="W69" s="184">
        <v>2350.8700000000003</v>
      </c>
      <c r="X69" s="185">
        <v>3765.46</v>
      </c>
      <c r="Y69" s="185">
        <v>14853.199999999997</v>
      </c>
      <c r="Z69" s="185">
        <v>0</v>
      </c>
      <c r="AA69" s="185">
        <v>16147.550000000001</v>
      </c>
      <c r="AB69" s="185">
        <v>1468078.3099999996</v>
      </c>
      <c r="AC69" s="185">
        <v>63236.68</v>
      </c>
      <c r="AD69" s="185">
        <v>0</v>
      </c>
      <c r="AE69" s="185">
        <v>70135.820000000007</v>
      </c>
      <c r="AF69" s="185">
        <v>0</v>
      </c>
      <c r="AG69" s="185">
        <v>145599.71000000002</v>
      </c>
      <c r="AH69" s="185">
        <v>140</v>
      </c>
      <c r="AI69" s="185">
        <v>0</v>
      </c>
      <c r="AJ69" s="185">
        <v>1145148.5500000003</v>
      </c>
      <c r="AK69" s="185">
        <v>21603.38</v>
      </c>
      <c r="AL69" s="185">
        <v>3186.4700000000003</v>
      </c>
      <c r="AM69" s="185">
        <v>0</v>
      </c>
      <c r="AN69" s="185">
        <v>0</v>
      </c>
      <c r="AO69" s="184">
        <v>38668.42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5861.02</v>
      </c>
      <c r="AW69" s="185">
        <v>0</v>
      </c>
      <c r="AX69" s="185">
        <v>0</v>
      </c>
      <c r="AY69" s="185">
        <v>8090.14</v>
      </c>
      <c r="AZ69" s="185">
        <v>0</v>
      </c>
      <c r="BA69" s="185">
        <v>0</v>
      </c>
      <c r="BB69" s="185">
        <v>0</v>
      </c>
      <c r="BC69" s="185">
        <v>0</v>
      </c>
      <c r="BD69" s="185">
        <v>48581.679999999993</v>
      </c>
      <c r="BE69" s="185">
        <v>735593.08999999985</v>
      </c>
      <c r="BF69" s="185">
        <v>3088.1499999999996</v>
      </c>
      <c r="BG69" s="185">
        <v>0</v>
      </c>
      <c r="BH69" s="224">
        <v>2717.84</v>
      </c>
      <c r="BI69" s="185">
        <v>0</v>
      </c>
      <c r="BJ69" s="185">
        <v>0</v>
      </c>
      <c r="BK69" s="185">
        <v>4698.6100000000006</v>
      </c>
      <c r="BL69" s="185">
        <v>3563.7699999999995</v>
      </c>
      <c r="BM69" s="185">
        <v>0</v>
      </c>
      <c r="BN69" s="185">
        <v>200556.36999999997</v>
      </c>
      <c r="BO69" s="185">
        <v>215.18</v>
      </c>
      <c r="BP69" s="185">
        <v>702562.06</v>
      </c>
      <c r="BQ69" s="185">
        <v>0</v>
      </c>
      <c r="BR69" s="185">
        <v>0</v>
      </c>
      <c r="BS69" s="185">
        <v>32767.769999999997</v>
      </c>
      <c r="BT69" s="185">
        <v>0</v>
      </c>
      <c r="BU69" s="185">
        <v>0</v>
      </c>
      <c r="BV69" s="185">
        <v>90</v>
      </c>
      <c r="BW69" s="185">
        <v>1311114.72</v>
      </c>
      <c r="BX69" s="185">
        <v>0</v>
      </c>
      <c r="BY69" s="185">
        <v>247429.55999999997</v>
      </c>
      <c r="BZ69" s="185">
        <v>0</v>
      </c>
      <c r="CA69" s="185">
        <v>82246.149999999994</v>
      </c>
      <c r="CB69" s="185">
        <v>-218911.19</v>
      </c>
      <c r="CC69" s="185">
        <v>137551599.86533126</v>
      </c>
      <c r="CD69" s="188">
        <v>29859058.560000002</v>
      </c>
      <c r="CE69" s="195">
        <f t="shared" si="0"/>
        <v>174885819.72533125</v>
      </c>
      <c r="CF69" s="251"/>
    </row>
    <row r="70" spans="1:84" ht="12.6" customHeight="1" x14ac:dyDescent="0.2">
      <c r="A70" s="171" t="s">
        <v>242</v>
      </c>
      <c r="B70" s="175"/>
      <c r="C70" s="184">
        <v>29470.11</v>
      </c>
      <c r="D70" s="184">
        <v>0</v>
      </c>
      <c r="E70" s="184">
        <v>46010.58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33.549999999999997</v>
      </c>
      <c r="Q70" s="184">
        <v>0</v>
      </c>
      <c r="R70" s="184">
        <v>0</v>
      </c>
      <c r="S70" s="184">
        <v>0</v>
      </c>
      <c r="T70" s="184">
        <v>0</v>
      </c>
      <c r="U70" s="185">
        <v>25020</v>
      </c>
      <c r="V70" s="184">
        <v>-103271.98</v>
      </c>
      <c r="W70" s="184">
        <v>0</v>
      </c>
      <c r="X70" s="185">
        <v>0</v>
      </c>
      <c r="Y70" s="185">
        <v>4243.09</v>
      </c>
      <c r="Z70" s="185">
        <v>0</v>
      </c>
      <c r="AA70" s="185">
        <v>0</v>
      </c>
      <c r="AB70" s="185">
        <v>25381161.93</v>
      </c>
      <c r="AC70" s="185">
        <v>0</v>
      </c>
      <c r="AD70" s="185">
        <v>0</v>
      </c>
      <c r="AE70" s="185">
        <v>1671.29</v>
      </c>
      <c r="AF70" s="185">
        <v>0</v>
      </c>
      <c r="AG70" s="185">
        <v>0</v>
      </c>
      <c r="AH70" s="185">
        <v>0</v>
      </c>
      <c r="AI70" s="185">
        <v>0</v>
      </c>
      <c r="AJ70" s="185">
        <v>2760076.0599999996</v>
      </c>
      <c r="AK70" s="185">
        <v>2280</v>
      </c>
      <c r="AL70" s="185">
        <v>4710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1710551.0399999998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1189512.31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-8.15</v>
      </c>
      <c r="BL70" s="185">
        <v>56000</v>
      </c>
      <c r="BM70" s="185">
        <v>0</v>
      </c>
      <c r="BN70" s="185">
        <v>5121506.92</v>
      </c>
      <c r="BO70" s="185">
        <v>0</v>
      </c>
      <c r="BP70" s="185">
        <v>0</v>
      </c>
      <c r="BQ70" s="185">
        <v>0</v>
      </c>
      <c r="BR70" s="185">
        <v>0</v>
      </c>
      <c r="BS70" s="185">
        <v>21300</v>
      </c>
      <c r="BT70" s="185">
        <v>0</v>
      </c>
      <c r="BU70" s="185">
        <v>0</v>
      </c>
      <c r="BV70" s="185">
        <v>0</v>
      </c>
      <c r="BW70" s="185">
        <v>1667391.2100000002</v>
      </c>
      <c r="BX70" s="185">
        <v>0</v>
      </c>
      <c r="BY70" s="185">
        <v>125</v>
      </c>
      <c r="BZ70" s="185">
        <v>0</v>
      </c>
      <c r="CA70" s="185">
        <v>403148.78</v>
      </c>
      <c r="CB70" s="185">
        <v>35050.230000000003</v>
      </c>
      <c r="CC70" s="185">
        <v>25053396.25</v>
      </c>
      <c r="CD70" s="188">
        <v>0</v>
      </c>
      <c r="CE70" s="195">
        <f t="shared" si="0"/>
        <v>63409378.219999999</v>
      </c>
      <c r="CF70" s="251"/>
    </row>
    <row r="71" spans="1:84" ht="12.6" customHeight="1" x14ac:dyDescent="0.2">
      <c r="A71" s="171" t="s">
        <v>243</v>
      </c>
      <c r="B71" s="175"/>
      <c r="C71" s="195">
        <f>SUM(C61:C68)+C69-C70</f>
        <v>28224995.899999995</v>
      </c>
      <c r="D71" s="195">
        <f t="shared" ref="D71:AI71" si="5">SUM(D61:D69)-D70</f>
        <v>0</v>
      </c>
      <c r="E71" s="195">
        <f t="shared" si="5"/>
        <v>54187913.609999999</v>
      </c>
      <c r="F71" s="195">
        <f t="shared" si="5"/>
        <v>0</v>
      </c>
      <c r="G71" s="195">
        <f t="shared" si="5"/>
        <v>2192455.46</v>
      </c>
      <c r="H71" s="195">
        <f t="shared" si="5"/>
        <v>0</v>
      </c>
      <c r="I71" s="195">
        <f t="shared" si="5"/>
        <v>0</v>
      </c>
      <c r="J71" s="195">
        <f t="shared" si="5"/>
        <v>1555.0400000000002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6100452.5499999989</v>
      </c>
      <c r="P71" s="195">
        <f t="shared" si="5"/>
        <v>39942597.850000001</v>
      </c>
      <c r="Q71" s="195">
        <f t="shared" si="5"/>
        <v>5514320.3499999996</v>
      </c>
      <c r="R71" s="195">
        <f t="shared" si="5"/>
        <v>7249867.5199999996</v>
      </c>
      <c r="S71" s="195">
        <f t="shared" si="5"/>
        <v>0</v>
      </c>
      <c r="T71" s="195">
        <f t="shared" si="5"/>
        <v>268266</v>
      </c>
      <c r="U71" s="195">
        <f t="shared" si="5"/>
        <v>13140241.310000001</v>
      </c>
      <c r="V71" s="195">
        <f t="shared" si="5"/>
        <v>20521826.099999998</v>
      </c>
      <c r="W71" s="195">
        <f t="shared" si="5"/>
        <v>2085187.33</v>
      </c>
      <c r="X71" s="195">
        <f t="shared" si="5"/>
        <v>2653845.6199999996</v>
      </c>
      <c r="Y71" s="195">
        <f t="shared" si="5"/>
        <v>7722720.8700000001</v>
      </c>
      <c r="Z71" s="195">
        <f t="shared" si="5"/>
        <v>0</v>
      </c>
      <c r="AA71" s="195">
        <f t="shared" si="5"/>
        <v>3065477.66</v>
      </c>
      <c r="AB71" s="195">
        <f t="shared" si="5"/>
        <v>7585066.3799999952</v>
      </c>
      <c r="AC71" s="195">
        <f t="shared" si="5"/>
        <v>7366515.6799999997</v>
      </c>
      <c r="AD71" s="195">
        <f t="shared" si="5"/>
        <v>0</v>
      </c>
      <c r="AE71" s="195">
        <f t="shared" si="5"/>
        <v>7537334.4900000002</v>
      </c>
      <c r="AF71" s="195">
        <f t="shared" si="5"/>
        <v>0</v>
      </c>
      <c r="AG71" s="195">
        <f t="shared" si="5"/>
        <v>27977240.159999996</v>
      </c>
      <c r="AH71" s="195">
        <f t="shared" si="5"/>
        <v>466580.03</v>
      </c>
      <c r="AI71" s="195">
        <f t="shared" si="5"/>
        <v>0</v>
      </c>
      <c r="AJ71" s="195">
        <f t="shared" ref="AJ71:BO71" si="6">SUM(AJ61:AJ69)-AJ70</f>
        <v>144778153.67999998</v>
      </c>
      <c r="AK71" s="195">
        <f t="shared" si="6"/>
        <v>1530453.84</v>
      </c>
      <c r="AL71" s="195">
        <f t="shared" si="6"/>
        <v>1086422.8199999998</v>
      </c>
      <c r="AM71" s="195">
        <f t="shared" si="6"/>
        <v>0</v>
      </c>
      <c r="AN71" s="195">
        <f t="shared" si="6"/>
        <v>0</v>
      </c>
      <c r="AO71" s="195">
        <f t="shared" si="6"/>
        <v>5467343.669999999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1053758.97</v>
      </c>
      <c r="AW71" s="195">
        <f t="shared" si="6"/>
        <v>0</v>
      </c>
      <c r="AX71" s="195">
        <f t="shared" si="6"/>
        <v>152555.26</v>
      </c>
      <c r="AY71" s="195">
        <f t="shared" si="6"/>
        <v>5806516.3300000001</v>
      </c>
      <c r="AZ71" s="195">
        <f t="shared" si="6"/>
        <v>84.949999999999818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491289.43</v>
      </c>
      <c r="BE71" s="195">
        <f t="shared" si="6"/>
        <v>19128875.640000004</v>
      </c>
      <c r="BF71" s="195">
        <f t="shared" si="6"/>
        <v>4760873.62</v>
      </c>
      <c r="BG71" s="195">
        <f t="shared" si="6"/>
        <v>135821</v>
      </c>
      <c r="BH71" s="195">
        <f t="shared" si="6"/>
        <v>738989.74</v>
      </c>
      <c r="BI71" s="195">
        <f t="shared" si="6"/>
        <v>0</v>
      </c>
      <c r="BJ71" s="195">
        <f t="shared" si="6"/>
        <v>158570.5</v>
      </c>
      <c r="BK71" s="195">
        <f t="shared" si="6"/>
        <v>1822120.65</v>
      </c>
      <c r="BL71" s="195">
        <f t="shared" si="6"/>
        <v>2009880.91</v>
      </c>
      <c r="BM71" s="195">
        <f t="shared" si="6"/>
        <v>0</v>
      </c>
      <c r="BN71" s="195">
        <f t="shared" si="6"/>
        <v>2836478.0100000007</v>
      </c>
      <c r="BO71" s="195">
        <f t="shared" si="6"/>
        <v>266885.00999999995</v>
      </c>
      <c r="BP71" s="195">
        <f t="shared" ref="BP71:CC71" si="7">SUM(BP61:BP69)-BP70</f>
        <v>789927.94000000006</v>
      </c>
      <c r="BQ71" s="195">
        <f t="shared" si="7"/>
        <v>0</v>
      </c>
      <c r="BR71" s="195">
        <f t="shared" si="7"/>
        <v>0</v>
      </c>
      <c r="BS71" s="195">
        <f t="shared" si="7"/>
        <v>814016.05999999982</v>
      </c>
      <c r="BT71" s="195">
        <f t="shared" si="7"/>
        <v>79116</v>
      </c>
      <c r="BU71" s="195">
        <f t="shared" si="7"/>
        <v>0</v>
      </c>
      <c r="BV71" s="195">
        <f t="shared" si="7"/>
        <v>2021603.12</v>
      </c>
      <c r="BW71" s="195">
        <f t="shared" si="7"/>
        <v>33053173.730000012</v>
      </c>
      <c r="BX71" s="195">
        <f t="shared" si="7"/>
        <v>0</v>
      </c>
      <c r="BY71" s="195">
        <f t="shared" si="7"/>
        <v>16411822.440000003</v>
      </c>
      <c r="BZ71" s="195">
        <f t="shared" si="7"/>
        <v>0</v>
      </c>
      <c r="CA71" s="195">
        <f t="shared" si="7"/>
        <v>2954287.54</v>
      </c>
      <c r="CB71" s="195">
        <f t="shared" si="7"/>
        <v>1483504.86</v>
      </c>
      <c r="CC71" s="195">
        <f t="shared" si="7"/>
        <v>121952900.48533127</v>
      </c>
      <c r="CD71" s="244">
        <f>CD69-CD70</f>
        <v>29859058.560000002</v>
      </c>
      <c r="CE71" s="195">
        <f>SUM(CE61:CE69)-CE70</f>
        <v>645448944.67533112</v>
      </c>
      <c r="CF71" s="251"/>
    </row>
    <row r="72" spans="1:84" ht="12.6" customHeight="1" x14ac:dyDescent="0.2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">
      <c r="A73" s="171" t="s">
        <v>245</v>
      </c>
      <c r="B73" s="175"/>
      <c r="C73" s="184">
        <v>123470700.76999998</v>
      </c>
      <c r="D73" s="184">
        <v>0</v>
      </c>
      <c r="E73" s="185">
        <v>194641414.84000015</v>
      </c>
      <c r="F73" s="185">
        <v>0</v>
      </c>
      <c r="G73" s="184">
        <v>9291434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46010732.25</v>
      </c>
      <c r="P73" s="185">
        <v>113788195.97000001</v>
      </c>
      <c r="Q73" s="185">
        <v>8272533.1799999997</v>
      </c>
      <c r="R73" s="185">
        <v>15083321.239999998</v>
      </c>
      <c r="S73" s="185">
        <v>0</v>
      </c>
      <c r="T73" s="185">
        <v>0</v>
      </c>
      <c r="U73" s="185">
        <v>69567920.819999993</v>
      </c>
      <c r="V73" s="185">
        <v>76209654.159999982</v>
      </c>
      <c r="W73" s="185">
        <v>9803752.9000000004</v>
      </c>
      <c r="X73" s="185">
        <v>41511784.829999991</v>
      </c>
      <c r="Y73" s="185">
        <v>17826757.879999995</v>
      </c>
      <c r="Z73" s="185">
        <v>0</v>
      </c>
      <c r="AA73" s="185">
        <v>2680781.2099999995</v>
      </c>
      <c r="AB73" s="185">
        <v>47126888.729999997</v>
      </c>
      <c r="AC73" s="185">
        <v>19990838.049999997</v>
      </c>
      <c r="AD73" s="185">
        <v>0</v>
      </c>
      <c r="AE73" s="185">
        <v>6479412</v>
      </c>
      <c r="AF73" s="185">
        <v>0</v>
      </c>
      <c r="AG73" s="185">
        <v>36427825.680000007</v>
      </c>
      <c r="AH73" s="185">
        <v>0</v>
      </c>
      <c r="AI73" s="185">
        <v>0</v>
      </c>
      <c r="AJ73" s="185">
        <v>459656.07999999996</v>
      </c>
      <c r="AK73" s="185">
        <v>3533668</v>
      </c>
      <c r="AL73" s="185">
        <v>1664675.2</v>
      </c>
      <c r="AM73" s="185">
        <v>0</v>
      </c>
      <c r="AN73" s="185">
        <v>0</v>
      </c>
      <c r="AO73" s="185">
        <v>7840809.8100000005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15491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851698248.60000026</v>
      </c>
      <c r="CF73" s="251"/>
    </row>
    <row r="74" spans="1:84" ht="12.6" customHeight="1" x14ac:dyDescent="0.2">
      <c r="A74" s="171" t="s">
        <v>246</v>
      </c>
      <c r="B74" s="175"/>
      <c r="C74" s="184">
        <v>7238575.2799999993</v>
      </c>
      <c r="D74" s="184">
        <v>0</v>
      </c>
      <c r="E74" s="185">
        <v>122492218.59</v>
      </c>
      <c r="F74" s="185">
        <v>0</v>
      </c>
      <c r="G74" s="184">
        <v>46378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963294.28</v>
      </c>
      <c r="P74" s="185">
        <v>126850005.97999999</v>
      </c>
      <c r="Q74" s="185">
        <v>11163204.230000002</v>
      </c>
      <c r="R74" s="185">
        <v>17917912.760000002</v>
      </c>
      <c r="S74" s="185">
        <v>0</v>
      </c>
      <c r="T74" s="185">
        <v>0</v>
      </c>
      <c r="U74" s="185">
        <v>42502646.859999999</v>
      </c>
      <c r="V74" s="185">
        <v>98771660.940000027</v>
      </c>
      <c r="W74" s="185">
        <v>42992437.839999996</v>
      </c>
      <c r="X74" s="185">
        <v>117802158.93999998</v>
      </c>
      <c r="Y74" s="185">
        <v>75732257.140000015</v>
      </c>
      <c r="Z74" s="185">
        <v>0</v>
      </c>
      <c r="AA74" s="185">
        <v>24749880.629999999</v>
      </c>
      <c r="AB74" s="185">
        <v>34030006.369999997</v>
      </c>
      <c r="AC74" s="185">
        <v>17790904.369999997</v>
      </c>
      <c r="AD74" s="185">
        <v>0</v>
      </c>
      <c r="AE74" s="185">
        <v>13834041</v>
      </c>
      <c r="AF74" s="185">
        <v>0</v>
      </c>
      <c r="AG74" s="185">
        <v>106197726.80000001</v>
      </c>
      <c r="AH74" s="185">
        <v>0</v>
      </c>
      <c r="AI74" s="185">
        <v>0</v>
      </c>
      <c r="AJ74" s="185">
        <v>313331961.19999981</v>
      </c>
      <c r="AK74" s="185">
        <v>2545754</v>
      </c>
      <c r="AL74" s="185">
        <v>1588336.8</v>
      </c>
      <c r="AM74" s="185">
        <v>0</v>
      </c>
      <c r="AN74" s="185">
        <v>0</v>
      </c>
      <c r="AO74" s="185">
        <v>18065948.689999998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4310160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1200917470.6999998</v>
      </c>
      <c r="CF74" s="251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130709276.04999998</v>
      </c>
      <c r="D75" s="195">
        <f t="shared" si="9"/>
        <v>0</v>
      </c>
      <c r="E75" s="195">
        <f t="shared" si="9"/>
        <v>317133633.43000019</v>
      </c>
      <c r="F75" s="195">
        <f t="shared" si="9"/>
        <v>0</v>
      </c>
      <c r="G75" s="195">
        <f t="shared" si="9"/>
        <v>9337812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46974026.530000001</v>
      </c>
      <c r="P75" s="195">
        <f t="shared" si="9"/>
        <v>240638201.94999999</v>
      </c>
      <c r="Q75" s="195">
        <f t="shared" si="9"/>
        <v>19435737.410000004</v>
      </c>
      <c r="R75" s="195">
        <f t="shared" si="9"/>
        <v>33001234</v>
      </c>
      <c r="S75" s="195">
        <f t="shared" si="9"/>
        <v>0</v>
      </c>
      <c r="T75" s="195">
        <f t="shared" si="9"/>
        <v>0</v>
      </c>
      <c r="U75" s="195">
        <f t="shared" si="9"/>
        <v>112070567.67999999</v>
      </c>
      <c r="V75" s="195">
        <f t="shared" si="9"/>
        <v>174981315.10000002</v>
      </c>
      <c r="W75" s="195">
        <f t="shared" si="9"/>
        <v>52796190.739999995</v>
      </c>
      <c r="X75" s="195">
        <f t="shared" si="9"/>
        <v>159313943.76999998</v>
      </c>
      <c r="Y75" s="195">
        <f t="shared" si="9"/>
        <v>93559015.020000011</v>
      </c>
      <c r="Z75" s="195">
        <f t="shared" si="9"/>
        <v>0</v>
      </c>
      <c r="AA75" s="195">
        <f t="shared" si="9"/>
        <v>27430661.84</v>
      </c>
      <c r="AB75" s="195">
        <f t="shared" si="9"/>
        <v>81156895.099999994</v>
      </c>
      <c r="AC75" s="195">
        <f t="shared" si="9"/>
        <v>37781742.419999994</v>
      </c>
      <c r="AD75" s="195">
        <f t="shared" si="9"/>
        <v>0</v>
      </c>
      <c r="AE75" s="195">
        <f t="shared" si="9"/>
        <v>20313453</v>
      </c>
      <c r="AF75" s="195">
        <f t="shared" si="9"/>
        <v>0</v>
      </c>
      <c r="AG75" s="195">
        <f t="shared" si="9"/>
        <v>142625552.48000002</v>
      </c>
      <c r="AH75" s="195">
        <f t="shared" si="9"/>
        <v>0</v>
      </c>
      <c r="AI75" s="195">
        <f t="shared" si="9"/>
        <v>0</v>
      </c>
      <c r="AJ75" s="195">
        <f t="shared" si="9"/>
        <v>313791617.27999979</v>
      </c>
      <c r="AK75" s="195">
        <f t="shared" si="9"/>
        <v>6079422</v>
      </c>
      <c r="AL75" s="195">
        <f t="shared" si="9"/>
        <v>3253012</v>
      </c>
      <c r="AM75" s="195">
        <f t="shared" si="9"/>
        <v>0</v>
      </c>
      <c r="AN75" s="195">
        <f t="shared" si="9"/>
        <v>0</v>
      </c>
      <c r="AO75" s="195">
        <f t="shared" si="9"/>
        <v>25906758.5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4325651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2052615719.2999997</v>
      </c>
      <c r="CF75" s="251"/>
    </row>
    <row r="76" spans="1:84" ht="12.6" customHeight="1" x14ac:dyDescent="0.2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8" t="s">
        <v>221</v>
      </c>
      <c r="CE76" s="195">
        <f t="shared" si="8"/>
        <v>747374.97999999986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40155.342664206466</v>
      </c>
      <c r="D77" s="184">
        <v>0</v>
      </c>
      <c r="E77" s="184">
        <v>97426.97768332182</v>
      </c>
      <c r="F77" s="184">
        <v>0</v>
      </c>
      <c r="G77" s="184">
        <v>2868.6796524716824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140450.99999999997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18460.387437961075</v>
      </c>
      <c r="D78" s="184">
        <v>0</v>
      </c>
      <c r="E78" s="184">
        <v>46991.447129774599</v>
      </c>
      <c r="F78" s="184">
        <v>0</v>
      </c>
      <c r="G78" s="184">
        <v>3065.1103955976705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10068.170099554583</v>
      </c>
      <c r="Q78" s="184">
        <v>2580.2280536434346</v>
      </c>
      <c r="R78" s="184">
        <v>0</v>
      </c>
      <c r="S78" s="184">
        <v>0</v>
      </c>
      <c r="T78" s="184">
        <v>1957.2958898787333</v>
      </c>
      <c r="U78" s="184">
        <v>2685.9849576066895</v>
      </c>
      <c r="V78" s="184">
        <v>3025.3743864114904</v>
      </c>
      <c r="W78" s="184">
        <v>939.71430140837754</v>
      </c>
      <c r="X78" s="184">
        <v>755.621978574129</v>
      </c>
      <c r="Y78" s="184">
        <v>2941.2414923860583</v>
      </c>
      <c r="Z78" s="184">
        <v>0</v>
      </c>
      <c r="AA78" s="184">
        <v>614.44241964749756</v>
      </c>
      <c r="AB78" s="184">
        <v>1603.9054359213369</v>
      </c>
      <c r="AC78" s="184">
        <v>260.81278917632494</v>
      </c>
      <c r="AD78" s="184">
        <v>0</v>
      </c>
      <c r="AE78" s="184">
        <v>134.09421023647329</v>
      </c>
      <c r="AF78" s="184">
        <v>0</v>
      </c>
      <c r="AG78" s="184">
        <v>4380.3686200215034</v>
      </c>
      <c r="AH78" s="184">
        <v>0</v>
      </c>
      <c r="AI78" s="184">
        <v>0</v>
      </c>
      <c r="AJ78" s="184">
        <v>47.700382670557161</v>
      </c>
      <c r="AK78" s="184">
        <v>0</v>
      </c>
      <c r="AL78" s="184">
        <v>35.083310507932723</v>
      </c>
      <c r="AM78" s="184">
        <v>0</v>
      </c>
      <c r="AN78" s="184">
        <v>0</v>
      </c>
      <c r="AO78" s="184">
        <v>7632.8339514105874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1113.8143610004179</v>
      </c>
      <c r="BI78" s="184">
        <v>0</v>
      </c>
      <c r="BJ78" s="248" t="s">
        <v>221</v>
      </c>
      <c r="BK78" s="184">
        <v>104.74704757175577</v>
      </c>
      <c r="BL78" s="184">
        <v>137.40179655519111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339.75739267214971</v>
      </c>
      <c r="BT78" s="184">
        <v>651.61494722448458</v>
      </c>
      <c r="BU78" s="184">
        <v>0</v>
      </c>
      <c r="BV78" s="184">
        <v>188.23804907303696</v>
      </c>
      <c r="BW78" s="184">
        <v>589.29413355796316</v>
      </c>
      <c r="BX78" s="184">
        <v>0</v>
      </c>
      <c r="BY78" s="184">
        <v>2523.3326627765896</v>
      </c>
      <c r="BZ78" s="184">
        <v>0</v>
      </c>
      <c r="CA78" s="184">
        <v>0</v>
      </c>
      <c r="CB78" s="184">
        <v>3697.8120000404629</v>
      </c>
      <c r="CC78" s="248" t="s">
        <v>221</v>
      </c>
      <c r="CD78" s="248" t="s">
        <v>221</v>
      </c>
      <c r="CE78" s="195">
        <f t="shared" si="8"/>
        <v>117525.82963286115</v>
      </c>
      <c r="CF78" s="195"/>
    </row>
    <row r="79" spans="1:84" ht="12.6" customHeight="1" x14ac:dyDescent="0.2">
      <c r="A79" s="171" t="s">
        <v>251</v>
      </c>
      <c r="B79" s="175"/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120.7</v>
      </c>
      <c r="D80" s="187">
        <v>0</v>
      </c>
      <c r="E80" s="187">
        <v>196.29999999999998</v>
      </c>
      <c r="F80" s="187">
        <v>0</v>
      </c>
      <c r="G80" s="187">
        <v>8.4700000000000006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31.84</v>
      </c>
      <c r="P80" s="187">
        <v>49.39</v>
      </c>
      <c r="Q80" s="187">
        <v>32.49</v>
      </c>
      <c r="R80" s="187">
        <v>0</v>
      </c>
      <c r="S80" s="187">
        <v>0</v>
      </c>
      <c r="T80" s="187">
        <v>0.21</v>
      </c>
      <c r="U80" s="187">
        <v>0</v>
      </c>
      <c r="V80" s="187">
        <v>12</v>
      </c>
      <c r="W80" s="187">
        <v>0</v>
      </c>
      <c r="X80" s="187">
        <v>0</v>
      </c>
      <c r="Y80" s="187">
        <v>4.82</v>
      </c>
      <c r="Z80" s="187">
        <v>0</v>
      </c>
      <c r="AA80" s="187">
        <v>0</v>
      </c>
      <c r="AB80" s="187">
        <v>0</v>
      </c>
      <c r="AC80" s="187">
        <v>10.979999999999999</v>
      </c>
      <c r="AD80" s="187">
        <v>0</v>
      </c>
      <c r="AE80" s="187">
        <v>0</v>
      </c>
      <c r="AF80" s="187">
        <v>0</v>
      </c>
      <c r="AG80" s="187">
        <v>66.790000000000006</v>
      </c>
      <c r="AH80" s="187">
        <v>0</v>
      </c>
      <c r="AI80" s="187">
        <v>0</v>
      </c>
      <c r="AJ80" s="187">
        <v>74.339999999999989</v>
      </c>
      <c r="AK80" s="187">
        <v>0</v>
      </c>
      <c r="AL80" s="187">
        <v>0</v>
      </c>
      <c r="AM80" s="187">
        <v>0</v>
      </c>
      <c r="AN80" s="187">
        <v>0</v>
      </c>
      <c r="AO80" s="187">
        <v>32.369999999999997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2.13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642.84</v>
      </c>
      <c r="CF80" s="254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1" t="s">
        <v>1278</v>
      </c>
      <c r="D82" s="255"/>
      <c r="E82" s="175"/>
    </row>
    <row r="83" spans="1:5" ht="12.6" customHeight="1" x14ac:dyDescent="0.2">
      <c r="A83" s="173" t="s">
        <v>255</v>
      </c>
      <c r="B83" s="172" t="s">
        <v>256</v>
      </c>
      <c r="C83" s="226" t="s">
        <v>1265</v>
      </c>
      <c r="D83" s="255"/>
      <c r="E83" s="175"/>
    </row>
    <row r="84" spans="1:5" ht="12.6" customHeight="1" x14ac:dyDescent="0.2">
      <c r="A84" s="173" t="s">
        <v>257</v>
      </c>
      <c r="B84" s="172" t="s">
        <v>256</v>
      </c>
      <c r="C84" s="229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0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0" t="s">
        <v>1267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29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29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29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29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5" t="s">
        <v>1272</v>
      </c>
      <c r="D92" s="255"/>
      <c r="E92" s="175"/>
    </row>
    <row r="93" spans="1:5" ht="12.6" customHeight="1" x14ac:dyDescent="0.2">
      <c r="A93" s="173" t="s">
        <v>264</v>
      </c>
      <c r="B93" s="172" t="s">
        <v>256</v>
      </c>
      <c r="C93" s="269" t="s">
        <v>1273</v>
      </c>
      <c r="D93" s="255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6" t="s">
        <v>266</v>
      </c>
      <c r="B96" s="256"/>
      <c r="C96" s="256"/>
      <c r="D96" s="256"/>
      <c r="E96" s="256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6" t="s">
        <v>269</v>
      </c>
      <c r="B100" s="256"/>
      <c r="C100" s="256"/>
      <c r="D100" s="256"/>
      <c r="E100" s="256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6" t="s">
        <v>271</v>
      </c>
      <c r="B103" s="256"/>
      <c r="C103" s="256"/>
      <c r="D103" s="256"/>
      <c r="E103" s="256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15965</v>
      </c>
      <c r="D111" s="174">
        <v>75282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2755</v>
      </c>
      <c r="D114" s="174">
        <v>9949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142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" customHeight="1" x14ac:dyDescent="0.2">
      <c r="A128" s="173" t="s">
        <v>292</v>
      </c>
      <c r="B128" s="172" t="s">
        <v>256</v>
      </c>
      <c r="C128" s="189">
        <v>337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7219</v>
      </c>
      <c r="C138" s="189">
        <v>3424</v>
      </c>
      <c r="D138" s="174">
        <v>5322</v>
      </c>
      <c r="E138" s="175">
        <f>SUM(B138:D138)</f>
        <v>15965</v>
      </c>
    </row>
    <row r="139" spans="1:6" ht="12.6" customHeight="1" x14ac:dyDescent="0.2">
      <c r="A139" s="173" t="s">
        <v>215</v>
      </c>
      <c r="B139" s="174">
        <v>35629</v>
      </c>
      <c r="C139" s="189">
        <v>14962</v>
      </c>
      <c r="D139" s="174">
        <v>24691</v>
      </c>
      <c r="E139" s="175">
        <f>SUM(B139:D139)</f>
        <v>75282</v>
      </c>
    </row>
    <row r="140" spans="1:6" ht="12.6" customHeight="1" x14ac:dyDescent="0.2">
      <c r="A140" s="173" t="s">
        <v>298</v>
      </c>
      <c r="B140" s="174">
        <v>165665.55446360348</v>
      </c>
      <c r="C140" s="174">
        <v>78185.124378483888</v>
      </c>
      <c r="D140" s="174">
        <v>183938.32115791304</v>
      </c>
      <c r="E140" s="175">
        <f>SUM(B140:D140)</f>
        <v>427789.00000000041</v>
      </c>
    </row>
    <row r="141" spans="1:6" ht="12.6" customHeight="1" x14ac:dyDescent="0.2">
      <c r="A141" s="173" t="s">
        <v>245</v>
      </c>
      <c r="B141" s="174">
        <v>398510098.95000011</v>
      </c>
      <c r="C141" s="189">
        <v>189018053.49999997</v>
      </c>
      <c r="D141" s="174">
        <v>264170096.15000004</v>
      </c>
      <c r="E141" s="175">
        <f>SUM(B141:D141)</f>
        <v>851698248.60000014</v>
      </c>
      <c r="F141" s="199"/>
    </row>
    <row r="142" spans="1:6" ht="12.6" customHeight="1" x14ac:dyDescent="0.2">
      <c r="A142" s="173" t="s">
        <v>246</v>
      </c>
      <c r="B142" s="174">
        <v>465067261.31000006</v>
      </c>
      <c r="C142" s="189">
        <v>219486433.29999998</v>
      </c>
      <c r="D142" s="174">
        <v>516363776.09000003</v>
      </c>
      <c r="E142" s="175">
        <f>SUM(B142:D142)</f>
        <v>1200917470.7</v>
      </c>
      <c r="F142" s="199"/>
    </row>
    <row r="143" spans="1:6" ht="12.6" customHeight="1" x14ac:dyDescent="0.2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6" t="s">
        <v>306</v>
      </c>
      <c r="B164" s="256"/>
      <c r="C164" s="256"/>
      <c r="D164" s="256"/>
      <c r="E164" s="256"/>
    </row>
    <row r="165" spans="1:5" ht="11.45" customHeight="1" x14ac:dyDescent="0.2">
      <c r="A165" s="173" t="s">
        <v>307</v>
      </c>
      <c r="B165" s="172" t="s">
        <v>256</v>
      </c>
      <c r="C165" s="189">
        <v>17911711.589999992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840933.98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-315678.93000000005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18139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4979266.78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977383.33000000007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24411755.749999993</v>
      </c>
      <c r="E173" s="175"/>
    </row>
    <row r="174" spans="1:5" ht="11.45" customHeight="1" x14ac:dyDescent="0.2">
      <c r="A174" s="256" t="s">
        <v>314</v>
      </c>
      <c r="B174" s="256"/>
      <c r="C174" s="256"/>
      <c r="D174" s="256"/>
      <c r="E174" s="256"/>
    </row>
    <row r="175" spans="1:5" ht="11.45" customHeight="1" x14ac:dyDescent="0.2">
      <c r="A175" s="173" t="s">
        <v>315</v>
      </c>
      <c r="B175" s="172" t="s">
        <v>256</v>
      </c>
      <c r="C175" s="189">
        <v>17208494.050000004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1786807.2799999998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18995301.330000006</v>
      </c>
      <c r="E177" s="175"/>
    </row>
    <row r="178" spans="1:5" ht="11.45" customHeight="1" x14ac:dyDescent="0.2">
      <c r="A178" s="256" t="s">
        <v>317</v>
      </c>
      <c r="B178" s="256"/>
      <c r="C178" s="256"/>
      <c r="D178" s="256"/>
      <c r="E178" s="256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-1590681.9700000002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-1590681.9700000002</v>
      </c>
      <c r="E181" s="175"/>
    </row>
    <row r="182" spans="1:5" ht="11.45" customHeight="1" x14ac:dyDescent="0.2">
      <c r="A182" s="256" t="s">
        <v>320</v>
      </c>
      <c r="B182" s="256"/>
      <c r="C182" s="256"/>
      <c r="D182" s="256"/>
      <c r="E182" s="256"/>
    </row>
    <row r="183" spans="1:5" ht="11.45" customHeight="1" x14ac:dyDescent="0.2">
      <c r="A183" s="173" t="s">
        <v>321</v>
      </c>
      <c r="B183" s="172" t="s">
        <v>256</v>
      </c>
      <c r="C183" s="189">
        <v>1660112.5599999998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19728495.790000003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21388608.350000001</v>
      </c>
      <c r="E186" s="175"/>
    </row>
    <row r="187" spans="1:5" ht="11.45" customHeight="1" x14ac:dyDescent="0.2">
      <c r="A187" s="256" t="s">
        <v>323</v>
      </c>
      <c r="B187" s="256"/>
      <c r="C187" s="256"/>
      <c r="D187" s="256"/>
      <c r="E187" s="256"/>
    </row>
    <row r="188" spans="1:5" ht="11.45" customHeight="1" x14ac:dyDescent="0.2">
      <c r="A188" s="173" t="s">
        <v>324</v>
      </c>
      <c r="B188" s="172" t="s">
        <v>256</v>
      </c>
      <c r="C188" s="189">
        <v>-236691.81999999992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10297824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10061132.18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9509108</v>
      </c>
      <c r="C195" s="189">
        <v>0</v>
      </c>
      <c r="D195" s="174">
        <v>-861235.05</v>
      </c>
      <c r="E195" s="175">
        <f t="shared" ref="E195:E203" si="10">SUM(B195:C195)-D195</f>
        <v>10370343.050000001</v>
      </c>
    </row>
    <row r="196" spans="1:8" ht="12.6" customHeight="1" x14ac:dyDescent="0.2">
      <c r="A196" s="173" t="s">
        <v>333</v>
      </c>
      <c r="B196" s="174">
        <v>0</v>
      </c>
      <c r="C196" s="189">
        <v>0</v>
      </c>
      <c r="D196" s="174">
        <v>0</v>
      </c>
      <c r="E196" s="175">
        <f t="shared" si="10"/>
        <v>0</v>
      </c>
    </row>
    <row r="197" spans="1:8" ht="12.6" customHeight="1" x14ac:dyDescent="0.2">
      <c r="A197" s="173" t="s">
        <v>334</v>
      </c>
      <c r="B197" s="174">
        <v>177269282.27999997</v>
      </c>
      <c r="C197" s="189">
        <v>17778382.18</v>
      </c>
      <c r="D197" s="174">
        <v>-5170834.709999999</v>
      </c>
      <c r="E197" s="175">
        <f t="shared" si="10"/>
        <v>200218499.16999999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22929482.019999996</v>
      </c>
      <c r="C199" s="189">
        <v>0</v>
      </c>
      <c r="D199" s="174">
        <v>0</v>
      </c>
      <c r="E199" s="175">
        <f t="shared" si="10"/>
        <v>22929482.019999996</v>
      </c>
    </row>
    <row r="200" spans="1:8" ht="12.6" customHeight="1" x14ac:dyDescent="0.2">
      <c r="A200" s="173" t="s">
        <v>337</v>
      </c>
      <c r="B200" s="174">
        <v>94930490.450000003</v>
      </c>
      <c r="C200" s="189">
        <v>5254084.9899999993</v>
      </c>
      <c r="D200" s="174">
        <v>-11815814.459999999</v>
      </c>
      <c r="E200" s="175">
        <f t="shared" si="10"/>
        <v>112000389.89999999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4112919.75</v>
      </c>
      <c r="C202" s="189">
        <v>0</v>
      </c>
      <c r="D202" s="174">
        <v>0</v>
      </c>
      <c r="E202" s="175">
        <f t="shared" si="10"/>
        <v>4112919.75</v>
      </c>
    </row>
    <row r="203" spans="1:8" ht="12.6" customHeight="1" x14ac:dyDescent="0.2">
      <c r="A203" s="173" t="s">
        <v>340</v>
      </c>
      <c r="B203" s="174">
        <v>27588515.960000001</v>
      </c>
      <c r="C203" s="189">
        <v>-9580232.1700000353</v>
      </c>
      <c r="D203" s="174">
        <v>-3605609.2200000007</v>
      </c>
      <c r="E203" s="175">
        <f t="shared" si="10"/>
        <v>21613893.009999968</v>
      </c>
    </row>
    <row r="204" spans="1:8" ht="12.6" customHeight="1" x14ac:dyDescent="0.2">
      <c r="A204" s="173" t="s">
        <v>203</v>
      </c>
      <c r="B204" s="175">
        <f>SUM(B195:B203)</f>
        <v>336339798.45999992</v>
      </c>
      <c r="C204" s="191">
        <f>SUM(C195:C203)</f>
        <v>13452234.999999963</v>
      </c>
      <c r="D204" s="175">
        <f>SUM(D195:D203)</f>
        <v>-21453493.439999998</v>
      </c>
      <c r="E204" s="175">
        <f>SUM(E195:E203)</f>
        <v>371245526.89999998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">
      <c r="A209" s="173" t="s">
        <v>333</v>
      </c>
      <c r="B209" s="174">
        <v>1801223.6700000009</v>
      </c>
      <c r="C209" s="189">
        <v>275454.67999999993</v>
      </c>
      <c r="D209" s="174">
        <v>-118460.83</v>
      </c>
      <c r="E209" s="175">
        <f t="shared" ref="E209:E216" si="11">SUM(B209:C209)-D209</f>
        <v>2195139.1800000006</v>
      </c>
      <c r="H209" s="258"/>
    </row>
    <row r="210" spans="1:8" ht="12.6" customHeight="1" x14ac:dyDescent="0.2">
      <c r="A210" s="173" t="s">
        <v>334</v>
      </c>
      <c r="B210" s="174">
        <v>25726474.900000006</v>
      </c>
      <c r="C210" s="189">
        <v>5707128.5800000085</v>
      </c>
      <c r="D210" s="174">
        <v>-5989907.6600000001</v>
      </c>
      <c r="E210" s="175">
        <f t="shared" si="11"/>
        <v>37423511.140000015</v>
      </c>
      <c r="H210" s="258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">
      <c r="A212" s="173" t="s">
        <v>336</v>
      </c>
      <c r="B212" s="174">
        <v>4912749.709999999</v>
      </c>
      <c r="C212" s="189">
        <v>1230474.8400000024</v>
      </c>
      <c r="D212" s="174">
        <v>0</v>
      </c>
      <c r="E212" s="175">
        <f t="shared" si="11"/>
        <v>6143224.5500000017</v>
      </c>
      <c r="H212" s="258"/>
    </row>
    <row r="213" spans="1:8" ht="12.6" customHeight="1" x14ac:dyDescent="0.2">
      <c r="A213" s="173" t="s">
        <v>337</v>
      </c>
      <c r="B213" s="174">
        <v>55644296.789999709</v>
      </c>
      <c r="C213" s="189">
        <v>11336967.899999993</v>
      </c>
      <c r="D213" s="174">
        <v>-8757627.3200000003</v>
      </c>
      <c r="E213" s="175">
        <f t="shared" si="11"/>
        <v>75738892.009999692</v>
      </c>
      <c r="H213" s="258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">
      <c r="A217" s="173" t="s">
        <v>203</v>
      </c>
      <c r="B217" s="175">
        <f>SUM(B208:B216)</f>
        <v>88084745.069999725</v>
      </c>
      <c r="C217" s="191">
        <f>SUM(C208:C216)</f>
        <v>18550026.000000004</v>
      </c>
      <c r="D217" s="175">
        <f>SUM(D208:D216)</f>
        <v>-14865995.810000001</v>
      </c>
      <c r="E217" s="175">
        <f>SUM(E208:E216)</f>
        <v>121500766.87999971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5" t="s">
        <v>1255</v>
      </c>
      <c r="C220" s="285"/>
      <c r="D220" s="208"/>
      <c r="E220" s="208"/>
    </row>
    <row r="221" spans="1:8" ht="12.6" customHeight="1" x14ac:dyDescent="0.2">
      <c r="A221" s="271" t="s">
        <v>1255</v>
      </c>
      <c r="B221" s="208"/>
      <c r="C221" s="189">
        <v>16293246.340000004</v>
      </c>
      <c r="D221" s="172">
        <f>C221</f>
        <v>16293246.340000004</v>
      </c>
      <c r="E221" s="208"/>
    </row>
    <row r="222" spans="1:8" ht="12.6" customHeight="1" x14ac:dyDescent="0.2">
      <c r="A222" s="256" t="s">
        <v>343</v>
      </c>
      <c r="B222" s="256"/>
      <c r="C222" s="256"/>
      <c r="D222" s="256"/>
      <c r="E222" s="256"/>
    </row>
    <row r="223" spans="1:8" ht="12.6" customHeight="1" x14ac:dyDescent="0.2">
      <c r="A223" s="173" t="s">
        <v>344</v>
      </c>
      <c r="B223" s="172" t="s">
        <v>256</v>
      </c>
      <c r="C223" s="189">
        <v>626220087.63000011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312958609.99000055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17285608.200000003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38276984.270000011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304562788.59000015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21197726.670000002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1320501805.3500009</v>
      </c>
      <c r="E229" s="175"/>
    </row>
    <row r="230" spans="1:5" ht="12.6" customHeight="1" x14ac:dyDescent="0.2">
      <c r="A230" s="256" t="s">
        <v>351</v>
      </c>
      <c r="B230" s="256"/>
      <c r="C230" s="256"/>
      <c r="D230" s="256"/>
      <c r="E230" s="256"/>
    </row>
    <row r="231" spans="1:5" ht="12.6" customHeight="1" x14ac:dyDescent="0.2">
      <c r="A231" s="171" t="s">
        <v>352</v>
      </c>
      <c r="B231" s="172" t="s">
        <v>256</v>
      </c>
      <c r="C231" s="189">
        <v>3419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13345739.380000001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27086891.020000003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40432630.400000006</v>
      </c>
      <c r="E236" s="175"/>
    </row>
    <row r="237" spans="1:5" ht="12.6" customHeight="1" x14ac:dyDescent="0.2">
      <c r="A237" s="256" t="s">
        <v>356</v>
      </c>
      <c r="B237" s="256"/>
      <c r="C237" s="256"/>
      <c r="D237" s="256"/>
      <c r="E237" s="256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1377227682.0900009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6" t="s">
        <v>361</v>
      </c>
      <c r="B249" s="256"/>
      <c r="C249" s="256"/>
      <c r="D249" s="256"/>
      <c r="E249" s="256"/>
    </row>
    <row r="250" spans="1:5" ht="12.4" customHeight="1" x14ac:dyDescent="0.2">
      <c r="A250" s="173" t="s">
        <v>362</v>
      </c>
      <c r="B250" s="172" t="s">
        <v>256</v>
      </c>
      <c r="C250" s="189">
        <v>163137129.84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242695449.22999996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180015646.24000001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4267740.71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8461017.1999999993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1258304.03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239803994.76999992</v>
      </c>
      <c r="E260" s="175"/>
    </row>
    <row r="261" spans="1:5" ht="11.25" customHeight="1" x14ac:dyDescent="0.2">
      <c r="A261" s="256" t="s">
        <v>372</v>
      </c>
      <c r="B261" s="256"/>
      <c r="C261" s="256"/>
      <c r="D261" s="256"/>
      <c r="E261" s="256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244210030.79999998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244210030.79999998</v>
      </c>
      <c r="E265" s="175"/>
    </row>
    <row r="266" spans="1:5" ht="11.25" customHeight="1" x14ac:dyDescent="0.2">
      <c r="A266" s="256" t="s">
        <v>375</v>
      </c>
      <c r="B266" s="256"/>
      <c r="C266" s="256"/>
      <c r="D266" s="256"/>
      <c r="E266" s="256"/>
    </row>
    <row r="267" spans="1:5" ht="12.4" customHeight="1" x14ac:dyDescent="0.2">
      <c r="A267" s="173" t="s">
        <v>332</v>
      </c>
      <c r="B267" s="172" t="s">
        <v>256</v>
      </c>
      <c r="C267" s="189">
        <v>10370343.050000001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200218499.17000002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22929482.02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112000389.90000001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4112919.75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21613893.009999998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371245526.90000004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121500766.88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249744760.02000004</v>
      </c>
      <c r="E277" s="175"/>
    </row>
    <row r="278" spans="1:5" ht="12.6" customHeight="1" x14ac:dyDescent="0.2">
      <c r="A278" s="256" t="s">
        <v>382</v>
      </c>
      <c r="B278" s="256"/>
      <c r="C278" s="256"/>
      <c r="D278" s="256"/>
      <c r="E278" s="256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40041079.219999999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40041079.219999999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6" t="s">
        <v>387</v>
      </c>
      <c r="B285" s="256"/>
      <c r="C285" s="256"/>
      <c r="D285" s="256"/>
      <c r="E285" s="256"/>
    </row>
    <row r="286" spans="1:5" ht="12.6" customHeight="1" x14ac:dyDescent="0.2">
      <c r="A286" s="173" t="s">
        <v>388</v>
      </c>
      <c r="B286" s="172" t="s">
        <v>256</v>
      </c>
      <c r="C286" s="189">
        <v>8883915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13207290.220000001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22091205.219999999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795891070.02999997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6" t="s">
        <v>395</v>
      </c>
      <c r="B303" s="256"/>
      <c r="C303" s="256"/>
      <c r="D303" s="256"/>
      <c r="E303" s="256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20538203.179999996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25455213.650000002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34977365.249999993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80970782.079999983</v>
      </c>
      <c r="E314" s="175"/>
    </row>
    <row r="315" spans="1:5" ht="12.6" customHeight="1" x14ac:dyDescent="0.2">
      <c r="A315" s="256" t="s">
        <v>406</v>
      </c>
      <c r="B315" s="256"/>
      <c r="C315" s="256"/>
      <c r="D315" s="256"/>
      <c r="E315" s="256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4706365.28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4706365.28</v>
      </c>
      <c r="E319" s="175"/>
    </row>
    <row r="320" spans="1:5" ht="12.6" customHeight="1" x14ac:dyDescent="0.2">
      <c r="A320" s="256" t="s">
        <v>411</v>
      </c>
      <c r="B320" s="256"/>
      <c r="C320" s="256"/>
      <c r="D320" s="256"/>
      <c r="E320" s="256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12724889.859999998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244420062.13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85143488.939999998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342288440.92999995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342288440.92999995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367925481.73999977</v>
      </c>
      <c r="D332" s="175"/>
      <c r="E332" s="175"/>
    </row>
    <row r="333" spans="1:5" ht="12.6" customHeight="1" x14ac:dyDescent="0.2">
      <c r="A333" s="173"/>
      <c r="B333" s="172"/>
      <c r="C333" s="231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795891070.02999973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795891070.02999997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6" t="s">
        <v>427</v>
      </c>
      <c r="B358" s="256"/>
      <c r="C358" s="256"/>
      <c r="D358" s="256"/>
      <c r="E358" s="256"/>
    </row>
    <row r="359" spans="1:5" ht="12.6" customHeight="1" x14ac:dyDescent="0.2">
      <c r="A359" s="173" t="s">
        <v>428</v>
      </c>
      <c r="B359" s="172" t="s">
        <v>256</v>
      </c>
      <c r="C359" s="189">
        <v>851698248.60000002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1200917470.6999996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2052615719.2999997</v>
      </c>
      <c r="E361" s="175"/>
    </row>
    <row r="362" spans="1:5" ht="12.6" customHeight="1" x14ac:dyDescent="0.2">
      <c r="A362" s="256" t="s">
        <v>431</v>
      </c>
      <c r="B362" s="256"/>
      <c r="C362" s="256"/>
      <c r="D362" s="256"/>
      <c r="E362" s="256"/>
    </row>
    <row r="363" spans="1:5" ht="12.6" customHeight="1" x14ac:dyDescent="0.2">
      <c r="A363" s="173" t="s">
        <v>1255</v>
      </c>
      <c r="B363" s="256"/>
      <c r="C363" s="189">
        <v>16293246.340000004</v>
      </c>
      <c r="D363" s="175"/>
      <c r="E363" s="256"/>
    </row>
    <row r="364" spans="1:5" ht="12.6" customHeight="1" x14ac:dyDescent="0.2">
      <c r="A364" s="173" t="s">
        <v>432</v>
      </c>
      <c r="B364" s="172" t="s">
        <v>256</v>
      </c>
      <c r="C364" s="189">
        <v>1320501805.3500013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40432630.399999991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1377227682.0900013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675388037.20999837</v>
      </c>
      <c r="E368" s="175"/>
    </row>
    <row r="369" spans="1:5" ht="12.6" customHeight="1" x14ac:dyDescent="0.2">
      <c r="A369" s="256" t="s">
        <v>436</v>
      </c>
      <c r="B369" s="256"/>
      <c r="C369" s="256"/>
      <c r="D369" s="256"/>
      <c r="E369" s="256"/>
    </row>
    <row r="370" spans="1:5" ht="12.6" customHeight="1" x14ac:dyDescent="0.2">
      <c r="A370" s="173" t="s">
        <v>437</v>
      </c>
      <c r="B370" s="172" t="s">
        <v>256</v>
      </c>
      <c r="C370" s="189">
        <v>63409378.219999999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63409378.219999999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738797415.4299984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6" t="s">
        <v>441</v>
      </c>
      <c r="B377" s="256"/>
      <c r="C377" s="256"/>
      <c r="D377" s="256"/>
      <c r="E377" s="256"/>
    </row>
    <row r="378" spans="1:5" ht="12.6" customHeight="1" x14ac:dyDescent="0.2">
      <c r="A378" s="173" t="s">
        <v>442</v>
      </c>
      <c r="B378" s="172" t="s">
        <v>256</v>
      </c>
      <c r="C378" s="189">
        <v>285685581.72000009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24411755.749999974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17402590.779999997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138272975.10999987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2697640.4099999997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27956633.819999982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18550023.819999993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18995301.330000006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-1590681.9700000002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21388608.350000001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10061132.18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145026761.16533124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708858322.46533108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29939092.96466732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42814304.189999998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72753397.154667318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72753397.154667318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9"/>
    </row>
    <row r="412" spans="1:5" ht="12.6" customHeight="1" x14ac:dyDescent="0.2">
      <c r="A412" s="179" t="str">
        <f>C84&amp;"   "&amp;"H-"&amp;FIXED(C83,0,TRUE)&amp;"     FYE "&amp;C82</f>
        <v>Kadlec Regional Medical Center   H-0     FYE 12/31/2020</v>
      </c>
      <c r="B412" s="179"/>
      <c r="C412" s="179"/>
      <c r="D412" s="179"/>
      <c r="E412" s="259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15965</v>
      </c>
      <c r="C414" s="194">
        <f>E138</f>
        <v>15965</v>
      </c>
      <c r="D414" s="179"/>
    </row>
    <row r="415" spans="1:5" ht="12.6" customHeight="1" x14ac:dyDescent="0.2">
      <c r="A415" s="179" t="s">
        <v>464</v>
      </c>
      <c r="B415" s="179">
        <f>D111</f>
        <v>75282</v>
      </c>
      <c r="C415" s="179">
        <f>E139</f>
        <v>75282</v>
      </c>
      <c r="D415" s="194">
        <f>SUM(C59:H59)+N59</f>
        <v>75281.999999999985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2755</v>
      </c>
    </row>
    <row r="424" spans="1:7" ht="12.6" customHeight="1" x14ac:dyDescent="0.2">
      <c r="A424" s="179" t="s">
        <v>1244</v>
      </c>
      <c r="B424" s="179">
        <f>D114</f>
        <v>9949</v>
      </c>
      <c r="D424" s="179">
        <f>J59</f>
        <v>9949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285685581.72000009</v>
      </c>
      <c r="C427" s="179">
        <f t="shared" ref="C427:C434" si="13">CE61</f>
        <v>285685581.71999997</v>
      </c>
      <c r="D427" s="179"/>
    </row>
    <row r="428" spans="1:7" ht="12.6" customHeight="1" x14ac:dyDescent="0.2">
      <c r="A428" s="179" t="s">
        <v>3</v>
      </c>
      <c r="B428" s="179">
        <f t="shared" si="12"/>
        <v>24411755.749999974</v>
      </c>
      <c r="C428" s="179">
        <f t="shared" si="13"/>
        <v>24411753</v>
      </c>
      <c r="D428" s="179">
        <f>D173</f>
        <v>24411755.749999993</v>
      </c>
    </row>
    <row r="429" spans="1:7" ht="12.6" customHeight="1" x14ac:dyDescent="0.2">
      <c r="A429" s="179" t="s">
        <v>236</v>
      </c>
      <c r="B429" s="179">
        <f t="shared" si="12"/>
        <v>17402590.779999997</v>
      </c>
      <c r="C429" s="179">
        <f t="shared" si="13"/>
        <v>17402590.779999997</v>
      </c>
      <c r="D429" s="179"/>
    </row>
    <row r="430" spans="1:7" ht="12.6" customHeight="1" x14ac:dyDescent="0.2">
      <c r="A430" s="179" t="s">
        <v>237</v>
      </c>
      <c r="B430" s="179">
        <f t="shared" si="12"/>
        <v>138272975.10999987</v>
      </c>
      <c r="C430" s="179">
        <f t="shared" si="13"/>
        <v>138272975.10999998</v>
      </c>
      <c r="D430" s="179"/>
    </row>
    <row r="431" spans="1:7" ht="12.6" customHeight="1" x14ac:dyDescent="0.2">
      <c r="A431" s="179" t="s">
        <v>444</v>
      </c>
      <c r="B431" s="179">
        <f t="shared" si="12"/>
        <v>2697640.4099999997</v>
      </c>
      <c r="C431" s="179">
        <f t="shared" si="13"/>
        <v>2697640.4100000006</v>
      </c>
      <c r="D431" s="179"/>
    </row>
    <row r="432" spans="1:7" ht="12.6" customHeight="1" x14ac:dyDescent="0.2">
      <c r="A432" s="179" t="s">
        <v>445</v>
      </c>
      <c r="B432" s="179">
        <f t="shared" si="12"/>
        <v>27956633.819999982</v>
      </c>
      <c r="C432" s="179">
        <f t="shared" si="13"/>
        <v>27956633.82</v>
      </c>
      <c r="D432" s="179"/>
    </row>
    <row r="433" spans="1:7" ht="12.6" customHeight="1" x14ac:dyDescent="0.2">
      <c r="A433" s="179" t="s">
        <v>6</v>
      </c>
      <c r="B433" s="179">
        <f t="shared" si="12"/>
        <v>18550023.819999993</v>
      </c>
      <c r="C433" s="179">
        <f t="shared" si="13"/>
        <v>18550027</v>
      </c>
      <c r="D433" s="179">
        <f>C217</f>
        <v>18550026.000000004</v>
      </c>
    </row>
    <row r="434" spans="1:7" ht="12.6" customHeight="1" x14ac:dyDescent="0.2">
      <c r="A434" s="179" t="s">
        <v>474</v>
      </c>
      <c r="B434" s="179">
        <f t="shared" si="12"/>
        <v>18995301.330000006</v>
      </c>
      <c r="C434" s="179">
        <f t="shared" si="13"/>
        <v>18995301.329999998</v>
      </c>
      <c r="D434" s="179">
        <f>D177</f>
        <v>18995301.330000006</v>
      </c>
    </row>
    <row r="435" spans="1:7" ht="12.6" customHeight="1" x14ac:dyDescent="0.2">
      <c r="A435" s="179" t="s">
        <v>447</v>
      </c>
      <c r="B435" s="179">
        <f t="shared" si="12"/>
        <v>-1590681.9700000002</v>
      </c>
      <c r="C435" s="179"/>
      <c r="D435" s="179">
        <f>D181</f>
        <v>-1590681.9700000002</v>
      </c>
    </row>
    <row r="436" spans="1:7" ht="12.6" customHeight="1" x14ac:dyDescent="0.2">
      <c r="A436" s="179" t="s">
        <v>475</v>
      </c>
      <c r="B436" s="179">
        <f t="shared" si="12"/>
        <v>21388608.350000001</v>
      </c>
      <c r="C436" s="179"/>
      <c r="D436" s="179">
        <f>D186</f>
        <v>21388608.350000001</v>
      </c>
    </row>
    <row r="437" spans="1:7" ht="12.6" customHeight="1" x14ac:dyDescent="0.2">
      <c r="A437" s="194" t="s">
        <v>449</v>
      </c>
      <c r="B437" s="194">
        <f t="shared" si="12"/>
        <v>10061132.18</v>
      </c>
      <c r="C437" s="194"/>
      <c r="D437" s="194">
        <f>D190</f>
        <v>10061132.18</v>
      </c>
    </row>
    <row r="438" spans="1:7" ht="12.6" customHeight="1" x14ac:dyDescent="0.2">
      <c r="A438" s="194" t="s">
        <v>476</v>
      </c>
      <c r="B438" s="194">
        <f>C386+C387+C388</f>
        <v>29859058.560000002</v>
      </c>
      <c r="C438" s="194">
        <f>CD69</f>
        <v>29859058.560000002</v>
      </c>
      <c r="D438" s="194">
        <f>D181+D186+D190</f>
        <v>29859058.560000002</v>
      </c>
    </row>
    <row r="439" spans="1:7" ht="12.6" customHeight="1" x14ac:dyDescent="0.2">
      <c r="A439" s="179" t="s">
        <v>451</v>
      </c>
      <c r="B439" s="194">
        <f>C389</f>
        <v>145026761.16533124</v>
      </c>
      <c r="C439" s="194">
        <f>SUM(C69:CC69)</f>
        <v>145026761.16533124</v>
      </c>
      <c r="D439" s="179"/>
    </row>
    <row r="440" spans="1:7" ht="12.6" customHeight="1" x14ac:dyDescent="0.2">
      <c r="A440" s="179" t="s">
        <v>477</v>
      </c>
      <c r="B440" s="194">
        <f>B438+B439</f>
        <v>174885819.72533125</v>
      </c>
      <c r="C440" s="194">
        <f>CE69</f>
        <v>174885819.72533125</v>
      </c>
      <c r="D440" s="179"/>
    </row>
    <row r="441" spans="1:7" ht="12.6" customHeight="1" x14ac:dyDescent="0.2">
      <c r="A441" s="179" t="s">
        <v>478</v>
      </c>
      <c r="B441" s="179">
        <f>D390</f>
        <v>708858322.46533108</v>
      </c>
      <c r="C441" s="179">
        <f>SUM(C427:C437)+C440</f>
        <v>708858322.89533114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16293246.340000004</v>
      </c>
      <c r="C444" s="179">
        <f>C363</f>
        <v>16293246.340000004</v>
      </c>
      <c r="D444" s="179"/>
    </row>
    <row r="445" spans="1:7" ht="12.6" customHeight="1" x14ac:dyDescent="0.2">
      <c r="A445" s="179" t="s">
        <v>343</v>
      </c>
      <c r="B445" s="179">
        <f>D229</f>
        <v>1320501805.3500009</v>
      </c>
      <c r="C445" s="179">
        <f>C364</f>
        <v>1320501805.3500013</v>
      </c>
      <c r="D445" s="179"/>
    </row>
    <row r="446" spans="1:7" ht="12.6" customHeight="1" x14ac:dyDescent="0.2">
      <c r="A446" s="179" t="s">
        <v>351</v>
      </c>
      <c r="B446" s="179">
        <f>D236</f>
        <v>40432630.400000006</v>
      </c>
      <c r="C446" s="179">
        <f>C365</f>
        <v>40432630.399999991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1377227682.0900009</v>
      </c>
      <c r="C448" s="179">
        <f>D367</f>
        <v>1377227682.0900013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3419</v>
      </c>
    </row>
    <row r="454" spans="1:7" ht="12.6" customHeight="1" x14ac:dyDescent="0.2">
      <c r="A454" s="179" t="s">
        <v>168</v>
      </c>
      <c r="B454" s="179">
        <f>C233</f>
        <v>13345739.380000001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27086891.020000003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63409378.219999999</v>
      </c>
      <c r="C458" s="194">
        <f>CE70</f>
        <v>63409378.219999999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851698248.60000002</v>
      </c>
      <c r="C463" s="194">
        <f>CE73</f>
        <v>851698248.60000026</v>
      </c>
      <c r="D463" s="194">
        <f>E141+E147+E153</f>
        <v>851698248.60000014</v>
      </c>
    </row>
    <row r="464" spans="1:7" ht="12.6" customHeight="1" x14ac:dyDescent="0.2">
      <c r="A464" s="179" t="s">
        <v>246</v>
      </c>
      <c r="B464" s="194">
        <f>C360</f>
        <v>1200917470.6999996</v>
      </c>
      <c r="C464" s="194">
        <f>CE74</f>
        <v>1200917470.6999998</v>
      </c>
      <c r="D464" s="194">
        <f>E142+E148+E154</f>
        <v>1200917470.7</v>
      </c>
    </row>
    <row r="465" spans="1:7" ht="12.6" customHeight="1" x14ac:dyDescent="0.2">
      <c r="A465" s="179" t="s">
        <v>247</v>
      </c>
      <c r="B465" s="194">
        <f>D361</f>
        <v>2052615719.2999997</v>
      </c>
      <c r="C465" s="194">
        <f>CE75</f>
        <v>2052615719.2999997</v>
      </c>
      <c r="D465" s="194">
        <f>D463+D464</f>
        <v>2052615719.3000002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10370343.050000001</v>
      </c>
      <c r="C468" s="179">
        <f>E195</f>
        <v>10370343.050000001</v>
      </c>
      <c r="D468" s="179"/>
    </row>
    <row r="469" spans="1:7" ht="12.6" customHeight="1" x14ac:dyDescent="0.2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" customHeight="1" x14ac:dyDescent="0.2">
      <c r="A470" s="179" t="s">
        <v>334</v>
      </c>
      <c r="B470" s="179">
        <f t="shared" si="14"/>
        <v>200218499.17000002</v>
      </c>
      <c r="C470" s="179">
        <f>E197</f>
        <v>200218499.16999999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22929482.02</v>
      </c>
      <c r="C472" s="179">
        <f>E199</f>
        <v>22929482.019999996</v>
      </c>
      <c r="D472" s="179"/>
    </row>
    <row r="473" spans="1:7" ht="12.6" customHeight="1" x14ac:dyDescent="0.2">
      <c r="A473" s="179" t="s">
        <v>495</v>
      </c>
      <c r="B473" s="179">
        <f t="shared" si="14"/>
        <v>112000389.90000001</v>
      </c>
      <c r="C473" s="179">
        <f>SUM(E200:E201)</f>
        <v>112000389.89999999</v>
      </c>
      <c r="D473" s="179"/>
    </row>
    <row r="474" spans="1:7" ht="12.6" customHeight="1" x14ac:dyDescent="0.2">
      <c r="A474" s="179" t="s">
        <v>339</v>
      </c>
      <c r="B474" s="179">
        <f t="shared" si="14"/>
        <v>4112919.75</v>
      </c>
      <c r="C474" s="179">
        <f>E202</f>
        <v>4112919.75</v>
      </c>
      <c r="D474" s="179"/>
    </row>
    <row r="475" spans="1:7" ht="12.6" customHeight="1" x14ac:dyDescent="0.2">
      <c r="A475" s="179" t="s">
        <v>340</v>
      </c>
      <c r="B475" s="179">
        <f t="shared" si="14"/>
        <v>21613893.009999998</v>
      </c>
      <c r="C475" s="179">
        <f>E203</f>
        <v>21613893.009999968</v>
      </c>
      <c r="D475" s="179"/>
    </row>
    <row r="476" spans="1:7" ht="12.6" customHeight="1" x14ac:dyDescent="0.2">
      <c r="A476" s="179" t="s">
        <v>203</v>
      </c>
      <c r="B476" s="179">
        <f>D275</f>
        <v>371245526.90000004</v>
      </c>
      <c r="C476" s="179">
        <f>E204</f>
        <v>371245526.89999998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121500766.88</v>
      </c>
      <c r="C478" s="179">
        <f>E217</f>
        <v>121500766.87999971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795891070.02999997</v>
      </c>
    </row>
    <row r="482" spans="1:12" ht="12.6" customHeight="1" x14ac:dyDescent="0.2">
      <c r="A482" s="180" t="s">
        <v>499</v>
      </c>
      <c r="C482" s="180">
        <f>D339</f>
        <v>795891070.02999973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Kadlec Regional Medical Center   H-0     FYE 12/31/2020</v>
      </c>
      <c r="B493" s="260" t="str">
        <f>RIGHT('Prior Year'!C82,4)</f>
        <v>2019</v>
      </c>
      <c r="C493" s="260" t="str">
        <f>RIGHT(C82,4)</f>
        <v>2020</v>
      </c>
      <c r="D493" s="260" t="str">
        <f>RIGHT('Prior Year'!C82,4)</f>
        <v>2019</v>
      </c>
      <c r="E493" s="260" t="str">
        <f>RIGHT(C82,4)</f>
        <v>2020</v>
      </c>
      <c r="F493" s="260" t="str">
        <f>RIGHT('Prior Year'!C82,4)</f>
        <v>2019</v>
      </c>
      <c r="G493" s="260" t="str">
        <f>RIGHT(C82,4)</f>
        <v>2020</v>
      </c>
      <c r="H493" s="260"/>
      <c r="K493" s="260"/>
      <c r="L493" s="260"/>
    </row>
    <row r="494" spans="1:12" ht="12.6" customHeight="1" x14ac:dyDescent="0.2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">
      <c r="A496" s="180" t="s">
        <v>512</v>
      </c>
      <c r="B496" s="239">
        <f>'Prior Year'!C71</f>
        <v>26384284.079999998</v>
      </c>
      <c r="C496" s="239">
        <f>C71</f>
        <v>28224995.899999995</v>
      </c>
      <c r="D496" s="239">
        <f>'Prior Year'!C59</f>
        <v>20479.369938181881</v>
      </c>
      <c r="E496" s="180">
        <f>C59</f>
        <v>21523.339146369846</v>
      </c>
      <c r="F496" s="262">
        <f t="shared" ref="F496:G511" si="15">IF(B496=0,"",IF(D496=0,"",B496/D496))</f>
        <v>1288.3347563739719</v>
      </c>
      <c r="G496" s="263">
        <f t="shared" si="15"/>
        <v>1311.3669634648886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">
      <c r="A498" s="180" t="s">
        <v>514</v>
      </c>
      <c r="B498" s="239">
        <f>'Prior Year'!E71</f>
        <v>59575155.230000004</v>
      </c>
      <c r="C498" s="239">
        <f>E71</f>
        <v>54187913.609999999</v>
      </c>
      <c r="D498" s="239">
        <f>'Prior Year'!E59</f>
        <v>54404.702113056475</v>
      </c>
      <c r="E498" s="180">
        <f>E59</f>
        <v>52221.043167765507</v>
      </c>
      <c r="F498" s="262">
        <f t="shared" si="15"/>
        <v>1095.0368794630838</v>
      </c>
      <c r="G498" s="262">
        <f t="shared" si="15"/>
        <v>1037.6643269249853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">
      <c r="A500" s="180" t="s">
        <v>516</v>
      </c>
      <c r="B500" s="239">
        <f>'Prior Year'!G71</f>
        <v>2127749.7999999998</v>
      </c>
      <c r="C500" s="239">
        <f>G71</f>
        <v>2192455.46</v>
      </c>
      <c r="D500" s="239">
        <f>'Prior Year'!G59</f>
        <v>1604.9291822609646</v>
      </c>
      <c r="E500" s="180">
        <f>G59</f>
        <v>1537.6176858646302</v>
      </c>
      <c r="F500" s="262">
        <f t="shared" si="15"/>
        <v>1325.7593067143966</v>
      </c>
      <c r="G500" s="262">
        <f t="shared" si="15"/>
        <v>1425.8781491363652</v>
      </c>
      <c r="H500" s="264" t="str">
        <f t="shared" si="16"/>
        <v/>
      </c>
      <c r="I500" s="266"/>
      <c r="K500" s="260"/>
      <c r="L500" s="260"/>
    </row>
    <row r="501" spans="1:12" ht="12.6" customHeight="1" x14ac:dyDescent="0.2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">
      <c r="A503" s="180" t="s">
        <v>519</v>
      </c>
      <c r="B503" s="239">
        <f>'Prior Year'!J71</f>
        <v>1043.6300000000001</v>
      </c>
      <c r="C503" s="239">
        <f>J71</f>
        <v>1555.0400000000002</v>
      </c>
      <c r="D503" s="239">
        <f>'Prior Year'!J59</f>
        <v>6613</v>
      </c>
      <c r="E503" s="180">
        <f>J59</f>
        <v>9949</v>
      </c>
      <c r="F503" s="262">
        <f t="shared" si="15"/>
        <v>0.15781491002570697</v>
      </c>
      <c r="G503" s="262">
        <f t="shared" si="15"/>
        <v>0.15630113579254198</v>
      </c>
      <c r="H503" s="264" t="str">
        <f t="shared" si="16"/>
        <v/>
      </c>
      <c r="I503" s="266"/>
      <c r="K503" s="260"/>
      <c r="L503" s="260"/>
    </row>
    <row r="504" spans="1:12" ht="12.6" customHeight="1" x14ac:dyDescent="0.2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-1.233499323876508E-3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">
      <c r="A508" s="180" t="s">
        <v>524</v>
      </c>
      <c r="B508" s="239">
        <f>'Prior Year'!O71</f>
        <v>15911.390000000001</v>
      </c>
      <c r="C508" s="239">
        <f>O71</f>
        <v>6100452.5499999989</v>
      </c>
      <c r="D508" s="239">
        <f>'Prior Year'!O59</f>
        <v>2832</v>
      </c>
      <c r="E508" s="180">
        <f>O59</f>
        <v>2755</v>
      </c>
      <c r="F508" s="262">
        <f t="shared" si="15"/>
        <v>5.6184286723163845</v>
      </c>
      <c r="G508" s="262">
        <f t="shared" si="15"/>
        <v>2214.3203448275858</v>
      </c>
      <c r="H508" s="264">
        <f t="shared" si="16"/>
        <v>393.11737230699032</v>
      </c>
      <c r="I508" s="266" t="s">
        <v>1279</v>
      </c>
      <c r="K508" s="260"/>
      <c r="L508" s="260"/>
    </row>
    <row r="509" spans="1:12" ht="12.6" customHeight="1" x14ac:dyDescent="0.2">
      <c r="A509" s="180" t="s">
        <v>525</v>
      </c>
      <c r="B509" s="239">
        <f>'Prior Year'!P71</f>
        <v>41226991.490000002</v>
      </c>
      <c r="C509" s="239">
        <f>P71</f>
        <v>39942597.850000001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">
      <c r="A510" s="180" t="s">
        <v>526</v>
      </c>
      <c r="B510" s="239">
        <f>'Prior Year'!Q71</f>
        <v>5542476.9000000004</v>
      </c>
      <c r="C510" s="239">
        <f>Q71</f>
        <v>5514320.3499999996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">
      <c r="A511" s="180" t="s">
        <v>527</v>
      </c>
      <c r="B511" s="239">
        <f>'Prior Year'!R71</f>
        <v>4350071.7100000009</v>
      </c>
      <c r="C511" s="239">
        <f>R71</f>
        <v>7249867.5199999996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">
      <c r="A512" s="180" t="s">
        <v>528</v>
      </c>
      <c r="B512" s="239">
        <f>'Prior Year'!S71</f>
        <v>0</v>
      </c>
      <c r="C512" s="239">
        <f>S71</f>
        <v>0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">
      <c r="A513" s="180" t="s">
        <v>1246</v>
      </c>
      <c r="B513" s="239">
        <f>'Prior Year'!T71</f>
        <v>644762.79</v>
      </c>
      <c r="C513" s="239">
        <f>T71</f>
        <v>268266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">
      <c r="A514" s="180" t="s">
        <v>530</v>
      </c>
      <c r="B514" s="239">
        <f>'Prior Year'!U71</f>
        <v>14016049.739999996</v>
      </c>
      <c r="C514" s="239">
        <f>U71</f>
        <v>13140241.310000001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">
      <c r="A515" s="180" t="s">
        <v>531</v>
      </c>
      <c r="B515" s="239">
        <f>'Prior Year'!V71</f>
        <v>18527568.760000017</v>
      </c>
      <c r="C515" s="239">
        <f>V71</f>
        <v>20521826.099999998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">
      <c r="A516" s="180" t="s">
        <v>532</v>
      </c>
      <c r="B516" s="239">
        <f>'Prior Year'!W71</f>
        <v>2251793.0499999998</v>
      </c>
      <c r="C516" s="239">
        <f>W71</f>
        <v>2085187.33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">
      <c r="A517" s="180" t="s">
        <v>533</v>
      </c>
      <c r="B517" s="239">
        <f>'Prior Year'!X71</f>
        <v>2485091.7499999995</v>
      </c>
      <c r="C517" s="239">
        <f>X71</f>
        <v>2653845.6199999996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">
      <c r="A518" s="180" t="s">
        <v>534</v>
      </c>
      <c r="B518" s="239">
        <f>'Prior Year'!Y71</f>
        <v>7838596.5000000009</v>
      </c>
      <c r="C518" s="239">
        <f>Y71</f>
        <v>7722720.8700000001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">
      <c r="A520" s="180" t="s">
        <v>536</v>
      </c>
      <c r="B520" s="239">
        <f>'Prior Year'!AA71</f>
        <v>3160716.9899999998</v>
      </c>
      <c r="C520" s="239">
        <f>AA71</f>
        <v>3065477.66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">
      <c r="A521" s="180" t="s">
        <v>537</v>
      </c>
      <c r="B521" s="239">
        <f>'Prior Year'!AB71</f>
        <v>14470861.72000001</v>
      </c>
      <c r="C521" s="239">
        <f>AB71</f>
        <v>7585066.3799999952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">
      <c r="A522" s="180" t="s">
        <v>538</v>
      </c>
      <c r="B522" s="239">
        <f>'Prior Year'!AC71</f>
        <v>7512307.6500000004</v>
      </c>
      <c r="C522" s="239">
        <f>AC71</f>
        <v>7366515.6799999997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">
      <c r="A524" s="180" t="s">
        <v>540</v>
      </c>
      <c r="B524" s="239">
        <f>'Prior Year'!AE71</f>
        <v>8063405.1900000023</v>
      </c>
      <c r="C524" s="239">
        <f>AE71</f>
        <v>7537334.4900000002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">
      <c r="A526" s="180" t="s">
        <v>542</v>
      </c>
      <c r="B526" s="239">
        <f>'Prior Year'!AG71</f>
        <v>27996752.09</v>
      </c>
      <c r="C526" s="239">
        <f>AG71</f>
        <v>27977240.159999996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">
      <c r="A527" s="180" t="s">
        <v>543</v>
      </c>
      <c r="B527" s="239">
        <f>'Prior Year'!AH71</f>
        <v>481397.98000000004</v>
      </c>
      <c r="C527" s="239">
        <f>AH71</f>
        <v>466580.03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">
      <c r="A529" s="180" t="s">
        <v>545</v>
      </c>
      <c r="B529" s="239">
        <f>'Prior Year'!AJ71</f>
        <v>139852908.08999997</v>
      </c>
      <c r="C529" s="239">
        <f>AJ71</f>
        <v>144778153.67999998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">
      <c r="A530" s="180" t="s">
        <v>546</v>
      </c>
      <c r="B530" s="239">
        <f>'Prior Year'!AK71</f>
        <v>1368112.73</v>
      </c>
      <c r="C530" s="239">
        <f>AK71</f>
        <v>1530453.84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">
      <c r="A531" s="180" t="s">
        <v>547</v>
      </c>
      <c r="B531" s="239">
        <f>'Prior Year'!AL71</f>
        <v>1318521.6399999999</v>
      </c>
      <c r="C531" s="239">
        <f>AL71</f>
        <v>1086422.8199999998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">
      <c r="A534" s="180" t="s">
        <v>549</v>
      </c>
      <c r="B534" s="239">
        <f>'Prior Year'!AO71</f>
        <v>5936858.8100000005</v>
      </c>
      <c r="C534" s="239">
        <f>AO71</f>
        <v>5467343.669999999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">
      <c r="A541" s="180" t="s">
        <v>556</v>
      </c>
      <c r="B541" s="239">
        <f>'Prior Year'!AV71</f>
        <v>1075332.5699999998</v>
      </c>
      <c r="C541" s="239">
        <f>AV71</f>
        <v>1053758.97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">
      <c r="A543" s="180" t="s">
        <v>557</v>
      </c>
      <c r="B543" s="239">
        <f>'Prior Year'!AX71</f>
        <v>1477.24</v>
      </c>
      <c r="C543" s="239">
        <f>AX71</f>
        <v>152555.26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">
      <c r="A544" s="180" t="s">
        <v>558</v>
      </c>
      <c r="B544" s="239">
        <f>'Prior Year'!AY71</f>
        <v>5063738.2299999995</v>
      </c>
      <c r="C544" s="239">
        <f>AY71</f>
        <v>5806516.3300000001</v>
      </c>
      <c r="D544" s="239">
        <f>'Prior Year'!AY59</f>
        <v>240588</v>
      </c>
      <c r="E544" s="180">
        <f>AY59</f>
        <v>140451</v>
      </c>
      <c r="F544" s="262">
        <f t="shared" ref="F544:G550" si="19">IF(B544=0,"",IF(D544=0,"",B544/D544))</f>
        <v>21.047343300580245</v>
      </c>
      <c r="G544" s="262">
        <f t="shared" si="19"/>
        <v>41.341936547265597</v>
      </c>
      <c r="H544" s="264">
        <f t="shared" si="16"/>
        <v>0.96423538861200875</v>
      </c>
      <c r="I544" s="266"/>
      <c r="K544" s="260"/>
      <c r="L544" s="260"/>
    </row>
    <row r="545" spans="1:13" ht="12.6" customHeight="1" x14ac:dyDescent="0.2">
      <c r="A545" s="180" t="s">
        <v>559</v>
      </c>
      <c r="B545" s="239">
        <f>'Prior Year'!AZ71</f>
        <v>18162.5</v>
      </c>
      <c r="C545" s="239">
        <f>AZ71</f>
        <v>84.949999999999818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">
      <c r="A549" s="180" t="s">
        <v>563</v>
      </c>
      <c r="B549" s="239">
        <f>'Prior Year'!BD71</f>
        <v>497742.09000000008</v>
      </c>
      <c r="C549" s="239">
        <f>BD71</f>
        <v>491289.43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">
      <c r="A550" s="180" t="s">
        <v>564</v>
      </c>
      <c r="B550" s="239">
        <f>'Prior Year'!BE71</f>
        <v>10378468.860000001</v>
      </c>
      <c r="C550" s="239">
        <f>BE71</f>
        <v>19128875.640000004</v>
      </c>
      <c r="D550" s="239">
        <f>'Prior Year'!BE59</f>
        <v>747374.97999999986</v>
      </c>
      <c r="E550" s="180">
        <f>BE59</f>
        <v>747374.97999999986</v>
      </c>
      <c r="F550" s="262">
        <f t="shared" si="19"/>
        <v>13.886561816666653</v>
      </c>
      <c r="G550" s="262">
        <f t="shared" si="19"/>
        <v>25.594749826920896</v>
      </c>
      <c r="H550" s="264">
        <f t="shared" si="16"/>
        <v>0.84313080262978235</v>
      </c>
      <c r="I550" s="266" t="s">
        <v>1280</v>
      </c>
      <c r="K550" s="260"/>
      <c r="L550" s="260"/>
    </row>
    <row r="551" spans="1:13" ht="12.6" customHeight="1" x14ac:dyDescent="0.2">
      <c r="A551" s="180" t="s">
        <v>565</v>
      </c>
      <c r="B551" s="239">
        <f>'Prior Year'!BF71</f>
        <v>4805094.5100000007</v>
      </c>
      <c r="C551" s="239">
        <f>BF71</f>
        <v>4760873.62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">
      <c r="A552" s="180" t="s">
        <v>566</v>
      </c>
      <c r="B552" s="239">
        <f>'Prior Year'!BG71</f>
        <v>127820</v>
      </c>
      <c r="C552" s="239">
        <f>BG71</f>
        <v>135821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">
      <c r="A553" s="180" t="s">
        <v>567</v>
      </c>
      <c r="B553" s="239">
        <f>'Prior Year'!BH71</f>
        <v>1172721.8799999999</v>
      </c>
      <c r="C553" s="239">
        <f>BH71</f>
        <v>738989.74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">
      <c r="A555" s="180" t="s">
        <v>569</v>
      </c>
      <c r="B555" s="239">
        <f>'Prior Year'!BJ71</f>
        <v>230739.79999999996</v>
      </c>
      <c r="C555" s="239">
        <f>BJ71</f>
        <v>158570.5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">
      <c r="A556" s="180" t="s">
        <v>570</v>
      </c>
      <c r="B556" s="239">
        <f>'Prior Year'!BK71</f>
        <v>1994811.5799999996</v>
      </c>
      <c r="C556" s="239">
        <f>BK71</f>
        <v>1822120.65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">
      <c r="A557" s="180" t="s">
        <v>571</v>
      </c>
      <c r="B557" s="239">
        <f>'Prior Year'!BL71</f>
        <v>2008191.23</v>
      </c>
      <c r="C557" s="239">
        <f>BL71</f>
        <v>2009880.91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">
      <c r="A559" s="180" t="s">
        <v>573</v>
      </c>
      <c r="B559" s="239">
        <f>'Prior Year'!BN71</f>
        <v>7322382.6399999997</v>
      </c>
      <c r="C559" s="239">
        <f>BN71</f>
        <v>2836478.0100000007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">
      <c r="A560" s="180" t="s">
        <v>574</v>
      </c>
      <c r="B560" s="239">
        <f>'Prior Year'!BO71</f>
        <v>415024.56999999995</v>
      </c>
      <c r="C560" s="239">
        <f>BO71</f>
        <v>266885.00999999995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">
      <c r="A561" s="180" t="s">
        <v>575</v>
      </c>
      <c r="B561" s="239">
        <f>'Prior Year'!BP71</f>
        <v>1155169.25</v>
      </c>
      <c r="C561" s="239">
        <f>BP71</f>
        <v>789927.94000000006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">
      <c r="A564" s="180" t="s">
        <v>1249</v>
      </c>
      <c r="B564" s="239">
        <f>'Prior Year'!BS71</f>
        <v>692848.12</v>
      </c>
      <c r="C564" s="239">
        <f>BS71</f>
        <v>814016.05999999982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">
      <c r="A565" s="180" t="s">
        <v>578</v>
      </c>
      <c r="B565" s="239">
        <f>'Prior Year'!BT71</f>
        <v>74456</v>
      </c>
      <c r="C565" s="239">
        <f>BT71</f>
        <v>79116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">
      <c r="A567" s="180" t="s">
        <v>580</v>
      </c>
      <c r="B567" s="239">
        <f>'Prior Year'!BV71</f>
        <v>1729935.9899999998</v>
      </c>
      <c r="C567" s="239">
        <f>BV71</f>
        <v>2021603.12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">
      <c r="A568" s="180" t="s">
        <v>581</v>
      </c>
      <c r="B568" s="239">
        <f>'Prior Year'!BW71</f>
        <v>32843048.629999995</v>
      </c>
      <c r="C568" s="239">
        <f>BW71</f>
        <v>33053173.730000012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">
      <c r="A570" s="180" t="s">
        <v>583</v>
      </c>
      <c r="B570" s="239">
        <f>'Prior Year'!BY71</f>
        <v>14950918.770000003</v>
      </c>
      <c r="C570" s="239">
        <f>BY71</f>
        <v>16411822.440000003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">
      <c r="A572" s="180" t="s">
        <v>585</v>
      </c>
      <c r="B572" s="239">
        <f>'Prior Year'!CA71</f>
        <v>2707970.7100000004</v>
      </c>
      <c r="C572" s="239">
        <f>CA71</f>
        <v>2954287.54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">
      <c r="A573" s="180" t="s">
        <v>586</v>
      </c>
      <c r="B573" s="239">
        <f>'Prior Year'!CB71</f>
        <v>1925380.42</v>
      </c>
      <c r="C573" s="239">
        <f>CB71</f>
        <v>1483504.86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">
      <c r="A574" s="180" t="s">
        <v>587</v>
      </c>
      <c r="B574" s="239">
        <f>'Prior Year'!CC71</f>
        <v>134395832.45084301</v>
      </c>
      <c r="C574" s="239">
        <f>CC71</f>
        <v>121952900.48533127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">
      <c r="A575" s="180" t="s">
        <v>588</v>
      </c>
      <c r="B575" s="239">
        <f>'Prior Year'!CD71</f>
        <v>31371396.659999993</v>
      </c>
      <c r="C575" s="239">
        <f>CD71</f>
        <v>29859058.560000002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">
      <c r="M576" s="264"/>
    </row>
    <row r="577" spans="13:13" ht="12.6" customHeight="1" x14ac:dyDescent="0.2">
      <c r="M577" s="264"/>
    </row>
    <row r="578" spans="13:13" ht="12.6" customHeight="1" x14ac:dyDescent="0.2">
      <c r="M578" s="264"/>
    </row>
    <row r="612" spans="1:14" ht="12.6" customHeight="1" x14ac:dyDescent="0.2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514740287.05660361</v>
      </c>
      <c r="F612" s="180">
        <f>CE64-(AX64+BD64+BE64+BG64+BJ64+BN64+BP64+BQ64+CB64+CC64+CD64)</f>
        <v>134539973.20999998</v>
      </c>
      <c r="G612" s="180">
        <f>CE77-(AX77+AY77+BD77+BE77+BG77+BJ77+BN77+BP77+BQ77+CB77+CC77+CD77)</f>
        <v>140450.99999999997</v>
      </c>
      <c r="H612" s="197">
        <f>CE60-(AX60+AY60+AZ60+BD60+BE60+BG60+BJ60+BN60+BO60+BP60+BQ60+BR60+CB60+CC60+CD60)</f>
        <v>2697.3700000000013</v>
      </c>
      <c r="I612" s="180">
        <f>CE78-(AX78+AY78+AZ78+BD78+BE78+BF78+BG78+BJ78+BN78+BO78+BP78+BQ78+BR78+CB78+CC78+CD78)</f>
        <v>113828.01763282069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2052615719.2999997</v>
      </c>
      <c r="L612" s="197">
        <f>CE80-(AW80+AX80+AY80+AZ80+BA80+BB80+BC80+BD80+BE80+BF80+BG80+BH80+BI80+BJ80+BK80+BL80+BM80+BN80+BO80+BP80+BQ80+BR80+BS80+BT80+BU80+BV80+BW80+BX80+BY80+BZ80+CA80+CB80+CC80+CD80)</f>
        <v>642.84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19128875.640000004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2">
        <f>CD69-CD70</f>
        <v>29859058.560000002</v>
      </c>
      <c r="D615" s="265">
        <f>SUM(C614:C615)</f>
        <v>48987934.200000003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152555.26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158570.5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135821</v>
      </c>
      <c r="D618" s="180">
        <f>(D615/D612)*BG76</f>
        <v>420465.49922818068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2836478.0100000007</v>
      </c>
      <c r="D619" s="180">
        <f>(D615/D612)*BN76</f>
        <v>835271.19035919569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121952900.48533127</v>
      </c>
      <c r="D620" s="180">
        <f>(D615/D612)*CC76</f>
        <v>553267.37165306776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789927.94000000006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1483504.86</v>
      </c>
      <c r="D622" s="180">
        <f>(D615/D612)*CB76</f>
        <v>1389895.502156113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130708657.61872782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491289.43</v>
      </c>
      <c r="D624" s="180">
        <f>(D615/D612)*BD76</f>
        <v>912472.32513446314</v>
      </c>
      <c r="E624" s="180">
        <f>(E623/E612)*SUM(C624:D624)</f>
        <v>356459.01291180286</v>
      </c>
      <c r="F624" s="180">
        <f>SUM(C624:E624)</f>
        <v>1760220.7680462659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5806516.3300000001</v>
      </c>
      <c r="D625" s="180">
        <f>(D615/D612)*AY76</f>
        <v>1329324.1836511353</v>
      </c>
      <c r="E625" s="180">
        <f>(E623/E612)*SUM(C625:D625)</f>
        <v>1812013.0830523211</v>
      </c>
      <c r="F625" s="180">
        <f>(F624/F612)*AY64</f>
        <v>29286.192377576233</v>
      </c>
      <c r="G625" s="180">
        <f>SUM(C625:F625)</f>
        <v>8977139.7890810333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266885.00999999995</v>
      </c>
      <c r="D627" s="180">
        <f>(D615/D612)*BO76</f>
        <v>0</v>
      </c>
      <c r="E627" s="180">
        <f>(E623/E612)*SUM(C627:D627)</f>
        <v>67770.450988276134</v>
      </c>
      <c r="F627" s="180">
        <f>(F624/F612)*BO64</f>
        <v>65.66145485725356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84.949999999999818</v>
      </c>
      <c r="D628" s="180">
        <f>(D615/D612)*AZ76</f>
        <v>0</v>
      </c>
      <c r="E628" s="180">
        <f>(E623/E612)*SUM(C628:D628)</f>
        <v>21.571461849633465</v>
      </c>
      <c r="F628" s="180">
        <f>(F624/F612)*AZ64</f>
        <v>1.1114225064704844</v>
      </c>
      <c r="G628" s="180">
        <f>(G625/G612)*AZ77</f>
        <v>0</v>
      </c>
      <c r="H628" s="180">
        <f>SUM(C626:G628)</f>
        <v>334828.7553274894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4760873.62</v>
      </c>
      <c r="D629" s="180">
        <f>(D615/D612)*BF76</f>
        <v>762734.82546688989</v>
      </c>
      <c r="E629" s="180">
        <f>(E623/E612)*SUM(C629:D629)</f>
        <v>1402616.9376539434</v>
      </c>
      <c r="F629" s="180">
        <f>(F624/F612)*BF64</f>
        <v>9156.1817299405975</v>
      </c>
      <c r="G629" s="180">
        <f>(G625/G612)*BF77</f>
        <v>0</v>
      </c>
      <c r="H629" s="180">
        <f>(H628/H612)*BF60</f>
        <v>9118.7046517004947</v>
      </c>
      <c r="I629" s="180">
        <f>SUM(C629:H629)</f>
        <v>6944500.269502474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0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1822120.65</v>
      </c>
      <c r="D635" s="180">
        <f>(D615/D612)*BK76</f>
        <v>39371.241772843692</v>
      </c>
      <c r="E635" s="180">
        <f>(E623/E612)*SUM(C635:D635)</f>
        <v>472691.01032113022</v>
      </c>
      <c r="F635" s="180">
        <f>(F624/F612)*BK64</f>
        <v>65.126611395634811</v>
      </c>
      <c r="G635" s="180">
        <f>(G625/G612)*BK77</f>
        <v>0</v>
      </c>
      <c r="H635" s="180">
        <f>(H628/H612)*BK60</f>
        <v>3548.9213992937257</v>
      </c>
      <c r="I635" s="180">
        <f>(I629/I612)*BK78</f>
        <v>6390.4820203238469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738989.74</v>
      </c>
      <c r="D636" s="180">
        <f>(D615/D612)*BH76</f>
        <v>418649.07425645931</v>
      </c>
      <c r="E636" s="180">
        <f>(E623/E612)*SUM(C636:D636)</f>
        <v>293960.70061669435</v>
      </c>
      <c r="F636" s="180">
        <f>(F624/F612)*BH64</f>
        <v>0</v>
      </c>
      <c r="G636" s="180">
        <f>(G625/G612)*BH77</f>
        <v>0</v>
      </c>
      <c r="H636" s="180">
        <f>(H628/H612)*BH60</f>
        <v>78.202884979190188</v>
      </c>
      <c r="I636" s="180">
        <f>(I629/I612)*BH78</f>
        <v>67952.374916111017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2009880.91</v>
      </c>
      <c r="D637" s="180">
        <f>(D615/D612)*BL76</f>
        <v>51645.172609678295</v>
      </c>
      <c r="E637" s="180">
        <f>(E623/E612)*SUM(C637:D637)</f>
        <v>523485.9475343037</v>
      </c>
      <c r="F637" s="180">
        <f>(F624/F612)*BL64</f>
        <v>138.54081062792329</v>
      </c>
      <c r="G637" s="180">
        <f>(G625/G612)*BL77</f>
        <v>0</v>
      </c>
      <c r="H637" s="180">
        <f>(H628/H612)*BL60</f>
        <v>5518.8893113885642</v>
      </c>
      <c r="I637" s="180">
        <f>(I629/I612)*BL78</f>
        <v>8382.7060599931119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814016.05999999982</v>
      </c>
      <c r="D639" s="180">
        <f>(D615/D612)*BS76</f>
        <v>127704.51063876205</v>
      </c>
      <c r="E639" s="180">
        <f>(E623/E612)*SUM(C639:D639)</f>
        <v>239132.30562153211</v>
      </c>
      <c r="F639" s="180">
        <f>(F624/F612)*BS64</f>
        <v>57.191617279397597</v>
      </c>
      <c r="G639" s="180">
        <f>(G625/G612)*BS77</f>
        <v>0</v>
      </c>
      <c r="H639" s="180">
        <f>(H628/H612)*BS60</f>
        <v>978.15672005717249</v>
      </c>
      <c r="I639" s="180">
        <f>(I629/I612)*BS78</f>
        <v>20728.159499255737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79116</v>
      </c>
      <c r="D640" s="180">
        <f>(D615/D612)*BT76</f>
        <v>244922.31737987054</v>
      </c>
      <c r="E640" s="180">
        <f>(E623/E612)*SUM(C640:D640)</f>
        <v>82283.463227537533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39754.18592643147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2021603.12</v>
      </c>
      <c r="D642" s="180">
        <f>(D615/D612)*BV76</f>
        <v>70752.979799511959</v>
      </c>
      <c r="E642" s="180">
        <f>(E623/E612)*SUM(C642:D642)</f>
        <v>531314.65312152018</v>
      </c>
      <c r="F642" s="180">
        <f>(F624/F612)*BV64</f>
        <v>32.311060542729102</v>
      </c>
      <c r="G642" s="180">
        <f>(G625/G612)*BV77</f>
        <v>0</v>
      </c>
      <c r="H642" s="180">
        <f>(H628/H612)*BV60</f>
        <v>4123.6505381090437</v>
      </c>
      <c r="I642" s="180">
        <f>(I629/I612)*BV78</f>
        <v>11484.160136523427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33053173.730000012</v>
      </c>
      <c r="D643" s="180">
        <f>(D615/D612)*BW76</f>
        <v>221497.81158972776</v>
      </c>
      <c r="E643" s="180">
        <f>(E623/E612)*SUM(C643:D643)</f>
        <v>8449479.7847968098</v>
      </c>
      <c r="F643" s="180">
        <f>(F624/F612)*BW64</f>
        <v>104904.44762956534</v>
      </c>
      <c r="G643" s="180">
        <f>(G625/G612)*BW77</f>
        <v>0</v>
      </c>
      <c r="H643" s="180">
        <f>(H628/H612)*BW60</f>
        <v>20127.933014882048</v>
      </c>
      <c r="I643" s="180">
        <f>(I629/I612)*BW78</f>
        <v>35952.073614339482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16411822.440000003</v>
      </c>
      <c r="D645" s="180">
        <f>(D615/D612)*BY76</f>
        <v>948444.3012241869</v>
      </c>
      <c r="E645" s="180">
        <f>(E623/E612)*SUM(C645:D645)</f>
        <v>4408314.6757831555</v>
      </c>
      <c r="F645" s="180">
        <f>(F624/F612)*BY64</f>
        <v>2501.1491335376631</v>
      </c>
      <c r="G645" s="180">
        <f>(G625/G612)*BY77</f>
        <v>0</v>
      </c>
      <c r="H645" s="180">
        <f>(H628/H612)*BY60</f>
        <v>16792.517904737859</v>
      </c>
      <c r="I645" s="180">
        <f>(I629/I612)*BY78</f>
        <v>153945.26515626354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2954287.54</v>
      </c>
      <c r="D647" s="180">
        <f>(D615/D612)*CA76</f>
        <v>0</v>
      </c>
      <c r="E647" s="180">
        <f>(E623/E612)*SUM(C647:D647)</f>
        <v>750186.00308366853</v>
      </c>
      <c r="F647" s="180">
        <f>(F624/F612)*CA64</f>
        <v>39.864416112600864</v>
      </c>
      <c r="G647" s="180">
        <f>(G625/G612)*CA77</f>
        <v>0</v>
      </c>
      <c r="H647" s="180">
        <f>(H628/H612)*CA60</f>
        <v>4011.9321309959155</v>
      </c>
      <c r="I647" s="180">
        <f>(I629/I612)*CA78</f>
        <v>0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247728351.78533131</v>
      </c>
      <c r="L648" s="265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28224995.899999995</v>
      </c>
      <c r="D668" s="180">
        <f>(D615/D612)*C76</f>
        <v>6938700.3632960664</v>
      </c>
      <c r="E668" s="180">
        <f>(E623/E612)*SUM(C668:D668)</f>
        <v>8929162.2417397462</v>
      </c>
      <c r="F668" s="180">
        <f>(F624/F612)*C64</f>
        <v>30614.290332286379</v>
      </c>
      <c r="G668" s="180">
        <f>(G625/G612)*C77</f>
        <v>2566589.9450700325</v>
      </c>
      <c r="H668" s="180">
        <f>(H628/H612)*C60</f>
        <v>29144.849784546139</v>
      </c>
      <c r="I668" s="180">
        <f>(I629/I612)*C78</f>
        <v>1126244.3834484969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54187913.609999999</v>
      </c>
      <c r="D670" s="180">
        <f>(D615/D612)*E76</f>
        <v>17662661.326418389</v>
      </c>
      <c r="E670" s="180">
        <f>(E623/E612)*SUM(C670:D670)</f>
        <v>18245108.135552477</v>
      </c>
      <c r="F670" s="180">
        <f>(F624/F612)*E64</f>
        <v>47023.743817016824</v>
      </c>
      <c r="G670" s="180">
        <f>(G625/G612)*E77</f>
        <v>6227193.8105877377</v>
      </c>
      <c r="H670" s="180">
        <f>(H628/H612)*E60</f>
        <v>46896.904674822305</v>
      </c>
      <c r="I670" s="180">
        <f>(I629/I612)*E78</f>
        <v>2866887.4679843122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2192455.46</v>
      </c>
      <c r="D672" s="180">
        <f>(D615/D612)*G76</f>
        <v>1152082.1373305432</v>
      </c>
      <c r="E672" s="180">
        <f>(E623/E612)*SUM(C672:D672)</f>
        <v>849282.6978867657</v>
      </c>
      <c r="F672" s="180">
        <f>(F624/F612)*G64</f>
        <v>709.375521569223</v>
      </c>
      <c r="G672" s="180">
        <f>(G625/G612)*G77</f>
        <v>183356.03342326288</v>
      </c>
      <c r="H672" s="180">
        <f>(H628/H612)*G60</f>
        <v>1880.5931864043353</v>
      </c>
      <c r="I672" s="180">
        <f>(I629/I612)*G78</f>
        <v>186998.42456138355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1555.0400000000002</v>
      </c>
      <c r="D675" s="180">
        <f>(D615/D612)*J76</f>
        <v>0</v>
      </c>
      <c r="E675" s="180">
        <f>(E623/E612)*SUM(C675:D675)</f>
        <v>394.87329057862394</v>
      </c>
      <c r="F675" s="180">
        <f>(F624/F612)*J64</f>
        <v>0</v>
      </c>
      <c r="G675" s="180">
        <f>(G625/G612)*J77</f>
        <v>0</v>
      </c>
      <c r="H675" s="180">
        <f>(H628/H612)*J60</f>
        <v>1.2413156345903205</v>
      </c>
      <c r="I675" s="180">
        <f>(I629/I612)*J78</f>
        <v>0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6100452.5499999989</v>
      </c>
      <c r="D680" s="180">
        <f>(D615/D612)*O76</f>
        <v>0</v>
      </c>
      <c r="E680" s="180">
        <f>(E623/E612)*SUM(C680:D680)</f>
        <v>1549095.6968549083</v>
      </c>
      <c r="F680" s="180">
        <f>(F624/F612)*O64</f>
        <v>1403.3224839273764</v>
      </c>
      <c r="G680" s="180">
        <f>(G625/G612)*O77</f>
        <v>0</v>
      </c>
      <c r="H680" s="180">
        <f>(H628/H612)*O60</f>
        <v>6523.1136597721352</v>
      </c>
      <c r="I680" s="180">
        <f>(I629/I612)*O78</f>
        <v>0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39942597.850000001</v>
      </c>
      <c r="D681" s="180">
        <f>(D615/D612)*P76</f>
        <v>3784320.1158307823</v>
      </c>
      <c r="E681" s="180">
        <f>(E623/E612)*SUM(C681:D681)</f>
        <v>11103632.050641235</v>
      </c>
      <c r="F681" s="180">
        <f>(F624/F612)*P64</f>
        <v>329322.82427058753</v>
      </c>
      <c r="G681" s="180">
        <f>(G625/G612)*P77</f>
        <v>0</v>
      </c>
      <c r="H681" s="180">
        <f>(H628/H612)*P60</f>
        <v>17897.288819523234</v>
      </c>
      <c r="I681" s="180">
        <f>(I629/I612)*P78</f>
        <v>614246.04788683925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5514320.3499999996</v>
      </c>
      <c r="D682" s="180">
        <f>(D615/D612)*Q76</f>
        <v>969829.55495216907</v>
      </c>
      <c r="E682" s="180">
        <f>(E623/E612)*SUM(C682:D682)</f>
        <v>1646528.4555854087</v>
      </c>
      <c r="F682" s="180">
        <f>(F624/F612)*Q64</f>
        <v>7693.2019585093458</v>
      </c>
      <c r="G682" s="180">
        <f>(G625/G612)*Q77</f>
        <v>0</v>
      </c>
      <c r="H682" s="180">
        <f>(H628/H612)*Q60</f>
        <v>6331.951052045225</v>
      </c>
      <c r="I682" s="180">
        <f>(I629/I612)*Q78</f>
        <v>157416.37943396953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7249867.5199999996</v>
      </c>
      <c r="D683" s="180">
        <f>(D615/D612)*R76</f>
        <v>0</v>
      </c>
      <c r="E683" s="180">
        <f>(E623/E612)*SUM(C683:D683)</f>
        <v>1840968.1062104427</v>
      </c>
      <c r="F683" s="180">
        <f>(F624/F612)*R64</f>
        <v>11409.390099262577</v>
      </c>
      <c r="G683" s="180">
        <f>(G625/G612)*R77</f>
        <v>0</v>
      </c>
      <c r="H683" s="180">
        <f>(H628/H612)*R60</f>
        <v>710.0325429856631</v>
      </c>
      <c r="I683" s="180">
        <f>(I629/I612)*R78</f>
        <v>0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268266</v>
      </c>
      <c r="D685" s="180">
        <f>(D615/D612)*T76</f>
        <v>735688.22690318781</v>
      </c>
      <c r="E685" s="180">
        <f>(E623/E612)*SUM(C685:D685)</f>
        <v>254935.37733278898</v>
      </c>
      <c r="F685" s="180">
        <f>(F624/F612)*T64</f>
        <v>55.146704533531356</v>
      </c>
      <c r="G685" s="180">
        <f>(G625/G612)*T77</f>
        <v>0</v>
      </c>
      <c r="H685" s="180">
        <f>(H628/H612)*T60</f>
        <v>53.376572287383773</v>
      </c>
      <c r="I685" s="180">
        <f>(I629/I612)*T78</f>
        <v>119412.09306310331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13140241.310000001</v>
      </c>
      <c r="D686" s="180">
        <f>(D615/D612)*U76</f>
        <v>1009580.3711480371</v>
      </c>
      <c r="E686" s="180">
        <f>(E623/E612)*SUM(C686:D686)</f>
        <v>3593082.2669099709</v>
      </c>
      <c r="F686" s="180">
        <f>(F624/F612)*U64</f>
        <v>58671.017713261397</v>
      </c>
      <c r="G686" s="180">
        <f>(G625/G612)*U77</f>
        <v>0</v>
      </c>
      <c r="H686" s="180">
        <f>(H628/H612)*U60</f>
        <v>6897.9909814184102</v>
      </c>
      <c r="I686" s="180">
        <f>(I629/I612)*U78</f>
        <v>163868.47148782262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20521826.099999998</v>
      </c>
      <c r="D687" s="180">
        <f>(D615/D612)*V76</f>
        <v>1137146.5753168708</v>
      </c>
      <c r="E687" s="180">
        <f>(E623/E612)*SUM(C687:D687)</f>
        <v>5499890.5564196892</v>
      </c>
      <c r="F687" s="180">
        <f>(F624/F612)*V64</f>
        <v>173593.10614380968</v>
      </c>
      <c r="G687" s="180">
        <f>(G625/G612)*V77</f>
        <v>0</v>
      </c>
      <c r="H687" s="180">
        <f>(H628/H612)*V60</f>
        <v>5857.7684796317226</v>
      </c>
      <c r="I687" s="180">
        <f>(I629/I612)*V78</f>
        <v>184574.18198700692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2085187.33</v>
      </c>
      <c r="D688" s="180">
        <f>(D615/D612)*W76</f>
        <v>353210.13637929299</v>
      </c>
      <c r="E688" s="180">
        <f>(E623/E612)*SUM(C688:D688)</f>
        <v>619185.37869622058</v>
      </c>
      <c r="F688" s="180">
        <f>(F624/F612)*W64</f>
        <v>3477.0216614576739</v>
      </c>
      <c r="G688" s="180">
        <f>(G625/G612)*W77</f>
        <v>0</v>
      </c>
      <c r="H688" s="180">
        <f>(H628/H612)*W60</f>
        <v>1401.4453514524719</v>
      </c>
      <c r="I688" s="180">
        <f>(I629/I612)*W78</f>
        <v>57330.755248997433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2653845.6199999996</v>
      </c>
      <c r="D689" s="180">
        <f>(D615/D612)*X76</f>
        <v>284015.40947430336</v>
      </c>
      <c r="E689" s="180">
        <f>(E623/E612)*SUM(C689:D689)</f>
        <v>746014.79831465532</v>
      </c>
      <c r="F689" s="180">
        <f>(F624/F612)*X64</f>
        <v>7491.6533696220185</v>
      </c>
      <c r="G689" s="180">
        <f>(G625/G612)*X77</f>
        <v>0</v>
      </c>
      <c r="H689" s="180">
        <f>(H628/H612)*X60</f>
        <v>1865.6973987892516</v>
      </c>
      <c r="I689" s="180">
        <f>(I629/I612)*X78</f>
        <v>46099.520513278389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7722720.8700000001</v>
      </c>
      <c r="D690" s="180">
        <f>(D615/D612)*Y76</f>
        <v>1105523.5693371063</v>
      </c>
      <c r="E690" s="180">
        <f>(E623/E612)*SUM(C690:D690)</f>
        <v>2241767.3704814548</v>
      </c>
      <c r="F690" s="180">
        <f>(F624/F612)*Y64</f>
        <v>7143.8602879377313</v>
      </c>
      <c r="G690" s="180">
        <f>(G625/G612)*Y77</f>
        <v>0</v>
      </c>
      <c r="H690" s="180">
        <f>(H628/H612)*Y60</f>
        <v>6945.1609755328409</v>
      </c>
      <c r="I690" s="180">
        <f>(I629/I612)*Y78</f>
        <v>179441.34283734948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3065477.66</v>
      </c>
      <c r="D692" s="180">
        <f>(D615/D612)*AA76</f>
        <v>230950.29044003072</v>
      </c>
      <c r="E692" s="180">
        <f>(E623/E612)*SUM(C692:D692)</f>
        <v>837066.15389032045</v>
      </c>
      <c r="F692" s="180">
        <f>(F624/F612)*AA64</f>
        <v>24448.32432765331</v>
      </c>
      <c r="G692" s="180">
        <f>(G625/G612)*AA77</f>
        <v>0</v>
      </c>
      <c r="H692" s="180">
        <f>(H628/H612)*AA60</f>
        <v>865.19699730945331</v>
      </c>
      <c r="I692" s="180">
        <f>(I629/I612)*AA78</f>
        <v>37486.338052552288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7585066.3799999952</v>
      </c>
      <c r="D693" s="180">
        <f>(D615/D612)*AB76</f>
        <v>602859.46155359235</v>
      </c>
      <c r="E693" s="180">
        <f>(E623/E612)*SUM(C693:D693)</f>
        <v>2079170.4522507545</v>
      </c>
      <c r="F693" s="180">
        <f>(F624/F612)*AB64</f>
        <v>327973.14287021599</v>
      </c>
      <c r="G693" s="180">
        <f>(G625/G612)*AB77</f>
        <v>0</v>
      </c>
      <c r="H693" s="180">
        <f>(H628/H612)*AB60</f>
        <v>6082.446609492572</v>
      </c>
      <c r="I693" s="180">
        <f>(I629/I612)*AB78</f>
        <v>97852.198111202379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7366515.6799999997</v>
      </c>
      <c r="D694" s="180">
        <f>(D615/D612)*AC76</f>
        <v>98031.625884982248</v>
      </c>
      <c r="E694" s="180">
        <f>(E623/E612)*SUM(C694:D694)</f>
        <v>1895482.0180539435</v>
      </c>
      <c r="F694" s="180">
        <f>(F624/F612)*AC64</f>
        <v>20749.62627459077</v>
      </c>
      <c r="G694" s="180">
        <f>(G625/G612)*AC77</f>
        <v>0</v>
      </c>
      <c r="H694" s="180">
        <f>(H628/H612)*AC60</f>
        <v>5566.0593055029967</v>
      </c>
      <c r="I694" s="180">
        <f>(I629/I612)*AC78</f>
        <v>15911.851250604952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7537334.4900000002</v>
      </c>
      <c r="D696" s="180">
        <f>(D615/D612)*AE76</f>
        <v>50401.951118880854</v>
      </c>
      <c r="E696" s="180">
        <f>(E623/E612)*SUM(C696:D696)</f>
        <v>1926763.5922856964</v>
      </c>
      <c r="F696" s="180">
        <f>(F624/F612)*AE64</f>
        <v>4910.6422163239477</v>
      </c>
      <c r="G696" s="180">
        <f>(G625/G612)*AE77</f>
        <v>0</v>
      </c>
      <c r="H696" s="180">
        <f>(H628/H612)*AE60</f>
        <v>8999.5383507798233</v>
      </c>
      <c r="I696" s="180">
        <f>(I629/I612)*AE78</f>
        <v>8180.9144926846802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27977240.159999996</v>
      </c>
      <c r="D698" s="180">
        <f>(D615/D612)*AG76</f>
        <v>1646447.8569183745</v>
      </c>
      <c r="E698" s="180">
        <f>(E623/E612)*SUM(C698:D698)</f>
        <v>7522380.8817233685</v>
      </c>
      <c r="F698" s="180">
        <f>(F624/F612)*AG64</f>
        <v>22517.564158561407</v>
      </c>
      <c r="G698" s="180">
        <f>(G625/G612)*AG77</f>
        <v>0</v>
      </c>
      <c r="H698" s="180">
        <f>(H628/H612)*AG60</f>
        <v>17399.521250052519</v>
      </c>
      <c r="I698" s="180">
        <f>(I629/I612)*AG78</f>
        <v>267240.62928324676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466580.03</v>
      </c>
      <c r="D699" s="180">
        <f>(D615/D612)*AH76</f>
        <v>0</v>
      </c>
      <c r="E699" s="180">
        <f>(E623/E612)*SUM(C699:D699)</f>
        <v>118479.26211825616</v>
      </c>
      <c r="F699" s="180">
        <f>(F624/F612)*AH64</f>
        <v>0.24531102997435697</v>
      </c>
      <c r="G699" s="180">
        <f>(G625/G612)*AH77</f>
        <v>0</v>
      </c>
      <c r="H699" s="180">
        <f>(H628/H612)*AH60</f>
        <v>862.71436604027258</v>
      </c>
      <c r="I699" s="180">
        <f>(I629/I612)*AH78</f>
        <v>0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144778153.67999998</v>
      </c>
      <c r="D701" s="180">
        <f>(D615/D612)*AJ76</f>
        <v>17929.128718335964</v>
      </c>
      <c r="E701" s="180">
        <f>(E623/E612)*SUM(C701:D701)</f>
        <v>36768253.988047585</v>
      </c>
      <c r="F701" s="180">
        <f>(F624/F612)*AJ64</f>
        <v>529176.15393258282</v>
      </c>
      <c r="G701" s="180">
        <f>(G625/G612)*AJ77</f>
        <v>0</v>
      </c>
      <c r="H701" s="180">
        <f>(H628/H612)*AJ60</f>
        <v>88592.696840711171</v>
      </c>
      <c r="I701" s="180">
        <f>(I629/I612)*AJ78</f>
        <v>2910.1387092552036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1530453.84</v>
      </c>
      <c r="D702" s="180">
        <f>(D615/D612)*AK76</f>
        <v>0</v>
      </c>
      <c r="E702" s="180">
        <f>(E623/E612)*SUM(C702:D702)</f>
        <v>388630.09561136097</v>
      </c>
      <c r="F702" s="180">
        <f>(F624/F612)*AK64</f>
        <v>122.3685992065205</v>
      </c>
      <c r="G702" s="180">
        <f>(G625/G612)*AK77</f>
        <v>0</v>
      </c>
      <c r="H702" s="180">
        <f>(H628/H612)*AK60</f>
        <v>1689.4305786774262</v>
      </c>
      <c r="I702" s="180">
        <f>(I629/I612)*AK78</f>
        <v>0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1086422.8199999998</v>
      </c>
      <c r="D703" s="180">
        <f>(D615/D612)*AL76</f>
        <v>13186.753538359553</v>
      </c>
      <c r="E703" s="180">
        <f>(E623/E612)*SUM(C703:D703)</f>
        <v>279225.26150764566</v>
      </c>
      <c r="F703" s="180">
        <f>(F624/F612)*AL64</f>
        <v>112.4076630640684</v>
      </c>
      <c r="G703" s="180">
        <f>(G625/G612)*AL77</f>
        <v>0</v>
      </c>
      <c r="H703" s="180">
        <f>(H628/H612)*AL60</f>
        <v>1189.1803779375268</v>
      </c>
      <c r="I703" s="180">
        <f>(I629/I612)*AL78</f>
        <v>2140.3874401404737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5467343.669999999</v>
      </c>
      <c r="D706" s="180">
        <f>(D615/D612)*AO76</f>
        <v>2868951.0385206067</v>
      </c>
      <c r="E706" s="180">
        <f>(E623/E612)*SUM(C706:D706)</f>
        <v>2116845.9478770331</v>
      </c>
      <c r="F706" s="180">
        <f>(F624/F612)*AO64</f>
        <v>4303.7511014505435</v>
      </c>
      <c r="G706" s="180">
        <f>(G625/G612)*AO77</f>
        <v>0</v>
      </c>
      <c r="H706" s="180">
        <f>(H628/H612)*AO60</f>
        <v>5908.6624206499246</v>
      </c>
      <c r="I706" s="180">
        <f>(I629/I612)*AO78</f>
        <v>465669.33638098312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1053758.97</v>
      </c>
      <c r="D713" s="180">
        <f>(D615/D612)*AV76</f>
        <v>0</v>
      </c>
      <c r="E713" s="180">
        <f>(E623/E612)*SUM(C713:D713)</f>
        <v>267582.35927091353</v>
      </c>
      <c r="F713" s="180">
        <f>(F624/F612)*AV64</f>
        <v>1050.8089638636334</v>
      </c>
      <c r="G713" s="180">
        <f>(G625/G612)*AV77</f>
        <v>0</v>
      </c>
      <c r="H713" s="180">
        <f>(H628/H612)*AV60</f>
        <v>966.98487934585944</v>
      </c>
      <c r="I713" s="180">
        <f>(I629/I612)*AV78</f>
        <v>0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645448944.67533135</v>
      </c>
      <c r="D715" s="180">
        <f>SUM(D616:D647)+SUM(D668:D713)</f>
        <v>48987934.20000001</v>
      </c>
      <c r="E715" s="180">
        <f>SUM(E624:E647)+SUM(E668:E713)</f>
        <v>130708657.61872776</v>
      </c>
      <c r="F715" s="180">
        <f>SUM(F625:F648)+SUM(F668:F713)</f>
        <v>1760220.7680462662</v>
      </c>
      <c r="G715" s="180">
        <f>SUM(G626:G647)+SUM(G668:G713)</f>
        <v>8977139.7890810333</v>
      </c>
      <c r="H715" s="180">
        <f>SUM(H629:H647)+SUM(H668:H713)</f>
        <v>334828.75532748923</v>
      </c>
      <c r="I715" s="180">
        <f>SUM(I630:I647)+SUM(I668:I713)</f>
        <v>6944500.2695024712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645448944.67533112</v>
      </c>
      <c r="D716" s="180">
        <f>D615</f>
        <v>48987934.200000003</v>
      </c>
      <c r="E716" s="180">
        <f>E623</f>
        <v>130708657.61872782</v>
      </c>
      <c r="F716" s="180">
        <f>F624</f>
        <v>1760220.7680462659</v>
      </c>
      <c r="G716" s="180">
        <f>G625</f>
        <v>8977139.7890810333</v>
      </c>
      <c r="H716" s="180">
        <f>H628</f>
        <v>334828.7553274894</v>
      </c>
      <c r="I716" s="180">
        <f>I629</f>
        <v>6944500.269502474</v>
      </c>
      <c r="J716" s="180">
        <f>J630</f>
        <v>0</v>
      </c>
      <c r="K716" s="180" t="e">
        <f>K644</f>
        <v>#DIV/0!</v>
      </c>
      <c r="L716" s="180" t="e">
        <f>L647</f>
        <v>#DIV/0!</v>
      </c>
      <c r="M716" s="180">
        <f>C648</f>
        <v>247728351.78533131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161*2020*A</v>
      </c>
      <c r="B722" s="275">
        <f>ROUND(C165,0)</f>
        <v>17911712</v>
      </c>
      <c r="C722" s="275">
        <f>ROUND(C166,0)</f>
        <v>840934</v>
      </c>
      <c r="D722" s="275">
        <f>ROUND(C167,0)</f>
        <v>-315679</v>
      </c>
      <c r="E722" s="275">
        <f>ROUND(C168,0)</f>
        <v>18139</v>
      </c>
      <c r="F722" s="275">
        <f>ROUND(C169,0)</f>
        <v>0</v>
      </c>
      <c r="G722" s="275">
        <f>ROUND(C170,0)</f>
        <v>4979267</v>
      </c>
      <c r="H722" s="275">
        <f>ROUND(C171+C172,0)</f>
        <v>977383</v>
      </c>
      <c r="I722" s="275">
        <f>ROUND(C175,0)</f>
        <v>17208494</v>
      </c>
      <c r="J722" s="275">
        <f>ROUND(C176,0)</f>
        <v>1786807</v>
      </c>
      <c r="K722" s="275">
        <f>ROUND(C179,0)</f>
        <v>0</v>
      </c>
      <c r="L722" s="275">
        <f>ROUND(C180,0)</f>
        <v>-1590682</v>
      </c>
      <c r="M722" s="275">
        <f>ROUND(C183,0)</f>
        <v>1660113</v>
      </c>
      <c r="N722" s="275">
        <f>ROUND(C184,0)</f>
        <v>19728496</v>
      </c>
      <c r="O722" s="275">
        <f>ROUND(C185,0)</f>
        <v>0</v>
      </c>
      <c r="P722" s="275">
        <f>ROUND(C188,0)</f>
        <v>-236692</v>
      </c>
      <c r="Q722" s="275">
        <f>ROUND(C189,0)</f>
        <v>10297824</v>
      </c>
      <c r="R722" s="275">
        <f>ROUND(B195,0)</f>
        <v>9509108</v>
      </c>
      <c r="S722" s="275">
        <f>ROUND(C195,0)</f>
        <v>0</v>
      </c>
      <c r="T722" s="275">
        <f>ROUND(D195,0)</f>
        <v>-861235</v>
      </c>
      <c r="U722" s="275">
        <f>ROUND(B196,0)</f>
        <v>0</v>
      </c>
      <c r="V722" s="275">
        <f>ROUND(C196,0)</f>
        <v>0</v>
      </c>
      <c r="W722" s="275">
        <f>ROUND(D196,0)</f>
        <v>0</v>
      </c>
      <c r="X722" s="275">
        <f>ROUND(B197,0)</f>
        <v>177269282</v>
      </c>
      <c r="Y722" s="275">
        <f>ROUND(C197,0)</f>
        <v>17778382</v>
      </c>
      <c r="Z722" s="275">
        <f>ROUND(D197,0)</f>
        <v>-5170835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22929482</v>
      </c>
      <c r="AE722" s="275">
        <f>ROUND(C199,0)</f>
        <v>0</v>
      </c>
      <c r="AF722" s="275">
        <f>ROUND(D199,0)</f>
        <v>0</v>
      </c>
      <c r="AG722" s="275">
        <f>ROUND(B200,0)</f>
        <v>94930490</v>
      </c>
      <c r="AH722" s="275">
        <f>ROUND(C200,0)</f>
        <v>5254085</v>
      </c>
      <c r="AI722" s="275">
        <f>ROUND(D200,0)</f>
        <v>-11815814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4112920</v>
      </c>
      <c r="AN722" s="275">
        <f>ROUND(C202,0)</f>
        <v>0</v>
      </c>
      <c r="AO722" s="275">
        <f>ROUND(D202,0)</f>
        <v>0</v>
      </c>
      <c r="AP722" s="275">
        <f>ROUND(B203,0)</f>
        <v>27588516</v>
      </c>
      <c r="AQ722" s="275">
        <f>ROUND(C203,0)</f>
        <v>-9580232</v>
      </c>
      <c r="AR722" s="275">
        <f>ROUND(D203,0)</f>
        <v>-3605609</v>
      </c>
      <c r="AS722" s="275"/>
      <c r="AT722" s="275"/>
      <c r="AU722" s="275"/>
      <c r="AV722" s="275">
        <f>ROUND(B209,0)</f>
        <v>1801224</v>
      </c>
      <c r="AW722" s="275">
        <f>ROUND(C209,0)</f>
        <v>275455</v>
      </c>
      <c r="AX722" s="275">
        <f>ROUND(D209,0)</f>
        <v>-118461</v>
      </c>
      <c r="AY722" s="275">
        <f>ROUND(B210,0)</f>
        <v>25726475</v>
      </c>
      <c r="AZ722" s="275">
        <f>ROUND(C210,0)</f>
        <v>5707129</v>
      </c>
      <c r="BA722" s="275">
        <f>ROUND(D210,0)</f>
        <v>-5989908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4912750</v>
      </c>
      <c r="BF722" s="275">
        <f>ROUND(C212,0)</f>
        <v>1230475</v>
      </c>
      <c r="BG722" s="275">
        <f>ROUND(D212,0)</f>
        <v>0</v>
      </c>
      <c r="BH722" s="275">
        <f>ROUND(B213,0)</f>
        <v>55644297</v>
      </c>
      <c r="BI722" s="275">
        <f>ROUND(C213,0)</f>
        <v>11336968</v>
      </c>
      <c r="BJ722" s="275">
        <f>ROUND(D213,0)</f>
        <v>-8757627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626220088</v>
      </c>
      <c r="BU722" s="275">
        <f>ROUND(C224,0)</f>
        <v>312958610</v>
      </c>
      <c r="BV722" s="275">
        <f>ROUND(C225,0)</f>
        <v>17285608</v>
      </c>
      <c r="BW722" s="275">
        <f>ROUND(C226,0)</f>
        <v>38276984</v>
      </c>
      <c r="BX722" s="275">
        <f>ROUND(C227,0)</f>
        <v>304562789</v>
      </c>
      <c r="BY722" s="275">
        <f>ROUND(C228,0)</f>
        <v>21197727</v>
      </c>
      <c r="BZ722" s="275">
        <f>ROUND(C231,0)</f>
        <v>3419</v>
      </c>
      <c r="CA722" s="275">
        <f>ROUND(C233,0)</f>
        <v>13345739</v>
      </c>
      <c r="CB722" s="275">
        <f>ROUND(C234,0)</f>
        <v>27086891</v>
      </c>
      <c r="CC722" s="275">
        <f>ROUND(C238+C239,0)</f>
        <v>0</v>
      </c>
      <c r="CD722" s="275">
        <f>D221</f>
        <v>16293246.340000004</v>
      </c>
      <c r="CE722" s="275"/>
    </row>
    <row r="723" spans="1:84" ht="12.6" customHeight="1" x14ac:dyDescent="0.2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161*2020*A</v>
      </c>
      <c r="B726" s="275">
        <f>ROUND(C111,0)</f>
        <v>15965</v>
      </c>
      <c r="C726" s="275">
        <f>ROUND(C112,0)</f>
        <v>0</v>
      </c>
      <c r="D726" s="275">
        <f>ROUND(C113,0)</f>
        <v>0</v>
      </c>
      <c r="E726" s="275">
        <f>ROUND(C114,0)</f>
        <v>2755</v>
      </c>
      <c r="F726" s="275">
        <f>ROUND(D111,0)</f>
        <v>75282</v>
      </c>
      <c r="G726" s="275">
        <f>ROUND(D112,0)</f>
        <v>0</v>
      </c>
      <c r="H726" s="275">
        <f>ROUND(D113,0)</f>
        <v>0</v>
      </c>
      <c r="I726" s="275">
        <f>ROUND(D114,0)</f>
        <v>9949</v>
      </c>
      <c r="J726" s="275">
        <f>ROUND(C116,0)</f>
        <v>47</v>
      </c>
      <c r="K726" s="275">
        <f>ROUND(C117,0)</f>
        <v>0</v>
      </c>
      <c r="L726" s="275">
        <f>ROUND(C118,0)</f>
        <v>142</v>
      </c>
      <c r="M726" s="275">
        <f>ROUND(C119,0)</f>
        <v>20</v>
      </c>
      <c r="N726" s="275">
        <f>ROUND(C120,0)</f>
        <v>33</v>
      </c>
      <c r="O726" s="275">
        <f>ROUND(C121,0)</f>
        <v>12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337</v>
      </c>
      <c r="W726" s="275">
        <f>ROUND(C129,0)</f>
        <v>29</v>
      </c>
      <c r="X726" s="275">
        <f>ROUND(B138,0)</f>
        <v>7219</v>
      </c>
      <c r="Y726" s="275">
        <f>ROUND(B139,0)</f>
        <v>35629</v>
      </c>
      <c r="Z726" s="275">
        <f>ROUND(B140,0)</f>
        <v>165666</v>
      </c>
      <c r="AA726" s="275">
        <f>ROUND(B141,0)</f>
        <v>398510099</v>
      </c>
      <c r="AB726" s="275">
        <f>ROUND(B142,0)</f>
        <v>465067261</v>
      </c>
      <c r="AC726" s="275">
        <f>ROUND(C138,0)</f>
        <v>3424</v>
      </c>
      <c r="AD726" s="275">
        <f>ROUND(C139,0)</f>
        <v>14962</v>
      </c>
      <c r="AE726" s="275">
        <f>ROUND(C140,0)</f>
        <v>78185</v>
      </c>
      <c r="AF726" s="275">
        <f>ROUND(C141,0)</f>
        <v>189018054</v>
      </c>
      <c r="AG726" s="275">
        <f>ROUND(C142,0)</f>
        <v>219486433</v>
      </c>
      <c r="AH726" s="275">
        <f>ROUND(D138,0)</f>
        <v>5322</v>
      </c>
      <c r="AI726" s="275">
        <f>ROUND(D139,0)</f>
        <v>24691</v>
      </c>
      <c r="AJ726" s="275">
        <f>ROUND(D140,0)</f>
        <v>183938</v>
      </c>
      <c r="AK726" s="275">
        <f>ROUND(D141,0)</f>
        <v>264170096</v>
      </c>
      <c r="AL726" s="275">
        <f>ROUND(D142,0)</f>
        <v>516363776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161*2020*A</v>
      </c>
      <c r="B730" s="275">
        <f>ROUND(C250,0)</f>
        <v>163137130</v>
      </c>
      <c r="C730" s="275">
        <f>ROUND(C251,0)</f>
        <v>0</v>
      </c>
      <c r="D730" s="275">
        <f>ROUND(C252,0)</f>
        <v>242695449</v>
      </c>
      <c r="E730" s="275">
        <f>ROUND(C253,0)</f>
        <v>180015646</v>
      </c>
      <c r="F730" s="275">
        <f>ROUND(C254,0)</f>
        <v>0</v>
      </c>
      <c r="G730" s="275">
        <f>ROUND(C255,0)</f>
        <v>4267741</v>
      </c>
      <c r="H730" s="275">
        <f>ROUND(C256,0)</f>
        <v>0</v>
      </c>
      <c r="I730" s="275">
        <f>ROUND(C257,0)</f>
        <v>8461017</v>
      </c>
      <c r="J730" s="275">
        <f>ROUND(C258,0)</f>
        <v>1258304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244210031</v>
      </c>
      <c r="O730" s="275">
        <f>ROUND(C267,0)</f>
        <v>10370343</v>
      </c>
      <c r="P730" s="275">
        <f>ROUND(C268,0)</f>
        <v>0</v>
      </c>
      <c r="Q730" s="275">
        <f>ROUND(C269,0)</f>
        <v>200218499</v>
      </c>
      <c r="R730" s="275">
        <f>ROUND(C270,0)</f>
        <v>0</v>
      </c>
      <c r="S730" s="275">
        <f>ROUND(C271,0)</f>
        <v>22929482</v>
      </c>
      <c r="T730" s="275">
        <f>ROUND(C272,0)</f>
        <v>112000390</v>
      </c>
      <c r="U730" s="275">
        <f>ROUND(C273,0)</f>
        <v>4112920</v>
      </c>
      <c r="V730" s="275">
        <f>ROUND(C274,0)</f>
        <v>21613893</v>
      </c>
      <c r="W730" s="275">
        <f>ROUND(C275,0)</f>
        <v>0</v>
      </c>
      <c r="X730" s="275">
        <f>ROUND(C276,0)</f>
        <v>121500767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40041079</v>
      </c>
      <c r="AC730" s="275">
        <f>ROUND(C286,0)</f>
        <v>8883915</v>
      </c>
      <c r="AD730" s="275">
        <f>ROUND(C287,0)</f>
        <v>0</v>
      </c>
      <c r="AE730" s="275">
        <f>ROUND(C288,0)</f>
        <v>0</v>
      </c>
      <c r="AF730" s="275">
        <f>ROUND(C289,0)</f>
        <v>13207290</v>
      </c>
      <c r="AG730" s="275">
        <f>ROUND(C304,0)</f>
        <v>0</v>
      </c>
      <c r="AH730" s="275">
        <f>ROUND(C305,0)</f>
        <v>20538203</v>
      </c>
      <c r="AI730" s="275">
        <f>ROUND(C306,0)</f>
        <v>25455214</v>
      </c>
      <c r="AJ730" s="275">
        <f>ROUND(C307,0)</f>
        <v>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34977365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4706365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12724890</v>
      </c>
      <c r="AY730" s="275">
        <f>ROUND(C326,0)</f>
        <v>244420062</v>
      </c>
      <c r="AZ730" s="275">
        <f>ROUND(C327,0)</f>
        <v>85143489</v>
      </c>
      <c r="BA730" s="275">
        <f>ROUND(C328,0)</f>
        <v>0</v>
      </c>
      <c r="BB730" s="275">
        <f>ROUND(C332,0)</f>
        <v>367925482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2899.03</v>
      </c>
      <c r="BJ730" s="275">
        <f>ROUND(C359,0)</f>
        <v>851698249</v>
      </c>
      <c r="BK730" s="275">
        <f>ROUND(C360,0)</f>
        <v>1200917471</v>
      </c>
      <c r="BL730" s="275">
        <f>ROUND(C364,0)</f>
        <v>1320501805</v>
      </c>
      <c r="BM730" s="275">
        <f>ROUND(C365,0)</f>
        <v>40432630</v>
      </c>
      <c r="BN730" s="275">
        <f>ROUND(C366,0)</f>
        <v>0</v>
      </c>
      <c r="BO730" s="275">
        <f>ROUND(C370,0)</f>
        <v>63409378</v>
      </c>
      <c r="BP730" s="275">
        <f>ROUND(C371,0)</f>
        <v>0</v>
      </c>
      <c r="BQ730" s="275">
        <f>ROUND(C378,0)</f>
        <v>285685582</v>
      </c>
      <c r="BR730" s="275">
        <f>ROUND(C379,0)</f>
        <v>24411756</v>
      </c>
      <c r="BS730" s="275">
        <f>ROUND(C380,0)</f>
        <v>17402591</v>
      </c>
      <c r="BT730" s="275">
        <f>ROUND(C381,0)</f>
        <v>138272975</v>
      </c>
      <c r="BU730" s="275">
        <f>ROUND(C382,0)</f>
        <v>2697640</v>
      </c>
      <c r="BV730" s="275">
        <f>ROUND(C383,0)</f>
        <v>27956634</v>
      </c>
      <c r="BW730" s="275">
        <f>ROUND(C384,0)</f>
        <v>18550024</v>
      </c>
      <c r="BX730" s="275">
        <f>ROUND(C385,0)</f>
        <v>18995301</v>
      </c>
      <c r="BY730" s="275">
        <f>ROUND(C386,0)</f>
        <v>-1590682</v>
      </c>
      <c r="BZ730" s="275">
        <f>ROUND(C387,0)</f>
        <v>21388608</v>
      </c>
      <c r="CA730" s="275">
        <f>ROUND(C388,0)</f>
        <v>10061132</v>
      </c>
      <c r="CB730" s="275">
        <f>C363</f>
        <v>16293246.340000004</v>
      </c>
      <c r="CC730" s="275">
        <f>ROUND(C389,0)</f>
        <v>145026761</v>
      </c>
      <c r="CD730" s="275">
        <f>ROUND(C392,0)</f>
        <v>42814304</v>
      </c>
      <c r="CE730" s="275">
        <f>ROUND(C394,0)</f>
        <v>0</v>
      </c>
      <c r="CF730" s="201">
        <f>ROUND(C395,0)</f>
        <v>0</v>
      </c>
    </row>
    <row r="731" spans="1:84" ht="12.6" customHeight="1" x14ac:dyDescent="0.2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161*2020*6010*A</v>
      </c>
      <c r="B734" s="275">
        <f>ROUND(C59,0)</f>
        <v>21523</v>
      </c>
      <c r="C734" s="275">
        <f>ROUND(C60,2)</f>
        <v>234.79</v>
      </c>
      <c r="D734" s="275">
        <f>ROUND(C61,0)</f>
        <v>20904545</v>
      </c>
      <c r="E734" s="275">
        <f>ROUND(C62,0)</f>
        <v>1786288</v>
      </c>
      <c r="F734" s="275">
        <f>ROUND(C63,0)</f>
        <v>110985</v>
      </c>
      <c r="G734" s="275">
        <f>ROUND(C64,0)</f>
        <v>2339960</v>
      </c>
      <c r="H734" s="275">
        <f>ROUND(C65,0)</f>
        <v>4799</v>
      </c>
      <c r="I734" s="275">
        <f>ROUND(C66,0)</f>
        <v>669318</v>
      </c>
      <c r="J734" s="275">
        <f>ROUND(C67,0)</f>
        <v>2241373</v>
      </c>
      <c r="K734" s="275">
        <f>ROUND(C68,0)</f>
        <v>1661</v>
      </c>
      <c r="L734" s="275">
        <f>ROUND(C69,0)</f>
        <v>195537</v>
      </c>
      <c r="M734" s="275">
        <f>ROUND(C70,0)</f>
        <v>29470</v>
      </c>
      <c r="N734" s="275">
        <f>ROUND(C75,0)</f>
        <v>130709276</v>
      </c>
      <c r="O734" s="275">
        <f>ROUND(C73,0)</f>
        <v>123470701</v>
      </c>
      <c r="P734" s="275">
        <f>IF(C76&gt;0,ROUND(C76,0),0)</f>
        <v>90304</v>
      </c>
      <c r="Q734" s="275">
        <f>IF(C77&gt;0,ROUND(C77,0),0)</f>
        <v>40155</v>
      </c>
      <c r="R734" s="275">
        <f>IF(C78&gt;0,ROUND(C78,0),0)</f>
        <v>18460</v>
      </c>
      <c r="S734" s="275">
        <f>IF(C79&gt;0,ROUND(C79,0),0)</f>
        <v>0</v>
      </c>
      <c r="T734" s="275">
        <f>IF(C80&gt;0,ROUND(C80,2),0)</f>
        <v>120.7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">
      <c r="A735" s="209" t="str">
        <f>RIGHT($C$83,3)&amp;"*"&amp;RIGHT($C$82,4)&amp;"*"&amp;D$55&amp;"*"&amp;"A"</f>
        <v>161*2020*6030*A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">
      <c r="A736" s="209" t="str">
        <f>RIGHT($C$83,3)&amp;"*"&amp;RIGHT($C$82,4)&amp;"*"&amp;E$55&amp;"*"&amp;"A"</f>
        <v>161*2020*6070*A</v>
      </c>
      <c r="B736" s="275">
        <f>ROUND(E59,0)</f>
        <v>52221</v>
      </c>
      <c r="C736" s="277">
        <f>ROUND(E60,2)</f>
        <v>377.8</v>
      </c>
      <c r="D736" s="275">
        <f>ROUND(E61,0)</f>
        <v>37673064</v>
      </c>
      <c r="E736" s="275">
        <f>ROUND(E62,0)</f>
        <v>3219153</v>
      </c>
      <c r="F736" s="275">
        <f>ROUND(E63,0)</f>
        <v>1495279</v>
      </c>
      <c r="G736" s="275">
        <f>ROUND(E64,0)</f>
        <v>3594193</v>
      </c>
      <c r="H736" s="275">
        <f>ROUND(E65,0)</f>
        <v>13745</v>
      </c>
      <c r="I736" s="275">
        <f>ROUND(E66,0)</f>
        <v>2021875</v>
      </c>
      <c r="J736" s="275">
        <f>ROUND(E67,0)</f>
        <v>5705478</v>
      </c>
      <c r="K736" s="275">
        <f>ROUND(E68,0)</f>
        <v>68946</v>
      </c>
      <c r="L736" s="275">
        <f>ROUND(E69,0)</f>
        <v>442191</v>
      </c>
      <c r="M736" s="275">
        <f>ROUND(E70,0)</f>
        <v>46011</v>
      </c>
      <c r="N736" s="275">
        <f>ROUND(E75,0)</f>
        <v>317133633</v>
      </c>
      <c r="O736" s="275">
        <f>ROUND(E73,0)</f>
        <v>194641415</v>
      </c>
      <c r="P736" s="275">
        <f>IF(E76&gt;0,ROUND(E76,0),0)</f>
        <v>229872</v>
      </c>
      <c r="Q736" s="275">
        <f>IF(E77&gt;0,ROUND(E77,0),0)</f>
        <v>97427</v>
      </c>
      <c r="R736" s="275">
        <f>IF(E78&gt;0,ROUND(E78,0),0)</f>
        <v>46991</v>
      </c>
      <c r="S736" s="275">
        <f>IF(E79&gt;0,ROUND(E79,0),0)</f>
        <v>0</v>
      </c>
      <c r="T736" s="277">
        <f>IF(E80&gt;0,ROUND(E80,2),0)</f>
        <v>196.3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">
      <c r="A737" s="209" t="str">
        <f>RIGHT($C$83,3)&amp;"*"&amp;RIGHT($C$82,4)&amp;"*"&amp;F$55&amp;"*"&amp;"A"</f>
        <v>161*2020*6100*A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">
      <c r="A738" s="209" t="str">
        <f>RIGHT($C$83,3)&amp;"*"&amp;RIGHT($C$82,4)&amp;"*"&amp;G$55&amp;"*"&amp;"A"</f>
        <v>161*2020*6120*A</v>
      </c>
      <c r="B738" s="275">
        <f>ROUND(G59,0)</f>
        <v>1538</v>
      </c>
      <c r="C738" s="277">
        <f>ROUND(G60,2)</f>
        <v>15.15</v>
      </c>
      <c r="D738" s="275">
        <f>ROUND(G61,0)</f>
        <v>1441531</v>
      </c>
      <c r="E738" s="275">
        <f>ROUND(G62,0)</f>
        <v>123178</v>
      </c>
      <c r="F738" s="275">
        <f>ROUND(G63,0)</f>
        <v>126772</v>
      </c>
      <c r="G738" s="275">
        <f>ROUND(G64,0)</f>
        <v>54220</v>
      </c>
      <c r="H738" s="275">
        <f>ROUND(G65,0)</f>
        <v>0</v>
      </c>
      <c r="I738" s="275">
        <f>ROUND(G66,0)</f>
        <v>53108</v>
      </c>
      <c r="J738" s="275">
        <f>ROUND(G67,0)</f>
        <v>372151</v>
      </c>
      <c r="K738" s="275">
        <f>ROUND(G68,0)</f>
        <v>0</v>
      </c>
      <c r="L738" s="275">
        <f>ROUND(G69,0)</f>
        <v>21496</v>
      </c>
      <c r="M738" s="275">
        <f>ROUND(G70,0)</f>
        <v>0</v>
      </c>
      <c r="N738" s="275">
        <f>ROUND(G75,0)</f>
        <v>9337812</v>
      </c>
      <c r="O738" s="275">
        <f>ROUND(G73,0)</f>
        <v>9291434</v>
      </c>
      <c r="P738" s="275">
        <f>IF(G76&gt;0,ROUND(G76,0),0)</f>
        <v>14994</v>
      </c>
      <c r="Q738" s="275">
        <f>IF(G77&gt;0,ROUND(G77,0),0)</f>
        <v>2869</v>
      </c>
      <c r="R738" s="275">
        <f>IF(G78&gt;0,ROUND(G78,0),0)</f>
        <v>3065</v>
      </c>
      <c r="S738" s="275">
        <f>IF(G79&gt;0,ROUND(G79,0),0)</f>
        <v>0</v>
      </c>
      <c r="T738" s="277">
        <f>IF(G80&gt;0,ROUND(G80,2),0)</f>
        <v>8.4700000000000006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">
      <c r="A739" s="209" t="str">
        <f>RIGHT($C$83,3)&amp;"*"&amp;RIGHT($C$82,4)&amp;"*"&amp;H$55&amp;"*"&amp;"A"</f>
        <v>161*2020*6140*A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">
      <c r="A740" s="209" t="str">
        <f>RIGHT($C$83,3)&amp;"*"&amp;RIGHT($C$82,4)&amp;"*"&amp;I$55&amp;"*"&amp;"A"</f>
        <v>161*2020*6150*A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">
      <c r="A741" s="209" t="str">
        <f>RIGHT($C$83,3)&amp;"*"&amp;RIGHT($C$82,4)&amp;"*"&amp;J$55&amp;"*"&amp;"A"</f>
        <v>161*2020*6170*A</v>
      </c>
      <c r="B741" s="275">
        <f>ROUND(J59,0)</f>
        <v>9949</v>
      </c>
      <c r="C741" s="277">
        <f>ROUND(J60,2)</f>
        <v>0.01</v>
      </c>
      <c r="D741" s="275">
        <f>ROUND(J61,0)</f>
        <v>1433</v>
      </c>
      <c r="E741" s="275">
        <f>ROUND(J62,0)</f>
        <v>122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0.01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">
      <c r="A742" s="209" t="str">
        <f>RIGHT($C$83,3)&amp;"*"&amp;RIGHT($C$82,4)&amp;"*"&amp;K$55&amp;"*"&amp;"A"</f>
        <v>161*2020*6200*A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">
      <c r="A743" s="209" t="str">
        <f>RIGHT($C$83,3)&amp;"*"&amp;RIGHT($C$82,4)&amp;"*"&amp;L$55&amp;"*"&amp;"A"</f>
        <v>161*2020*6210*A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">
      <c r="A744" s="209" t="str">
        <f>RIGHT($C$83,3)&amp;"*"&amp;RIGHT($C$82,4)&amp;"*"&amp;M$55&amp;"*"&amp;"A"</f>
        <v>161*2020*6330*A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">
      <c r="A745" s="209" t="str">
        <f>RIGHT($C$83,3)&amp;"*"&amp;RIGHT($C$82,4)&amp;"*"&amp;N$55&amp;"*"&amp;"A"</f>
        <v>161*2020*6400*A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">
      <c r="A746" s="209" t="str">
        <f>RIGHT($C$83,3)&amp;"*"&amp;RIGHT($C$82,4)&amp;"*"&amp;O$55&amp;"*"&amp;"A"</f>
        <v>161*2020*7010*A</v>
      </c>
      <c r="B746" s="275">
        <f>ROUND(O59,0)</f>
        <v>2755</v>
      </c>
      <c r="C746" s="277">
        <f>ROUND(O60,2)</f>
        <v>52.55</v>
      </c>
      <c r="D746" s="275">
        <f>ROUND(O61,0)</f>
        <v>5491042</v>
      </c>
      <c r="E746" s="275">
        <f>ROUND(O62,0)</f>
        <v>469208</v>
      </c>
      <c r="F746" s="275">
        <f>ROUND(O63,0)</f>
        <v>0</v>
      </c>
      <c r="G746" s="275">
        <f>ROUND(O64,0)</f>
        <v>107261</v>
      </c>
      <c r="H746" s="275">
        <f>ROUND(O65,0)</f>
        <v>175</v>
      </c>
      <c r="I746" s="275">
        <f>ROUND(O66,0)</f>
        <v>441</v>
      </c>
      <c r="J746" s="275">
        <f>ROUND(O67,0)</f>
        <v>0</v>
      </c>
      <c r="K746" s="275">
        <f>ROUND(O68,0)</f>
        <v>0</v>
      </c>
      <c r="L746" s="275">
        <f>ROUND(O69,0)</f>
        <v>32326</v>
      </c>
      <c r="M746" s="275">
        <f>ROUND(O70,0)</f>
        <v>0</v>
      </c>
      <c r="N746" s="275">
        <f>ROUND(O75,0)</f>
        <v>46974027</v>
      </c>
      <c r="O746" s="275">
        <f>ROUND(O73,0)</f>
        <v>46010732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31.84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">
      <c r="A747" s="209" t="str">
        <f>RIGHT($C$83,3)&amp;"*"&amp;RIGHT($C$82,4)&amp;"*"&amp;P$55&amp;"*"&amp;"A"</f>
        <v>161*2020*7020*A</v>
      </c>
      <c r="B747" s="275">
        <f>ROUND(P59,0)</f>
        <v>0</v>
      </c>
      <c r="C747" s="277">
        <f>ROUND(P60,2)</f>
        <v>144.18</v>
      </c>
      <c r="D747" s="275">
        <f>ROUND(P61,0)</f>
        <v>10999411</v>
      </c>
      <c r="E747" s="275">
        <f>ROUND(P62,0)</f>
        <v>939897</v>
      </c>
      <c r="F747" s="275">
        <f>ROUND(P63,0)</f>
        <v>169707</v>
      </c>
      <c r="G747" s="275">
        <f>ROUND(P64,0)</f>
        <v>25171322</v>
      </c>
      <c r="H747" s="275">
        <f>ROUND(P65,0)</f>
        <v>891</v>
      </c>
      <c r="I747" s="275">
        <f>ROUND(P66,0)</f>
        <v>979213</v>
      </c>
      <c r="J747" s="275">
        <f>ROUND(P67,0)</f>
        <v>1222429</v>
      </c>
      <c r="K747" s="275">
        <f>ROUND(P68,0)</f>
        <v>22411</v>
      </c>
      <c r="L747" s="275">
        <f>ROUND(P69,0)</f>
        <v>437351</v>
      </c>
      <c r="M747" s="275">
        <f>ROUND(P70,0)</f>
        <v>34</v>
      </c>
      <c r="N747" s="275">
        <f>ROUND(P75,0)</f>
        <v>240638202</v>
      </c>
      <c r="O747" s="275">
        <f>ROUND(P73,0)</f>
        <v>113788196</v>
      </c>
      <c r="P747" s="275">
        <f>IF(P76&gt;0,ROUND(P76,0),0)</f>
        <v>49251</v>
      </c>
      <c r="Q747" s="275">
        <f>IF(P77&gt;0,ROUND(P77,0),0)</f>
        <v>0</v>
      </c>
      <c r="R747" s="275">
        <f>IF(P78&gt;0,ROUND(P78,0),0)</f>
        <v>10068</v>
      </c>
      <c r="S747" s="275">
        <f>IF(P79&gt;0,ROUND(P79,0),0)</f>
        <v>0</v>
      </c>
      <c r="T747" s="277">
        <f>IF(P80&gt;0,ROUND(P80,2),0)</f>
        <v>49.39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">
      <c r="A748" s="209" t="str">
        <f>RIGHT($C$83,3)&amp;"*"&amp;RIGHT($C$82,4)&amp;"*"&amp;Q$55&amp;"*"&amp;"A"</f>
        <v>161*2020*7030*A</v>
      </c>
      <c r="B748" s="275">
        <f>ROUND(Q59,0)</f>
        <v>0</v>
      </c>
      <c r="C748" s="277">
        <f>ROUND(Q60,2)</f>
        <v>51.01</v>
      </c>
      <c r="D748" s="275">
        <f>ROUND(Q61,0)</f>
        <v>4219470</v>
      </c>
      <c r="E748" s="275">
        <f>ROUND(Q62,0)</f>
        <v>360553</v>
      </c>
      <c r="F748" s="275">
        <f>ROUND(Q63,0)</f>
        <v>0</v>
      </c>
      <c r="G748" s="275">
        <f>ROUND(Q64,0)</f>
        <v>588019</v>
      </c>
      <c r="H748" s="275">
        <f>ROUND(Q65,0)</f>
        <v>1910</v>
      </c>
      <c r="I748" s="275">
        <f>ROUND(Q66,0)</f>
        <v>6012</v>
      </c>
      <c r="J748" s="275">
        <f>ROUND(Q67,0)</f>
        <v>313279</v>
      </c>
      <c r="K748" s="275">
        <f>ROUND(Q68,0)</f>
        <v>0</v>
      </c>
      <c r="L748" s="275">
        <f>ROUND(Q69,0)</f>
        <v>25078</v>
      </c>
      <c r="M748" s="275">
        <f>ROUND(Q70,0)</f>
        <v>0</v>
      </c>
      <c r="N748" s="275">
        <f>ROUND(Q75,0)</f>
        <v>19435737</v>
      </c>
      <c r="O748" s="275">
        <f>ROUND(Q73,0)</f>
        <v>8272533</v>
      </c>
      <c r="P748" s="275">
        <f>IF(Q76&gt;0,ROUND(Q76,0),0)</f>
        <v>12622</v>
      </c>
      <c r="Q748" s="275">
        <f>IF(Q77&gt;0,ROUND(Q77,0),0)</f>
        <v>0</v>
      </c>
      <c r="R748" s="275">
        <f>IF(Q78&gt;0,ROUND(Q78,0),0)</f>
        <v>2580</v>
      </c>
      <c r="S748" s="275">
        <f>IF(Q79&gt;0,ROUND(Q79,0),0)</f>
        <v>0</v>
      </c>
      <c r="T748" s="277">
        <f>IF(Q80&gt;0,ROUND(Q80,2),0)</f>
        <v>32.49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">
      <c r="A749" s="209" t="str">
        <f>RIGHT($C$83,3)&amp;"*"&amp;RIGHT($C$82,4)&amp;"*"&amp;R$55&amp;"*"&amp;"A"</f>
        <v>161*2020*7040*A</v>
      </c>
      <c r="B749" s="275">
        <f>ROUND(R59,0)</f>
        <v>0</v>
      </c>
      <c r="C749" s="277">
        <f>ROUND(R60,2)</f>
        <v>5.72</v>
      </c>
      <c r="D749" s="275">
        <f>ROUND(R61,0)</f>
        <v>313077</v>
      </c>
      <c r="E749" s="275">
        <f>ROUND(R62,0)</f>
        <v>26752</v>
      </c>
      <c r="F749" s="275">
        <f>ROUND(R63,0)</f>
        <v>6007495</v>
      </c>
      <c r="G749" s="275">
        <f>ROUND(R64,0)</f>
        <v>872061</v>
      </c>
      <c r="H749" s="275">
        <f>ROUND(R65,0)</f>
        <v>180</v>
      </c>
      <c r="I749" s="275">
        <f>ROUND(R66,0)</f>
        <v>13557</v>
      </c>
      <c r="J749" s="275">
        <f>ROUND(R67,0)</f>
        <v>0</v>
      </c>
      <c r="K749" s="275">
        <f>ROUND(R68,0)</f>
        <v>-18</v>
      </c>
      <c r="L749" s="275">
        <f>ROUND(R69,0)</f>
        <v>16763</v>
      </c>
      <c r="M749" s="275">
        <f>ROUND(R70,0)</f>
        <v>0</v>
      </c>
      <c r="N749" s="275">
        <f>ROUND(R75,0)</f>
        <v>33001234</v>
      </c>
      <c r="O749" s="275">
        <f>ROUND(R73,0)</f>
        <v>15083321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">
      <c r="A750" s="209" t="str">
        <f>RIGHT($C$83,3)&amp;"*"&amp;RIGHT($C$82,4)&amp;"*"&amp;S$55&amp;"*"&amp;"A"</f>
        <v>161*2020*7050*A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">
      <c r="A751" s="209" t="str">
        <f>RIGHT($C$83,3)&amp;"*"&amp;RIGHT($C$82,4)&amp;"*"&amp;T$55&amp;"*"&amp;"A"</f>
        <v>161*2020*7060*A</v>
      </c>
      <c r="B751" s="275"/>
      <c r="C751" s="277">
        <f>ROUND(T60,2)</f>
        <v>0.43</v>
      </c>
      <c r="D751" s="275">
        <f>ROUND(T61,0)</f>
        <v>17142</v>
      </c>
      <c r="E751" s="275">
        <f>ROUND(T62,0)</f>
        <v>1465</v>
      </c>
      <c r="F751" s="275">
        <f>ROUND(T63,0)</f>
        <v>0</v>
      </c>
      <c r="G751" s="275">
        <f>ROUND(T64,0)</f>
        <v>4215</v>
      </c>
      <c r="H751" s="275">
        <f>ROUND(T65,0)</f>
        <v>0</v>
      </c>
      <c r="I751" s="275">
        <f>ROUND(T66,0)</f>
        <v>6971</v>
      </c>
      <c r="J751" s="275">
        <f>ROUND(T67,0)</f>
        <v>237646</v>
      </c>
      <c r="K751" s="275">
        <f>ROUND(T68,0)</f>
        <v>0</v>
      </c>
      <c r="L751" s="275">
        <f>ROUND(T69,0)</f>
        <v>827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9575</v>
      </c>
      <c r="Q751" s="275">
        <f>IF(T77&gt;0,ROUND(T77,0),0)</f>
        <v>0</v>
      </c>
      <c r="R751" s="275">
        <f>IF(T78&gt;0,ROUND(T78,0),0)</f>
        <v>1957</v>
      </c>
      <c r="S751" s="275">
        <f>IF(T79&gt;0,ROUND(T79,0),0)</f>
        <v>0</v>
      </c>
      <c r="T751" s="277">
        <f>IF(T80&gt;0,ROUND(T80,2),0)</f>
        <v>0.21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">
      <c r="A752" s="209" t="str">
        <f>RIGHT($C$83,3)&amp;"*"&amp;RIGHT($C$82,4)&amp;"*"&amp;U$55&amp;"*"&amp;"A"</f>
        <v>161*2020*7070*A</v>
      </c>
      <c r="B752" s="275">
        <f>ROUND(U59,0)</f>
        <v>0</v>
      </c>
      <c r="C752" s="277">
        <f>ROUND(U60,2)</f>
        <v>55.57</v>
      </c>
      <c r="D752" s="275">
        <f>ROUND(U61,0)</f>
        <v>3730204</v>
      </c>
      <c r="E752" s="275">
        <f>ROUND(U62,0)</f>
        <v>318745</v>
      </c>
      <c r="F752" s="275">
        <f>ROUND(U63,0)</f>
        <v>215245</v>
      </c>
      <c r="G752" s="275">
        <f>ROUND(U64,0)</f>
        <v>4484436</v>
      </c>
      <c r="H752" s="275">
        <f>ROUND(U65,0)</f>
        <v>2407</v>
      </c>
      <c r="I752" s="275">
        <f>ROUND(U66,0)</f>
        <v>3955379</v>
      </c>
      <c r="J752" s="275">
        <f>ROUND(U67,0)</f>
        <v>326120</v>
      </c>
      <c r="K752" s="275">
        <f>ROUND(U68,0)</f>
        <v>107505</v>
      </c>
      <c r="L752" s="275">
        <f>ROUND(U69,0)</f>
        <v>25220</v>
      </c>
      <c r="M752" s="275">
        <f>ROUND(U70,0)</f>
        <v>25020</v>
      </c>
      <c r="N752" s="275">
        <f>ROUND(U75,0)</f>
        <v>112070568</v>
      </c>
      <c r="O752" s="275">
        <f>ROUND(U73,0)</f>
        <v>69567921</v>
      </c>
      <c r="P752" s="275">
        <f>IF(U76&gt;0,ROUND(U76,0),0)</f>
        <v>13139</v>
      </c>
      <c r="Q752" s="275">
        <f>IF(U77&gt;0,ROUND(U77,0),0)</f>
        <v>0</v>
      </c>
      <c r="R752" s="275">
        <f>IF(U78&gt;0,ROUND(U78,0),0)</f>
        <v>2686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">
      <c r="A753" s="209" t="str">
        <f>RIGHT($C$83,3)&amp;"*"&amp;RIGHT($C$82,4)&amp;"*"&amp;V$55&amp;"*"&amp;"A"</f>
        <v>161*2020*7110*A</v>
      </c>
      <c r="B753" s="275">
        <f>ROUND(V59,0)</f>
        <v>0</v>
      </c>
      <c r="C753" s="277">
        <f>ROUND(V60,2)</f>
        <v>47.19</v>
      </c>
      <c r="D753" s="275">
        <f>ROUND(V61,0)</f>
        <v>4723622</v>
      </c>
      <c r="E753" s="275">
        <f>ROUND(V62,0)</f>
        <v>403632</v>
      </c>
      <c r="F753" s="275">
        <f>ROUND(V63,0)</f>
        <v>647778</v>
      </c>
      <c r="G753" s="275">
        <f>ROUND(V64,0)</f>
        <v>13268342</v>
      </c>
      <c r="H753" s="275">
        <f>ROUND(V65,0)</f>
        <v>991</v>
      </c>
      <c r="I753" s="275">
        <f>ROUND(V66,0)</f>
        <v>870148</v>
      </c>
      <c r="J753" s="275">
        <f>ROUND(V67,0)</f>
        <v>367327</v>
      </c>
      <c r="K753" s="275">
        <f>ROUND(V68,0)</f>
        <v>21521</v>
      </c>
      <c r="L753" s="275">
        <f>ROUND(V69,0)</f>
        <v>115193</v>
      </c>
      <c r="M753" s="275">
        <f>ROUND(V70,0)</f>
        <v>-103272</v>
      </c>
      <c r="N753" s="275">
        <f>ROUND(V75,0)</f>
        <v>174981315</v>
      </c>
      <c r="O753" s="275">
        <f>ROUND(V73,0)</f>
        <v>76209654</v>
      </c>
      <c r="P753" s="275">
        <f>IF(V76&gt;0,ROUND(V76,0),0)</f>
        <v>14799</v>
      </c>
      <c r="Q753" s="275">
        <f>IF(V77&gt;0,ROUND(V77,0),0)</f>
        <v>0</v>
      </c>
      <c r="R753" s="275">
        <f>IF(V78&gt;0,ROUND(V78,0),0)</f>
        <v>3025</v>
      </c>
      <c r="S753" s="275">
        <f>IF(V79&gt;0,ROUND(V79,0),0)</f>
        <v>0</v>
      </c>
      <c r="T753" s="277">
        <f>IF(V80&gt;0,ROUND(V80,2),0)</f>
        <v>12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">
      <c r="A754" s="209" t="str">
        <f>RIGHT($C$83,3)&amp;"*"&amp;RIGHT($C$82,4)&amp;"*"&amp;W$55&amp;"*"&amp;"A"</f>
        <v>161*2020*7120*A</v>
      </c>
      <c r="B754" s="275">
        <f>ROUND(W59,0)</f>
        <v>0</v>
      </c>
      <c r="C754" s="277">
        <f>ROUND(W60,2)</f>
        <v>11.29</v>
      </c>
      <c r="D754" s="275">
        <f>ROUND(W61,0)</f>
        <v>1221107</v>
      </c>
      <c r="E754" s="275">
        <f>ROUND(W62,0)</f>
        <v>104343</v>
      </c>
      <c r="F754" s="275">
        <f>ROUND(W63,0)</f>
        <v>0</v>
      </c>
      <c r="G754" s="275">
        <f>ROUND(W64,0)</f>
        <v>265761</v>
      </c>
      <c r="H754" s="275">
        <f>ROUND(W65,0)</f>
        <v>0</v>
      </c>
      <c r="I754" s="275">
        <f>ROUND(W66,0)</f>
        <v>246854</v>
      </c>
      <c r="J754" s="275">
        <f>ROUND(W67,0)</f>
        <v>114096</v>
      </c>
      <c r="K754" s="275">
        <f>ROUND(W68,0)</f>
        <v>130675</v>
      </c>
      <c r="L754" s="275">
        <f>ROUND(W69,0)</f>
        <v>2351</v>
      </c>
      <c r="M754" s="275">
        <f>ROUND(W70,0)</f>
        <v>0</v>
      </c>
      <c r="N754" s="275">
        <f>ROUND(W75,0)</f>
        <v>52796191</v>
      </c>
      <c r="O754" s="275">
        <f>ROUND(W73,0)</f>
        <v>9803753</v>
      </c>
      <c r="P754" s="275">
        <f>IF(W76&gt;0,ROUND(W76,0),0)</f>
        <v>4597</v>
      </c>
      <c r="Q754" s="275">
        <f>IF(W77&gt;0,ROUND(W77,0),0)</f>
        <v>0</v>
      </c>
      <c r="R754" s="275">
        <f>IF(W78&gt;0,ROUND(W78,0),0)</f>
        <v>940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">
      <c r="A755" s="209" t="str">
        <f>RIGHT($C$83,3)&amp;"*"&amp;RIGHT($C$82,4)&amp;"*"&amp;X$55&amp;"*"&amp;"A"</f>
        <v>161*2020*7130*A</v>
      </c>
      <c r="B755" s="275">
        <f>ROUND(X59,0)</f>
        <v>0</v>
      </c>
      <c r="C755" s="277">
        <f>ROUND(X60,2)</f>
        <v>15.03</v>
      </c>
      <c r="D755" s="275">
        <f>ROUND(X61,0)</f>
        <v>1316610</v>
      </c>
      <c r="E755" s="275">
        <f>ROUND(X62,0)</f>
        <v>112504</v>
      </c>
      <c r="F755" s="275">
        <f>ROUND(X63,0)</f>
        <v>0</v>
      </c>
      <c r="G755" s="275">
        <f>ROUND(X64,0)</f>
        <v>572614</v>
      </c>
      <c r="H755" s="275">
        <f>ROUND(X65,0)</f>
        <v>0</v>
      </c>
      <c r="I755" s="275">
        <f>ROUND(X66,0)</f>
        <v>418292</v>
      </c>
      <c r="J755" s="275">
        <f>ROUND(X67,0)</f>
        <v>91744</v>
      </c>
      <c r="K755" s="275">
        <f>ROUND(X68,0)</f>
        <v>138316</v>
      </c>
      <c r="L755" s="275">
        <f>ROUND(X69,0)</f>
        <v>3765</v>
      </c>
      <c r="M755" s="275">
        <f>ROUND(X70,0)</f>
        <v>0</v>
      </c>
      <c r="N755" s="275">
        <f>ROUND(X75,0)</f>
        <v>159313944</v>
      </c>
      <c r="O755" s="275">
        <f>ROUND(X73,0)</f>
        <v>41511785</v>
      </c>
      <c r="P755" s="275">
        <f>IF(X76&gt;0,ROUND(X76,0),0)</f>
        <v>3696</v>
      </c>
      <c r="Q755" s="275">
        <f>IF(X77&gt;0,ROUND(X77,0),0)</f>
        <v>0</v>
      </c>
      <c r="R755" s="275">
        <f>IF(X78&gt;0,ROUND(X78,0),0)</f>
        <v>756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">
      <c r="A756" s="209" t="str">
        <f>RIGHT($C$83,3)&amp;"*"&amp;RIGHT($C$82,4)&amp;"*"&amp;Y$55&amp;"*"&amp;"A"</f>
        <v>161*2020*7140*A</v>
      </c>
      <c r="B756" s="275">
        <f>ROUND(Y59,0)</f>
        <v>0</v>
      </c>
      <c r="C756" s="277">
        <f>ROUND(Y60,2)</f>
        <v>55.95</v>
      </c>
      <c r="D756" s="275">
        <f>ROUND(Y61,0)</f>
        <v>5002341</v>
      </c>
      <c r="E756" s="275">
        <f>ROUND(Y62,0)</f>
        <v>427449</v>
      </c>
      <c r="F756" s="275">
        <f>ROUND(Y63,0)</f>
        <v>-12430</v>
      </c>
      <c r="G756" s="275">
        <f>ROUND(Y64,0)</f>
        <v>546031</v>
      </c>
      <c r="H756" s="275">
        <f>ROUND(Y65,0)</f>
        <v>1440</v>
      </c>
      <c r="I756" s="275">
        <f>ROUND(Y66,0)</f>
        <v>702715</v>
      </c>
      <c r="J756" s="275">
        <f>ROUND(Y67,0)</f>
        <v>357112</v>
      </c>
      <c r="K756" s="275">
        <f>ROUND(Y68,0)</f>
        <v>687453</v>
      </c>
      <c r="L756" s="275">
        <f>ROUND(Y69,0)</f>
        <v>14853</v>
      </c>
      <c r="M756" s="275">
        <f>ROUND(Y70,0)</f>
        <v>4243</v>
      </c>
      <c r="N756" s="275">
        <f>ROUND(Y75,0)</f>
        <v>93559015</v>
      </c>
      <c r="O756" s="275">
        <f>ROUND(Y73,0)</f>
        <v>17826758</v>
      </c>
      <c r="P756" s="275">
        <f>IF(Y76&gt;0,ROUND(Y76,0),0)</f>
        <v>14388</v>
      </c>
      <c r="Q756" s="275">
        <f>IF(Y77&gt;0,ROUND(Y77,0),0)</f>
        <v>0</v>
      </c>
      <c r="R756" s="275">
        <f>IF(Y78&gt;0,ROUND(Y78,0),0)</f>
        <v>2941</v>
      </c>
      <c r="S756" s="275">
        <f>IF(Y79&gt;0,ROUND(Y79,0),0)</f>
        <v>0</v>
      </c>
      <c r="T756" s="277">
        <f>IF(Y80&gt;0,ROUND(Y80,2),0)</f>
        <v>4.82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">
      <c r="A757" s="209" t="str">
        <f>RIGHT($C$83,3)&amp;"*"&amp;RIGHT($C$82,4)&amp;"*"&amp;Z$55&amp;"*"&amp;"A"</f>
        <v>161*2020*7150*A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">
      <c r="A758" s="209" t="str">
        <f>RIGHT($C$83,3)&amp;"*"&amp;RIGHT($C$82,4)&amp;"*"&amp;AA$55&amp;"*"&amp;"A"</f>
        <v>161*2020*7160*A</v>
      </c>
      <c r="B758" s="275">
        <f>ROUND(AA59,0)</f>
        <v>0</v>
      </c>
      <c r="C758" s="277">
        <f>ROUND(AA60,2)</f>
        <v>6.97</v>
      </c>
      <c r="D758" s="275">
        <f>ROUND(AA61,0)</f>
        <v>681158</v>
      </c>
      <c r="E758" s="275">
        <f>ROUND(AA62,0)</f>
        <v>58205</v>
      </c>
      <c r="F758" s="275">
        <f>ROUND(AA63,0)</f>
        <v>0</v>
      </c>
      <c r="G758" s="275">
        <f>ROUND(AA64,0)</f>
        <v>1868673</v>
      </c>
      <c r="H758" s="275">
        <f>ROUND(AA65,0)</f>
        <v>179</v>
      </c>
      <c r="I758" s="275">
        <f>ROUND(AA66,0)</f>
        <v>240094</v>
      </c>
      <c r="J758" s="275">
        <f>ROUND(AA67,0)</f>
        <v>74603</v>
      </c>
      <c r="K758" s="275">
        <f>ROUND(AA68,0)</f>
        <v>126419</v>
      </c>
      <c r="L758" s="275">
        <f>ROUND(AA69,0)</f>
        <v>16148</v>
      </c>
      <c r="M758" s="275">
        <f>ROUND(AA70,0)</f>
        <v>0</v>
      </c>
      <c r="N758" s="275">
        <f>ROUND(AA75,0)</f>
        <v>27430662</v>
      </c>
      <c r="O758" s="275">
        <f>ROUND(AA73,0)</f>
        <v>2680781</v>
      </c>
      <c r="P758" s="275">
        <f>IF(AA76&gt;0,ROUND(AA76,0),0)</f>
        <v>3006</v>
      </c>
      <c r="Q758" s="275">
        <f>IF(AA77&gt;0,ROUND(AA77,0),0)</f>
        <v>0</v>
      </c>
      <c r="R758" s="275">
        <f>IF(AA78&gt;0,ROUND(AA78,0),0)</f>
        <v>614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">
      <c r="A759" s="209" t="str">
        <f>RIGHT($C$83,3)&amp;"*"&amp;RIGHT($C$82,4)&amp;"*"&amp;AB$55&amp;"*"&amp;"A"</f>
        <v>161*2020*7170*A</v>
      </c>
      <c r="B759" s="275"/>
      <c r="C759" s="277">
        <f>ROUND(AB60,2)</f>
        <v>49</v>
      </c>
      <c r="D759" s="275">
        <f>ROUND(AB61,0)</f>
        <v>4511167</v>
      </c>
      <c r="E759" s="275">
        <f>ROUND(AB62,0)</f>
        <v>385478</v>
      </c>
      <c r="F759" s="275">
        <f>ROUND(AB63,0)</f>
        <v>0</v>
      </c>
      <c r="G759" s="275">
        <f>ROUND(AB64,0)</f>
        <v>25068161</v>
      </c>
      <c r="H759" s="275">
        <f>ROUND(AB65,0)</f>
        <v>307597</v>
      </c>
      <c r="I759" s="275">
        <f>ROUND(AB66,0)</f>
        <v>397540</v>
      </c>
      <c r="J759" s="275">
        <f>ROUND(AB67,0)</f>
        <v>194739</v>
      </c>
      <c r="K759" s="275">
        <f>ROUND(AB68,0)</f>
        <v>633467</v>
      </c>
      <c r="L759" s="275">
        <f>ROUND(AB69,0)</f>
        <v>1468078</v>
      </c>
      <c r="M759" s="275">
        <f>ROUND(AB70,0)</f>
        <v>25381162</v>
      </c>
      <c r="N759" s="275">
        <f>ROUND(AB75,0)</f>
        <v>81156895</v>
      </c>
      <c r="O759" s="275">
        <f>ROUND(AB73,0)</f>
        <v>47126889</v>
      </c>
      <c r="P759" s="275">
        <f>IF(AB76&gt;0,ROUND(AB76,0),0)</f>
        <v>7846</v>
      </c>
      <c r="Q759" s="275">
        <f>IF(AB77&gt;0,ROUND(AB77,0),0)</f>
        <v>0</v>
      </c>
      <c r="R759" s="275">
        <f>IF(AB78&gt;0,ROUND(AB78,0),0)</f>
        <v>1604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">
      <c r="A760" s="209" t="str">
        <f>RIGHT($C$83,3)&amp;"*"&amp;RIGHT($C$82,4)&amp;"*"&amp;AC$55&amp;"*"&amp;"A"</f>
        <v>161*2020*7180*A</v>
      </c>
      <c r="B760" s="275">
        <f>ROUND(AC59,0)</f>
        <v>0</v>
      </c>
      <c r="C760" s="277">
        <f>ROUND(AC60,2)</f>
        <v>44.84</v>
      </c>
      <c r="D760" s="275">
        <f>ROUND(AC61,0)</f>
        <v>3842705</v>
      </c>
      <c r="E760" s="275">
        <f>ROUND(AC62,0)</f>
        <v>328358</v>
      </c>
      <c r="F760" s="275">
        <f>ROUND(AC63,0)</f>
        <v>34823</v>
      </c>
      <c r="G760" s="275">
        <f>ROUND(AC64,0)</f>
        <v>1585968</v>
      </c>
      <c r="H760" s="275">
        <f>ROUND(AC65,0)</f>
        <v>963</v>
      </c>
      <c r="I760" s="275">
        <f>ROUND(AC66,0)</f>
        <v>1068529</v>
      </c>
      <c r="J760" s="275">
        <f>ROUND(AC67,0)</f>
        <v>31667</v>
      </c>
      <c r="K760" s="275">
        <f>ROUND(AC68,0)</f>
        <v>410267</v>
      </c>
      <c r="L760" s="275">
        <f>ROUND(AC69,0)</f>
        <v>63237</v>
      </c>
      <c r="M760" s="275">
        <f>ROUND(AC70,0)</f>
        <v>0</v>
      </c>
      <c r="N760" s="275">
        <f>ROUND(AC75,0)</f>
        <v>37781742</v>
      </c>
      <c r="O760" s="275">
        <f>ROUND(AC73,0)</f>
        <v>19990838</v>
      </c>
      <c r="P760" s="275">
        <f>IF(AC76&gt;0,ROUND(AC76,0),0)</f>
        <v>1276</v>
      </c>
      <c r="Q760" s="275">
        <f>IF(AC77&gt;0,ROUND(AC77,0),0)</f>
        <v>0</v>
      </c>
      <c r="R760" s="275">
        <f>IF(AC78&gt;0,ROUND(AC78,0),0)</f>
        <v>261</v>
      </c>
      <c r="S760" s="275">
        <f>IF(AC79&gt;0,ROUND(AC79,0),0)</f>
        <v>0</v>
      </c>
      <c r="T760" s="277">
        <f>IF(AC80&gt;0,ROUND(AC80,2),0)</f>
        <v>10.98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">
      <c r="A761" s="209" t="str">
        <f>RIGHT($C$83,3)&amp;"*"&amp;RIGHT($C$82,4)&amp;"*"&amp;AD$55&amp;"*"&amp;"A"</f>
        <v>161*2020*7190*A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">
      <c r="A762" s="209" t="str">
        <f>RIGHT($C$83,3)&amp;"*"&amp;RIGHT($C$82,4)&amp;"*"&amp;AE$55&amp;"*"&amp;"A"</f>
        <v>161*2020*7200*A</v>
      </c>
      <c r="B762" s="275">
        <f>ROUND(AE59,0)</f>
        <v>0</v>
      </c>
      <c r="C762" s="277">
        <f>ROUND(AE60,2)</f>
        <v>72.5</v>
      </c>
      <c r="D762" s="275">
        <f>ROUND(AE61,0)</f>
        <v>5512823</v>
      </c>
      <c r="E762" s="275">
        <f>ROUND(AE62,0)</f>
        <v>471069</v>
      </c>
      <c r="F762" s="275">
        <f>ROUND(AE63,0)</f>
        <v>11101</v>
      </c>
      <c r="G762" s="275">
        <f>ROUND(AE64,0)</f>
        <v>375338</v>
      </c>
      <c r="H762" s="275">
        <f>ROUND(AE65,0)</f>
        <v>6766</v>
      </c>
      <c r="I762" s="275">
        <f>ROUND(AE66,0)</f>
        <v>464279</v>
      </c>
      <c r="J762" s="275">
        <f>ROUND(AE67,0)</f>
        <v>16281</v>
      </c>
      <c r="K762" s="275">
        <f>ROUND(AE68,0)</f>
        <v>611213</v>
      </c>
      <c r="L762" s="275">
        <f>ROUND(AE69,0)</f>
        <v>70136</v>
      </c>
      <c r="M762" s="275">
        <f>ROUND(AE70,0)</f>
        <v>1671</v>
      </c>
      <c r="N762" s="275">
        <f>ROUND(AE75,0)</f>
        <v>20313453</v>
      </c>
      <c r="O762" s="275">
        <f>ROUND(AE73,0)</f>
        <v>6479412</v>
      </c>
      <c r="P762" s="275">
        <f>IF(AE76&gt;0,ROUND(AE76,0),0)</f>
        <v>656</v>
      </c>
      <c r="Q762" s="275">
        <f>IF(AE77&gt;0,ROUND(AE77,0),0)</f>
        <v>0</v>
      </c>
      <c r="R762" s="275">
        <f>IF(AE78&gt;0,ROUND(AE78,0),0)</f>
        <v>134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">
      <c r="A763" s="209" t="str">
        <f>RIGHT($C$83,3)&amp;"*"&amp;RIGHT($C$82,4)&amp;"*"&amp;AF$55&amp;"*"&amp;"A"</f>
        <v>161*2020*7220*A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">
      <c r="A764" s="209" t="str">
        <f>RIGHT($C$83,3)&amp;"*"&amp;RIGHT($C$82,4)&amp;"*"&amp;AG$55&amp;"*"&amp;"A"</f>
        <v>161*2020*7230*A</v>
      </c>
      <c r="B764" s="275">
        <f>ROUND(AG59,0)</f>
        <v>0</v>
      </c>
      <c r="C764" s="277">
        <f>ROUND(AG60,2)</f>
        <v>140.16999999999999</v>
      </c>
      <c r="D764" s="275">
        <f>ROUND(AG61,0)</f>
        <v>17616164</v>
      </c>
      <c r="E764" s="275">
        <f>ROUND(AG62,0)</f>
        <v>1505296</v>
      </c>
      <c r="F764" s="275">
        <f>ROUND(AG63,0)</f>
        <v>4243814</v>
      </c>
      <c r="G764" s="275">
        <f>ROUND(AG64,0)</f>
        <v>1721098</v>
      </c>
      <c r="H764" s="275">
        <f>ROUND(AG65,0)</f>
        <v>4124</v>
      </c>
      <c r="I764" s="275">
        <f>ROUND(AG66,0)</f>
        <v>1369706</v>
      </c>
      <c r="J764" s="275">
        <f>ROUND(AG67,0)</f>
        <v>531844</v>
      </c>
      <c r="K764" s="275">
        <f>ROUND(AG68,0)</f>
        <v>839594</v>
      </c>
      <c r="L764" s="275">
        <f>ROUND(AG69,0)</f>
        <v>145600</v>
      </c>
      <c r="M764" s="275">
        <f>ROUND(AG70,0)</f>
        <v>0</v>
      </c>
      <c r="N764" s="275">
        <f>ROUND(AG75,0)</f>
        <v>142625552</v>
      </c>
      <c r="O764" s="275">
        <f>ROUND(AG73,0)</f>
        <v>36427826</v>
      </c>
      <c r="P764" s="275">
        <f>IF(AG76&gt;0,ROUND(AG76,0),0)</f>
        <v>21428</v>
      </c>
      <c r="Q764" s="275">
        <f>IF(AG77&gt;0,ROUND(AG77,0),0)</f>
        <v>0</v>
      </c>
      <c r="R764" s="275">
        <f>IF(AG78&gt;0,ROUND(AG78,0),0)</f>
        <v>4380</v>
      </c>
      <c r="S764" s="275">
        <f>IF(AG79&gt;0,ROUND(AG79,0),0)</f>
        <v>0</v>
      </c>
      <c r="T764" s="277">
        <f>IF(AG80&gt;0,ROUND(AG80,2),0)</f>
        <v>66.790000000000006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">
      <c r="A765" s="209" t="str">
        <f>RIGHT($C$83,3)&amp;"*"&amp;RIGHT($C$82,4)&amp;"*"&amp;AH$55&amp;"*"&amp;"A"</f>
        <v>161*2020*7240*A</v>
      </c>
      <c r="B765" s="275">
        <f>ROUND(AH59,0)</f>
        <v>0</v>
      </c>
      <c r="C765" s="277">
        <f>ROUND(AH60,2)</f>
        <v>6.95</v>
      </c>
      <c r="D765" s="275">
        <f>ROUND(AH61,0)</f>
        <v>240370</v>
      </c>
      <c r="E765" s="275">
        <f>ROUND(AH62,0)</f>
        <v>20540</v>
      </c>
      <c r="F765" s="275">
        <f>ROUND(AH63,0)</f>
        <v>0</v>
      </c>
      <c r="G765" s="275">
        <f>ROUND(AH64,0)</f>
        <v>19</v>
      </c>
      <c r="H765" s="275">
        <f>ROUND(AH65,0)</f>
        <v>0</v>
      </c>
      <c r="I765" s="275">
        <f>ROUND(AH66,0)</f>
        <v>205512</v>
      </c>
      <c r="J765" s="275">
        <f>ROUND(AH67,0)</f>
        <v>0</v>
      </c>
      <c r="K765" s="275">
        <f>ROUND(AH68,0)</f>
        <v>0</v>
      </c>
      <c r="L765" s="275">
        <f>ROUND(AH69,0)</f>
        <v>140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">
      <c r="A766" s="209" t="str">
        <f>RIGHT($C$83,3)&amp;"*"&amp;RIGHT($C$82,4)&amp;"*"&amp;AI$55&amp;"*"&amp;"A"</f>
        <v>161*2020*7250*A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">
      <c r="A767" s="209" t="str">
        <f>RIGHT($C$83,3)&amp;"*"&amp;RIGHT($C$82,4)&amp;"*"&amp;AJ$55&amp;"*"&amp;"A"</f>
        <v>161*2020*7260*A</v>
      </c>
      <c r="B767" s="275">
        <f>ROUND(AJ59,0)</f>
        <v>0</v>
      </c>
      <c r="C767" s="277">
        <f>ROUND(AJ60,2)</f>
        <v>713.7</v>
      </c>
      <c r="D767" s="275">
        <f>ROUND(AJ61,0)</f>
        <v>84359681</v>
      </c>
      <c r="E767" s="275">
        <f>ROUND(AJ62,0)</f>
        <v>7208512</v>
      </c>
      <c r="F767" s="275">
        <f>ROUND(AJ63,0)</f>
        <v>919491</v>
      </c>
      <c r="G767" s="275">
        <f>ROUND(AJ64,0)</f>
        <v>40446827</v>
      </c>
      <c r="H767" s="275">
        <f>ROUND(AJ65,0)</f>
        <v>239166</v>
      </c>
      <c r="I767" s="275">
        <f>ROUND(AJ66,0)</f>
        <v>2766278</v>
      </c>
      <c r="J767" s="275">
        <f>ROUND(AJ67,0)</f>
        <v>5792</v>
      </c>
      <c r="K767" s="275">
        <f>ROUND(AJ68,0)</f>
        <v>10447334</v>
      </c>
      <c r="L767" s="275">
        <f>ROUND(AJ69,0)</f>
        <v>1145149</v>
      </c>
      <c r="M767" s="275">
        <f>ROUND(AJ70,0)</f>
        <v>2760076</v>
      </c>
      <c r="N767" s="275">
        <f>ROUND(AJ75,0)</f>
        <v>313791617</v>
      </c>
      <c r="O767" s="275">
        <f>ROUND(AJ73,0)</f>
        <v>459656</v>
      </c>
      <c r="P767" s="275">
        <f>IF(AJ76&gt;0,ROUND(AJ76,0),0)</f>
        <v>233</v>
      </c>
      <c r="Q767" s="275">
        <f>IF(AJ77&gt;0,ROUND(AJ77,0),0)</f>
        <v>0</v>
      </c>
      <c r="R767" s="275">
        <f>IF(AJ78&gt;0,ROUND(AJ78,0),0)</f>
        <v>48</v>
      </c>
      <c r="S767" s="275">
        <f>IF(AJ79&gt;0,ROUND(AJ79,0),0)</f>
        <v>0</v>
      </c>
      <c r="T767" s="277">
        <f>IF(AJ80&gt;0,ROUND(AJ80,2),0)</f>
        <v>74.34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">
      <c r="A768" s="209" t="str">
        <f>RIGHT($C$83,3)&amp;"*"&amp;RIGHT($C$82,4)&amp;"*"&amp;AK$55&amp;"*"&amp;"A"</f>
        <v>161*2020*7310*A</v>
      </c>
      <c r="B768" s="275">
        <f>ROUND(AK59,0)</f>
        <v>0</v>
      </c>
      <c r="C768" s="277">
        <f>ROUND(AK60,2)</f>
        <v>13.61</v>
      </c>
      <c r="D768" s="275">
        <f>ROUND(AK61,0)</f>
        <v>1291205</v>
      </c>
      <c r="E768" s="275">
        <f>ROUND(AK62,0)</f>
        <v>110333</v>
      </c>
      <c r="F768" s="275">
        <f>ROUND(AK63,0)</f>
        <v>0</v>
      </c>
      <c r="G768" s="275">
        <f>ROUND(AK64,0)</f>
        <v>9353</v>
      </c>
      <c r="H768" s="275">
        <f>ROUND(AK65,0)</f>
        <v>179</v>
      </c>
      <c r="I768" s="275">
        <f>ROUND(AK66,0)</f>
        <v>394</v>
      </c>
      <c r="J768" s="275">
        <f>ROUND(AK67,0)</f>
        <v>0</v>
      </c>
      <c r="K768" s="275">
        <f>ROUND(AK68,0)</f>
        <v>99667</v>
      </c>
      <c r="L768" s="275">
        <f>ROUND(AK69,0)</f>
        <v>21603</v>
      </c>
      <c r="M768" s="275">
        <f>ROUND(AK70,0)</f>
        <v>2280</v>
      </c>
      <c r="N768" s="275">
        <f>ROUND(AK75,0)</f>
        <v>6079422</v>
      </c>
      <c r="O768" s="275">
        <f>ROUND(AK73,0)</f>
        <v>3533668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">
      <c r="A769" s="209" t="str">
        <f>RIGHT($C$83,3)&amp;"*"&amp;RIGHT($C$82,4)&amp;"*"&amp;AL$55&amp;"*"&amp;"A"</f>
        <v>161*2020*7320*A</v>
      </c>
      <c r="B769" s="275">
        <f>ROUND(AL59,0)</f>
        <v>0</v>
      </c>
      <c r="C769" s="277">
        <f>ROUND(AL60,2)</f>
        <v>9.58</v>
      </c>
      <c r="D769" s="275">
        <f>ROUND(AL61,0)</f>
        <v>898069</v>
      </c>
      <c r="E769" s="275">
        <f>ROUND(AL62,0)</f>
        <v>76740</v>
      </c>
      <c r="F769" s="275">
        <f>ROUND(AL63,0)</f>
        <v>0</v>
      </c>
      <c r="G769" s="275">
        <f>ROUND(AL64,0)</f>
        <v>8592</v>
      </c>
      <c r="H769" s="275">
        <f>ROUND(AL65,0)</f>
        <v>172</v>
      </c>
      <c r="I769" s="275">
        <f>ROUND(AL66,0)</f>
        <v>446</v>
      </c>
      <c r="J769" s="275">
        <f>ROUND(AL67,0)</f>
        <v>4260</v>
      </c>
      <c r="K769" s="275">
        <f>ROUND(AL68,0)</f>
        <v>99667</v>
      </c>
      <c r="L769" s="275">
        <f>ROUND(AL69,0)</f>
        <v>3186</v>
      </c>
      <c r="M769" s="275">
        <f>ROUND(AL70,0)</f>
        <v>4710</v>
      </c>
      <c r="N769" s="275">
        <f>ROUND(AL75,0)</f>
        <v>3253012</v>
      </c>
      <c r="O769" s="275">
        <f>ROUND(AL73,0)</f>
        <v>1664675</v>
      </c>
      <c r="P769" s="275">
        <f>IF(AL76&gt;0,ROUND(AL76,0),0)</f>
        <v>172</v>
      </c>
      <c r="Q769" s="275">
        <f>IF(AL77&gt;0,ROUND(AL77,0),0)</f>
        <v>0</v>
      </c>
      <c r="R769" s="275">
        <f>IF(AL78&gt;0,ROUND(AL78,0),0)</f>
        <v>35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">
      <c r="A770" s="209" t="str">
        <f>RIGHT($C$83,3)&amp;"*"&amp;RIGHT($C$82,4)&amp;"*"&amp;AM$55&amp;"*"&amp;"A"</f>
        <v>161*2020*7330*A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">
      <c r="A771" s="209" t="str">
        <f>RIGHT($C$83,3)&amp;"*"&amp;RIGHT($C$82,4)&amp;"*"&amp;AN$55&amp;"*"&amp;"A"</f>
        <v>161*2020*7340*A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">
      <c r="A772" s="209" t="str">
        <f>RIGHT($C$83,3)&amp;"*"&amp;RIGHT($C$82,4)&amp;"*"&amp;AO$55&amp;"*"&amp;"A"</f>
        <v>161*2020*7350*A</v>
      </c>
      <c r="B772" s="275">
        <f>ROUND(AO59,0)</f>
        <v>0</v>
      </c>
      <c r="C772" s="277">
        <f>ROUND(AO60,2)</f>
        <v>47.6</v>
      </c>
      <c r="D772" s="275">
        <f>ROUND(AO61,0)</f>
        <v>3823924</v>
      </c>
      <c r="E772" s="275">
        <f>ROUND(AO62,0)</f>
        <v>326753</v>
      </c>
      <c r="F772" s="275">
        <f>ROUND(AO63,0)</f>
        <v>0</v>
      </c>
      <c r="G772" s="275">
        <f>ROUND(AO64,0)</f>
        <v>328951</v>
      </c>
      <c r="H772" s="275">
        <f>ROUND(AO65,0)</f>
        <v>340</v>
      </c>
      <c r="I772" s="275">
        <f>ROUND(AO66,0)</f>
        <v>21966</v>
      </c>
      <c r="J772" s="275">
        <f>ROUND(AO67,0)</f>
        <v>926742</v>
      </c>
      <c r="K772" s="275">
        <f>ROUND(AO68,0)</f>
        <v>0</v>
      </c>
      <c r="L772" s="275">
        <f>ROUND(AO69,0)</f>
        <v>38668</v>
      </c>
      <c r="M772" s="275">
        <f>ROUND(AO70,0)</f>
        <v>0</v>
      </c>
      <c r="N772" s="275">
        <f>ROUND(AO75,0)</f>
        <v>25906759</v>
      </c>
      <c r="O772" s="275">
        <f>ROUND(AO73,0)</f>
        <v>7840810</v>
      </c>
      <c r="P772" s="275">
        <f>IF(AO76&gt;0,ROUND(AO76,0),0)</f>
        <v>37338</v>
      </c>
      <c r="Q772" s="275">
        <f>IF(AO77&gt;0,ROUND(AO77,0),0)</f>
        <v>0</v>
      </c>
      <c r="R772" s="275">
        <f>IF(AO78&gt;0,ROUND(AO78,0),0)</f>
        <v>7633</v>
      </c>
      <c r="S772" s="275">
        <f>IF(AO79&gt;0,ROUND(AO79,0),0)</f>
        <v>0</v>
      </c>
      <c r="T772" s="277">
        <f>IF(AO80&gt;0,ROUND(AO80,2),0)</f>
        <v>32.369999999999997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">
      <c r="A773" s="209" t="str">
        <f>RIGHT($C$83,3)&amp;"*"&amp;RIGHT($C$82,4)&amp;"*"&amp;AP$55&amp;"*"&amp;"A"</f>
        <v>161*2020*7380*A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">
      <c r="A774" s="209" t="str">
        <f>RIGHT($C$83,3)&amp;"*"&amp;RIGHT($C$82,4)&amp;"*"&amp;AQ$55&amp;"*"&amp;"A"</f>
        <v>161*2020*7390*A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">
      <c r="A775" s="209" t="str">
        <f>RIGHT($C$83,3)&amp;"*"&amp;RIGHT($C$82,4)&amp;"*"&amp;AR$55&amp;"*"&amp;"A"</f>
        <v>161*2020*7400*A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">
      <c r="A776" s="209" t="str">
        <f>RIGHT($C$83,3)&amp;"*"&amp;RIGHT($C$82,4)&amp;"*"&amp;AS$55&amp;"*"&amp;"A"</f>
        <v>161*2020*7410*A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">
      <c r="A777" s="209" t="str">
        <f>RIGHT($C$83,3)&amp;"*"&amp;RIGHT($C$82,4)&amp;"*"&amp;AT$55&amp;"*"&amp;"A"</f>
        <v>161*2020*7420*A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">
      <c r="A778" s="209" t="str">
        <f>RIGHT($C$83,3)&amp;"*"&amp;RIGHT($C$82,4)&amp;"*"&amp;AU$55&amp;"*"&amp;"A"</f>
        <v>161*2020*7430*A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">
      <c r="A779" s="209" t="str">
        <f>RIGHT($C$83,3)&amp;"*"&amp;RIGHT($C$82,4)&amp;"*"&amp;AV$55&amp;"*"&amp;"A"</f>
        <v>161*2020*7490*A</v>
      </c>
      <c r="B779" s="275"/>
      <c r="C779" s="277">
        <f>ROUND(AV60,2)</f>
        <v>7.79</v>
      </c>
      <c r="D779" s="275">
        <f>ROUND(AV61,0)</f>
        <v>811505</v>
      </c>
      <c r="E779" s="275">
        <f>ROUND(AV62,0)</f>
        <v>69343</v>
      </c>
      <c r="F779" s="275">
        <f>ROUND(AV63,0)</f>
        <v>0</v>
      </c>
      <c r="G779" s="275">
        <f>ROUND(AV64,0)</f>
        <v>80317</v>
      </c>
      <c r="H779" s="275">
        <f>ROUND(AV65,0)</f>
        <v>712</v>
      </c>
      <c r="I779" s="275">
        <f>ROUND(AV66,0)</f>
        <v>430</v>
      </c>
      <c r="J779" s="275">
        <f>ROUND(AV67,0)</f>
        <v>0</v>
      </c>
      <c r="K779" s="275">
        <f>ROUND(AV68,0)</f>
        <v>85592</v>
      </c>
      <c r="L779" s="275">
        <f>ROUND(AV69,0)</f>
        <v>5861</v>
      </c>
      <c r="M779" s="275">
        <f>ROUND(AV70,0)</f>
        <v>0</v>
      </c>
      <c r="N779" s="275">
        <f>ROUND(AV75,0)</f>
        <v>4325651</v>
      </c>
      <c r="O779" s="275">
        <f>ROUND(AV73,0)</f>
        <v>15491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2.13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">
      <c r="A780" s="209" t="str">
        <f>RIGHT($C$83,3)&amp;"*"&amp;RIGHT($C$82,4)&amp;"*"&amp;AW$55&amp;"*"&amp;"A"</f>
        <v>161*2020*8200*A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">
      <c r="A781" s="209" t="str">
        <f>RIGHT($C$83,3)&amp;"*"&amp;RIGHT($C$82,4)&amp;"*"&amp;AX$55&amp;"*"&amp;"A"</f>
        <v>161*2020*8310*A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306</v>
      </c>
      <c r="H781" s="275">
        <f>ROUND(AX65,0)</f>
        <v>0</v>
      </c>
      <c r="I781" s="275">
        <f>ROUND(AX66,0)</f>
        <v>68512</v>
      </c>
      <c r="J781" s="275">
        <f>ROUND(AX67,0)</f>
        <v>0</v>
      </c>
      <c r="K781" s="275">
        <f>ROUND(AX68,0)</f>
        <v>83737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">
      <c r="A782" s="209" t="str">
        <f>RIGHT($C$83,3)&amp;"*"&amp;RIGHT($C$82,4)&amp;"*"&amp;AY$55&amp;"*"&amp;"A"</f>
        <v>161*2020*8320*A</v>
      </c>
      <c r="B782" s="275">
        <f>ROUND(AY59,0)</f>
        <v>140451</v>
      </c>
      <c r="C782" s="277">
        <f>ROUND(AY60,2)</f>
        <v>94.13</v>
      </c>
      <c r="D782" s="275">
        <f>ROUND(AY61,0)</f>
        <v>4283557</v>
      </c>
      <c r="E782" s="275">
        <f>ROUND(AY62,0)</f>
        <v>366029</v>
      </c>
      <c r="F782" s="275">
        <f>ROUND(AY63,0)</f>
        <v>0</v>
      </c>
      <c r="G782" s="275">
        <f>ROUND(AY64,0)</f>
        <v>2238449</v>
      </c>
      <c r="H782" s="275">
        <f>ROUND(AY65,0)</f>
        <v>4882</v>
      </c>
      <c r="I782" s="275">
        <f>ROUND(AY66,0)</f>
        <v>115741</v>
      </c>
      <c r="J782" s="275">
        <f>ROUND(AY67,0)</f>
        <v>429405</v>
      </c>
      <c r="K782" s="275">
        <f>ROUND(AY68,0)</f>
        <v>70915</v>
      </c>
      <c r="L782" s="275">
        <f>ROUND(AY69,0)</f>
        <v>8090</v>
      </c>
      <c r="M782" s="275">
        <f>ROUND(AY70,0)</f>
        <v>1710551</v>
      </c>
      <c r="N782" s="275"/>
      <c r="O782" s="275"/>
      <c r="P782" s="275">
        <f>IF(AY76&gt;0,ROUND(AY76,0),0)</f>
        <v>17301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">
      <c r="A783" s="209" t="str">
        <f>RIGHT($C$83,3)&amp;"*"&amp;RIGHT($C$82,4)&amp;"*"&amp;AZ$55&amp;"*"&amp;"A"</f>
        <v>161*2020*8330*A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85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">
      <c r="A784" s="209" t="str">
        <f>RIGHT($C$83,3)&amp;"*"&amp;RIGHT($C$82,4)&amp;"*"&amp;BA$55&amp;"*"&amp;"A"</f>
        <v>161*2020*8350*A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">
      <c r="A785" s="209" t="str">
        <f>RIGHT($C$83,3)&amp;"*"&amp;RIGHT($C$82,4)&amp;"*"&amp;BB$55&amp;"*"&amp;"A"</f>
        <v>161*2020*8360*A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">
      <c r="A786" s="209" t="str">
        <f>RIGHT($C$83,3)&amp;"*"&amp;RIGHT($C$82,4)&amp;"*"&amp;BC$55&amp;"*"&amp;"A"</f>
        <v>161*2020*8370*A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">
      <c r="A787" s="209" t="str">
        <f>RIGHT($C$83,3)&amp;"*"&amp;RIGHT($C$82,4)&amp;"*"&amp;BD$55&amp;"*"&amp;"A"</f>
        <v>161*2020*8420*A</v>
      </c>
      <c r="B787" s="275"/>
      <c r="C787" s="277">
        <f>ROUND(BD60,2)</f>
        <v>7.0000000000000007E-2</v>
      </c>
      <c r="D787" s="275">
        <f>ROUND(BD61,0)</f>
        <v>3168</v>
      </c>
      <c r="E787" s="275">
        <f>ROUND(BD62,0)</f>
        <v>271</v>
      </c>
      <c r="F787" s="275">
        <f>ROUND(BD63,0)</f>
        <v>0</v>
      </c>
      <c r="G787" s="275">
        <f>ROUND(BD64,0)</f>
        <v>-169226</v>
      </c>
      <c r="H787" s="275">
        <f>ROUND(BD65,0)</f>
        <v>950</v>
      </c>
      <c r="I787" s="275">
        <f>ROUND(BD66,0)</f>
        <v>287112</v>
      </c>
      <c r="J787" s="275">
        <f>ROUND(BD67,0)</f>
        <v>294751</v>
      </c>
      <c r="K787" s="275">
        <f>ROUND(BD68,0)</f>
        <v>25682</v>
      </c>
      <c r="L787" s="275">
        <f>ROUND(BD69,0)</f>
        <v>48582</v>
      </c>
      <c r="M787" s="275">
        <f>ROUND(BD70,0)</f>
        <v>0</v>
      </c>
      <c r="N787" s="275"/>
      <c r="O787" s="275"/>
      <c r="P787" s="275">
        <f>IF(BD76&gt;0,ROUND(BD76,0),0)</f>
        <v>11875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">
      <c r="A788" s="209" t="str">
        <f>RIGHT($C$83,3)&amp;"*"&amp;RIGHT($C$82,4)&amp;"*"&amp;BE$55&amp;"*"&amp;"A"</f>
        <v>161*2020*8430*A</v>
      </c>
      <c r="B788" s="275">
        <f>ROUND(BE59,0)</f>
        <v>747375</v>
      </c>
      <c r="C788" s="277">
        <f>ROUND(BE60,2)</f>
        <v>31.81</v>
      </c>
      <c r="D788" s="275">
        <f>ROUND(BE61,0)</f>
        <v>7810967</v>
      </c>
      <c r="E788" s="275">
        <f>ROUND(BE62,0)</f>
        <v>667445</v>
      </c>
      <c r="F788" s="275">
        <f>ROUND(BE63,0)</f>
        <v>1202236</v>
      </c>
      <c r="G788" s="275">
        <f>ROUND(BE64,0)</f>
        <v>1204516</v>
      </c>
      <c r="H788" s="275">
        <f>ROUND(BE65,0)</f>
        <v>1981913</v>
      </c>
      <c r="I788" s="275">
        <f>ROUND(BE66,0)</f>
        <v>3954310</v>
      </c>
      <c r="J788" s="275">
        <f>ROUND(BE67,0)</f>
        <v>2725704</v>
      </c>
      <c r="K788" s="275">
        <f>ROUND(BE68,0)</f>
        <v>35703</v>
      </c>
      <c r="L788" s="275">
        <f>ROUND(BE69,0)</f>
        <v>735593</v>
      </c>
      <c r="M788" s="275">
        <f>ROUND(BE70,0)</f>
        <v>1189512</v>
      </c>
      <c r="N788" s="275"/>
      <c r="O788" s="275"/>
      <c r="P788" s="275">
        <f>IF(BE76&gt;0,ROUND(BE76,0),0)</f>
        <v>109818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">
      <c r="A789" s="209" t="str">
        <f>RIGHT($C$83,3)&amp;"*"&amp;RIGHT($C$82,4)&amp;"*"&amp;BF$55&amp;"*"&amp;"A"</f>
        <v>161*2020*8460*A</v>
      </c>
      <c r="B789" s="275"/>
      <c r="C789" s="277">
        <f>ROUND(BF60,2)</f>
        <v>73.459999999999994</v>
      </c>
      <c r="D789" s="275">
        <f>ROUND(BF61,0)</f>
        <v>2773109</v>
      </c>
      <c r="E789" s="275">
        <f>ROUND(BF62,0)</f>
        <v>236961</v>
      </c>
      <c r="F789" s="275">
        <f>ROUND(BF63,0)</f>
        <v>0</v>
      </c>
      <c r="G789" s="275">
        <f>ROUND(BF64,0)</f>
        <v>699840</v>
      </c>
      <c r="H789" s="275">
        <f>ROUND(BF65,0)</f>
        <v>4210</v>
      </c>
      <c r="I789" s="275">
        <f>ROUND(BF66,0)</f>
        <v>797284</v>
      </c>
      <c r="J789" s="275">
        <f>ROUND(BF67,0)</f>
        <v>246382</v>
      </c>
      <c r="K789" s="275">
        <f>ROUND(BF68,0)</f>
        <v>0</v>
      </c>
      <c r="L789" s="275">
        <f>ROUND(BF69,0)</f>
        <v>3088</v>
      </c>
      <c r="M789" s="275">
        <f>ROUND(BF70,0)</f>
        <v>0</v>
      </c>
      <c r="N789" s="275"/>
      <c r="O789" s="275"/>
      <c r="P789" s="275">
        <f>IF(BF76&gt;0,ROUND(BF76,0),0)</f>
        <v>9927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">
      <c r="A790" s="209" t="str">
        <f>RIGHT($C$83,3)&amp;"*"&amp;RIGHT($C$82,4)&amp;"*"&amp;BG$55&amp;"*"&amp;"A"</f>
        <v>161*2020*8470*A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135821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5472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">
      <c r="A791" s="209" t="str">
        <f>RIGHT($C$83,3)&amp;"*"&amp;RIGHT($C$82,4)&amp;"*"&amp;BH$55&amp;"*"&amp;"A"</f>
        <v>161*2020*8480*A</v>
      </c>
      <c r="B791" s="275"/>
      <c r="C791" s="277">
        <f>ROUND(BH60,2)</f>
        <v>0.63</v>
      </c>
      <c r="D791" s="275">
        <f>ROUND(BH61,0)</f>
        <v>138924</v>
      </c>
      <c r="E791" s="275">
        <f>ROUND(BH62,0)</f>
        <v>11871</v>
      </c>
      <c r="F791" s="275">
        <f>ROUND(BH63,0)</f>
        <v>0</v>
      </c>
      <c r="G791" s="275">
        <f>ROUND(BH64,0)</f>
        <v>0</v>
      </c>
      <c r="H791" s="275">
        <f>ROUND(BH65,0)</f>
        <v>31098</v>
      </c>
      <c r="I791" s="275">
        <f>ROUND(BH66,0)</f>
        <v>419145</v>
      </c>
      <c r="J791" s="275">
        <f>ROUND(BH67,0)</f>
        <v>135234</v>
      </c>
      <c r="K791" s="275">
        <f>ROUND(BH68,0)</f>
        <v>0</v>
      </c>
      <c r="L791" s="275">
        <f>ROUND(BH69,0)</f>
        <v>2718</v>
      </c>
      <c r="M791" s="275">
        <f>ROUND(BH70,0)</f>
        <v>0</v>
      </c>
      <c r="N791" s="275"/>
      <c r="O791" s="275"/>
      <c r="P791" s="275">
        <f>IF(BH76&gt;0,ROUND(BH76,0),0)</f>
        <v>5449</v>
      </c>
      <c r="Q791" s="275">
        <f>IF(BH77&gt;0,ROUND(BH77,0),0)</f>
        <v>0</v>
      </c>
      <c r="R791" s="275">
        <f>IF(BH78&gt;0,ROUND(BH78,0),0)</f>
        <v>1114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">
      <c r="A792" s="209" t="str">
        <f>RIGHT($C$83,3)&amp;"*"&amp;RIGHT($C$82,4)&amp;"*"&amp;BI$55&amp;"*"&amp;"A"</f>
        <v>161*2020*8490*A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">
      <c r="A793" s="209" t="str">
        <f>RIGHT($C$83,3)&amp;"*"&amp;RIGHT($C$82,4)&amp;"*"&amp;BJ$55&amp;"*"&amp;"A"</f>
        <v>161*2020*8510*A</v>
      </c>
      <c r="B793" s="275"/>
      <c r="C793" s="277">
        <f>ROUND(BJ60,2)</f>
        <v>0.63</v>
      </c>
      <c r="D793" s="275">
        <f>ROUND(BJ61,0)</f>
        <v>146088</v>
      </c>
      <c r="E793" s="275">
        <f>ROUND(BJ62,0)</f>
        <v>12483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">
      <c r="A794" s="209" t="str">
        <f>RIGHT($C$83,3)&amp;"*"&amp;RIGHT($C$82,4)&amp;"*"&amp;BK$55&amp;"*"&amp;"A"</f>
        <v>161*2020*8530*A</v>
      </c>
      <c r="B794" s="275"/>
      <c r="C794" s="277">
        <f>ROUND(BK60,2)</f>
        <v>28.59</v>
      </c>
      <c r="D794" s="275">
        <f>ROUND(BK61,0)</f>
        <v>1316475</v>
      </c>
      <c r="E794" s="275">
        <f>ROUND(BK62,0)</f>
        <v>112492</v>
      </c>
      <c r="F794" s="275">
        <f>ROUND(BK63,0)</f>
        <v>0</v>
      </c>
      <c r="G794" s="275">
        <f>ROUND(BK64,0)</f>
        <v>4978</v>
      </c>
      <c r="H794" s="275">
        <f>ROUND(BK65,0)</f>
        <v>4350</v>
      </c>
      <c r="I794" s="275">
        <f>ROUND(BK66,0)</f>
        <v>254948</v>
      </c>
      <c r="J794" s="275">
        <f>ROUND(BK67,0)</f>
        <v>12718</v>
      </c>
      <c r="K794" s="275">
        <f>ROUND(BK68,0)</f>
        <v>111452</v>
      </c>
      <c r="L794" s="275">
        <f>ROUND(BK69,0)</f>
        <v>4699</v>
      </c>
      <c r="M794" s="275">
        <f>ROUND(BK70,0)</f>
        <v>-8</v>
      </c>
      <c r="N794" s="275"/>
      <c r="O794" s="275"/>
      <c r="P794" s="275">
        <f>IF(BK76&gt;0,ROUND(BK76,0),0)</f>
        <v>512</v>
      </c>
      <c r="Q794" s="275">
        <f>IF(BK77&gt;0,ROUND(BK77,0),0)</f>
        <v>0</v>
      </c>
      <c r="R794" s="275">
        <f>IF(BK78&gt;0,ROUND(BK78,0),0)</f>
        <v>105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">
      <c r="A795" s="209" t="str">
        <f>RIGHT($C$83,3)&amp;"*"&amp;RIGHT($C$82,4)&amp;"*"&amp;BL$55&amp;"*"&amp;"A"</f>
        <v>161*2020*8560*A</v>
      </c>
      <c r="B795" s="275"/>
      <c r="C795" s="277">
        <f>ROUND(BL60,2)</f>
        <v>44.46</v>
      </c>
      <c r="D795" s="275">
        <f>ROUND(BL61,0)</f>
        <v>1822101</v>
      </c>
      <c r="E795" s="275">
        <f>ROUND(BL62,0)</f>
        <v>155698</v>
      </c>
      <c r="F795" s="275">
        <f>ROUND(BL63,0)</f>
        <v>0</v>
      </c>
      <c r="G795" s="275">
        <f>ROUND(BL64,0)</f>
        <v>10589</v>
      </c>
      <c r="H795" s="275">
        <f>ROUND(BL65,0)</f>
        <v>525</v>
      </c>
      <c r="I795" s="275">
        <f>ROUND(BL66,0)</f>
        <v>5471</v>
      </c>
      <c r="J795" s="275">
        <f>ROUND(BL67,0)</f>
        <v>16683</v>
      </c>
      <c r="K795" s="275">
        <f>ROUND(BL68,0)</f>
        <v>51250</v>
      </c>
      <c r="L795" s="275">
        <f>ROUND(BL69,0)</f>
        <v>3564</v>
      </c>
      <c r="M795" s="275">
        <f>ROUND(BL70,0)</f>
        <v>56000</v>
      </c>
      <c r="N795" s="275"/>
      <c r="O795" s="275"/>
      <c r="P795" s="275">
        <f>IF(BL76&gt;0,ROUND(BL76,0),0)</f>
        <v>672</v>
      </c>
      <c r="Q795" s="275">
        <f>IF(BL77&gt;0,ROUND(BL77,0),0)</f>
        <v>0</v>
      </c>
      <c r="R795" s="275">
        <f>IF(BL78&gt;0,ROUND(BL78,0),0)</f>
        <v>137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">
      <c r="A796" s="209" t="str">
        <f>RIGHT($C$83,3)&amp;"*"&amp;RIGHT($C$82,4)&amp;"*"&amp;BM$55&amp;"*"&amp;"A"</f>
        <v>161*2020*8590*A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">
      <c r="A797" s="209" t="str">
        <f>RIGHT($C$83,3)&amp;"*"&amp;RIGHT($C$82,4)&amp;"*"&amp;BN$55&amp;"*"&amp;"A"</f>
        <v>161*2020*8610*A</v>
      </c>
      <c r="B797" s="275"/>
      <c r="C797" s="277">
        <f>ROUND(BN60,2)</f>
        <v>33.6</v>
      </c>
      <c r="D797" s="275">
        <f>ROUND(BN61,0)</f>
        <v>5313280</v>
      </c>
      <c r="E797" s="275">
        <f>ROUND(BN62,0)</f>
        <v>454018</v>
      </c>
      <c r="F797" s="275">
        <f>ROUND(BN63,0)</f>
        <v>748119</v>
      </c>
      <c r="G797" s="275">
        <f>ROUND(BN64,0)</f>
        <v>242393</v>
      </c>
      <c r="H797" s="275">
        <f>ROUND(BN65,0)</f>
        <v>4288</v>
      </c>
      <c r="I797" s="275">
        <f>ROUND(BN66,0)</f>
        <v>174914</v>
      </c>
      <c r="J797" s="275">
        <f>ROUND(BN67,0)</f>
        <v>269813</v>
      </c>
      <c r="K797" s="275">
        <f>ROUND(BN68,0)</f>
        <v>550603</v>
      </c>
      <c r="L797" s="275">
        <f>ROUND(BN69,0)</f>
        <v>200556</v>
      </c>
      <c r="M797" s="275">
        <f>ROUND(BN70,0)</f>
        <v>5121507</v>
      </c>
      <c r="N797" s="275"/>
      <c r="O797" s="275"/>
      <c r="P797" s="275">
        <f>IF(BN76&gt;0,ROUND(BN76,0),0)</f>
        <v>10871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">
      <c r="A798" s="209" t="str">
        <f>RIGHT($C$83,3)&amp;"*"&amp;RIGHT($C$82,4)&amp;"*"&amp;BO$55&amp;"*"&amp;"A"</f>
        <v>161*2020*8620*A</v>
      </c>
      <c r="B798" s="275"/>
      <c r="C798" s="277">
        <f>ROUND(BO60,2)</f>
        <v>2.65</v>
      </c>
      <c r="D798" s="275">
        <f>ROUND(BO61,0)</f>
        <v>192046</v>
      </c>
      <c r="E798" s="275">
        <f>ROUND(BO62,0)</f>
        <v>16410</v>
      </c>
      <c r="F798" s="275">
        <f>ROUND(BO63,0)</f>
        <v>0</v>
      </c>
      <c r="G798" s="275">
        <f>ROUND(BO64,0)</f>
        <v>5019</v>
      </c>
      <c r="H798" s="275">
        <f>ROUND(BO65,0)</f>
        <v>0</v>
      </c>
      <c r="I798" s="275">
        <f>ROUND(BO66,0)</f>
        <v>32039</v>
      </c>
      <c r="J798" s="275">
        <f>ROUND(BO67,0)</f>
        <v>0</v>
      </c>
      <c r="K798" s="275">
        <f>ROUND(BO68,0)</f>
        <v>21156</v>
      </c>
      <c r="L798" s="275">
        <f>ROUND(BO69,0)</f>
        <v>215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">
      <c r="A799" s="209" t="str">
        <f>RIGHT($C$83,3)&amp;"*"&amp;RIGHT($C$82,4)&amp;"*"&amp;BP$55&amp;"*"&amp;"A"</f>
        <v>161*2020*8630*A</v>
      </c>
      <c r="B799" s="275"/>
      <c r="C799" s="277">
        <f>ROUND(BP60,2)</f>
        <v>0</v>
      </c>
      <c r="D799" s="275">
        <f>ROUND(BP61,0)</f>
        <v>-18</v>
      </c>
      <c r="E799" s="275">
        <f>ROUND(BP62,0)</f>
        <v>-2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87386</v>
      </c>
      <c r="J799" s="275">
        <f>ROUND(BP67,0)</f>
        <v>0</v>
      </c>
      <c r="K799" s="275">
        <f>ROUND(BP68,0)</f>
        <v>0</v>
      </c>
      <c r="L799" s="275">
        <f>ROUND(BP69,0)</f>
        <v>702562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">
      <c r="A800" s="209" t="str">
        <f>RIGHT($C$83,3)&amp;"*"&amp;RIGHT($C$82,4)&amp;"*"&amp;BQ$55&amp;"*"&amp;"A"</f>
        <v>161*2020*8640*A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">
      <c r="A801" s="209" t="str">
        <f>RIGHT($C$83,3)&amp;"*"&amp;RIGHT($C$82,4)&amp;"*"&amp;BR$55&amp;"*"&amp;"A"</f>
        <v>161*2020*8650*A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">
      <c r="A802" s="209" t="str">
        <f>RIGHT($C$83,3)&amp;"*"&amp;RIGHT($C$82,4)&amp;"*"&amp;BS$55&amp;"*"&amp;"A"</f>
        <v>161*2020*8660*A</v>
      </c>
      <c r="B802" s="275"/>
      <c r="C802" s="277">
        <f>ROUND(BS60,2)</f>
        <v>7.88</v>
      </c>
      <c r="D802" s="275">
        <f>ROUND(BS61,0)</f>
        <v>655229</v>
      </c>
      <c r="E802" s="275">
        <f>ROUND(BS62,0)</f>
        <v>55989</v>
      </c>
      <c r="F802" s="275">
        <f>ROUND(BS63,0)</f>
        <v>1160</v>
      </c>
      <c r="G802" s="275">
        <f>ROUND(BS64,0)</f>
        <v>4371</v>
      </c>
      <c r="H802" s="275">
        <f>ROUND(BS65,0)</f>
        <v>900</v>
      </c>
      <c r="I802" s="275">
        <f>ROUND(BS66,0)</f>
        <v>289</v>
      </c>
      <c r="J802" s="275">
        <f>ROUND(BS67,0)</f>
        <v>41252</v>
      </c>
      <c r="K802" s="275">
        <f>ROUND(BS68,0)</f>
        <v>43358</v>
      </c>
      <c r="L802" s="275">
        <f>ROUND(BS69,0)</f>
        <v>32768</v>
      </c>
      <c r="M802" s="275">
        <f>ROUND(BS70,0)</f>
        <v>21300</v>
      </c>
      <c r="N802" s="275"/>
      <c r="O802" s="275"/>
      <c r="P802" s="275">
        <f>IF(BS76&gt;0,ROUND(BS76,0),0)</f>
        <v>1662</v>
      </c>
      <c r="Q802" s="275">
        <f>IF(BS77&gt;0,ROUND(BS77,0),0)</f>
        <v>0</v>
      </c>
      <c r="R802" s="275">
        <f>IF(BS78&gt;0,ROUND(BS78,0),0)</f>
        <v>340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">
      <c r="A803" s="209" t="str">
        <f>RIGHT($C$83,3)&amp;"*"&amp;RIGHT($C$82,4)&amp;"*"&amp;BT$55&amp;"*"&amp;"A"</f>
        <v>161*2020*8670*A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79116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3188</v>
      </c>
      <c r="Q803" s="275">
        <f>IF(BT77&gt;0,ROUND(BT77,0),0)</f>
        <v>0</v>
      </c>
      <c r="R803" s="275">
        <f>IF(BT78&gt;0,ROUND(BT78,0),0)</f>
        <v>652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">
      <c r="A804" s="209" t="str">
        <f>RIGHT($C$83,3)&amp;"*"&amp;RIGHT($C$82,4)&amp;"*"&amp;BU$55&amp;"*"&amp;"A"</f>
        <v>161*2020*8680*A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">
      <c r="A805" s="209" t="str">
        <f>RIGHT($C$83,3)&amp;"*"&amp;RIGHT($C$82,4)&amp;"*"&amp;BV$55&amp;"*"&amp;"A"</f>
        <v>161*2020*8690*A</v>
      </c>
      <c r="B805" s="275"/>
      <c r="C805" s="277">
        <f>ROUND(BV60,2)</f>
        <v>33.22</v>
      </c>
      <c r="D805" s="275">
        <f>ROUND(BV61,0)</f>
        <v>1698488</v>
      </c>
      <c r="E805" s="275">
        <f>ROUND(BV62,0)</f>
        <v>145135</v>
      </c>
      <c r="F805" s="275">
        <f>ROUND(BV63,0)</f>
        <v>0</v>
      </c>
      <c r="G805" s="275">
        <f>ROUND(BV64,0)</f>
        <v>2470</v>
      </c>
      <c r="H805" s="275">
        <f>ROUND(BV65,0)</f>
        <v>4825</v>
      </c>
      <c r="I805" s="275">
        <f>ROUND(BV66,0)</f>
        <v>147698</v>
      </c>
      <c r="J805" s="275">
        <f>ROUND(BV67,0)</f>
        <v>22855</v>
      </c>
      <c r="K805" s="275">
        <f>ROUND(BV68,0)</f>
        <v>43</v>
      </c>
      <c r="L805" s="275">
        <f>ROUND(BV69,0)</f>
        <v>90</v>
      </c>
      <c r="M805" s="275">
        <f>ROUND(BV70,0)</f>
        <v>0</v>
      </c>
      <c r="N805" s="275"/>
      <c r="O805" s="275"/>
      <c r="P805" s="275">
        <f>IF(BV76&gt;0,ROUND(BV76,0),0)</f>
        <v>921</v>
      </c>
      <c r="Q805" s="275">
        <f>IF(BV77&gt;0,ROUND(BV77,0),0)</f>
        <v>0</v>
      </c>
      <c r="R805" s="275">
        <f>IF(BV78&gt;0,ROUND(BV78,0),0)</f>
        <v>188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">
      <c r="A806" s="209" t="str">
        <f>RIGHT($C$83,3)&amp;"*"&amp;RIGHT($C$82,4)&amp;"*"&amp;BW$55&amp;"*"&amp;"A"</f>
        <v>161*2020*8700*A</v>
      </c>
      <c r="B806" s="275"/>
      <c r="C806" s="277">
        <f>ROUND(BW60,2)</f>
        <v>162.15</v>
      </c>
      <c r="D806" s="275">
        <f>ROUND(BW61,0)</f>
        <v>19453254</v>
      </c>
      <c r="E806" s="275">
        <f>ROUND(BW62,0)</f>
        <v>1662275</v>
      </c>
      <c r="F806" s="275">
        <f>ROUND(BW63,0)</f>
        <v>841201</v>
      </c>
      <c r="G806" s="275">
        <f>ROUND(BW64,0)</f>
        <v>8018222</v>
      </c>
      <c r="H806" s="275">
        <f>ROUND(BW65,0)</f>
        <v>52852</v>
      </c>
      <c r="I806" s="275">
        <f>ROUND(BW66,0)</f>
        <v>1286599</v>
      </c>
      <c r="J806" s="275">
        <f>ROUND(BW67,0)</f>
        <v>71549</v>
      </c>
      <c r="K806" s="275">
        <f>ROUND(BW68,0)</f>
        <v>2023497</v>
      </c>
      <c r="L806" s="275">
        <f>ROUND(BW69,0)</f>
        <v>1311115</v>
      </c>
      <c r="M806" s="275">
        <f>ROUND(BW70,0)</f>
        <v>1667391</v>
      </c>
      <c r="N806" s="275"/>
      <c r="O806" s="275"/>
      <c r="P806" s="275">
        <f>IF(BW76&gt;0,ROUND(BW76,0),0)</f>
        <v>2883</v>
      </c>
      <c r="Q806" s="275">
        <f>IF(BW77&gt;0,ROUND(BW77,0),0)</f>
        <v>0</v>
      </c>
      <c r="R806" s="275">
        <f>IF(BW78&gt;0,ROUND(BW78,0),0)</f>
        <v>589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">
      <c r="A807" s="209" t="str">
        <f>RIGHT($C$83,3)&amp;"*"&amp;RIGHT($C$82,4)&amp;"*"&amp;BX$55&amp;"*"&amp;"A"</f>
        <v>161*2020*8710*A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">
      <c r="A808" s="209" t="str">
        <f>RIGHT($C$83,3)&amp;"*"&amp;RIGHT($C$82,4)&amp;"*"&amp;BY$55&amp;"*"&amp;"A"</f>
        <v>161*2020*8720*A</v>
      </c>
      <c r="B808" s="275"/>
      <c r="C808" s="277">
        <f>ROUND(BY60,2)</f>
        <v>135.28</v>
      </c>
      <c r="D808" s="275">
        <f>ROUND(BY61,0)</f>
        <v>13016280</v>
      </c>
      <c r="E808" s="275">
        <f>ROUND(BY62,0)</f>
        <v>1112238</v>
      </c>
      <c r="F808" s="275">
        <f>ROUND(BY63,0)</f>
        <v>0</v>
      </c>
      <c r="G808" s="275">
        <f>ROUND(BY64,0)</f>
        <v>191172</v>
      </c>
      <c r="H808" s="275">
        <f>ROUND(BY65,0)</f>
        <v>7554</v>
      </c>
      <c r="I808" s="275">
        <f>ROUND(BY66,0)</f>
        <v>979053</v>
      </c>
      <c r="J808" s="275">
        <f>ROUND(BY67,0)</f>
        <v>306371</v>
      </c>
      <c r="K808" s="275">
        <f>ROUND(BY68,0)</f>
        <v>551850</v>
      </c>
      <c r="L808" s="275">
        <f>ROUND(BY69,0)</f>
        <v>247430</v>
      </c>
      <c r="M808" s="275">
        <f>ROUND(BY70,0)</f>
        <v>125</v>
      </c>
      <c r="N808" s="275"/>
      <c r="O808" s="275"/>
      <c r="P808" s="275">
        <f>IF(BY76&gt;0,ROUND(BY76,0),0)</f>
        <v>12344</v>
      </c>
      <c r="Q808" s="275">
        <f>IF(BY77&gt;0,ROUND(BY77,0),0)</f>
        <v>0</v>
      </c>
      <c r="R808" s="275">
        <f>IF(BY78&gt;0,ROUND(BY78,0),0)</f>
        <v>2523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">
      <c r="A809" s="209" t="str">
        <f>RIGHT($C$83,3)&amp;"*"&amp;RIGHT($C$82,4)&amp;"*"&amp;BZ$55&amp;"*"&amp;"A"</f>
        <v>161*2020*8730*A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">
      <c r="A810" s="209" t="str">
        <f>RIGHT($C$83,3)&amp;"*"&amp;RIGHT($C$82,4)&amp;"*"&amp;CA$55&amp;"*"&amp;"A"</f>
        <v>161*2020*8740*A</v>
      </c>
      <c r="B810" s="275"/>
      <c r="C810" s="277">
        <f>ROUND(CA60,2)</f>
        <v>32.32</v>
      </c>
      <c r="D810" s="275">
        <f>ROUND(CA61,0)</f>
        <v>2808265</v>
      </c>
      <c r="E810" s="275">
        <f>ROUND(CA62,0)</f>
        <v>239965</v>
      </c>
      <c r="F810" s="275">
        <f>ROUND(CA63,0)</f>
        <v>-1065</v>
      </c>
      <c r="G810" s="275">
        <f>ROUND(CA64,0)</f>
        <v>3047</v>
      </c>
      <c r="H810" s="275">
        <f>ROUND(CA65,0)</f>
        <v>1150</v>
      </c>
      <c r="I810" s="275">
        <f>ROUND(CA66,0)</f>
        <v>14765</v>
      </c>
      <c r="J810" s="275">
        <f>ROUND(CA67,0)</f>
        <v>0</v>
      </c>
      <c r="K810" s="275">
        <f>ROUND(CA68,0)</f>
        <v>209063</v>
      </c>
      <c r="L810" s="275">
        <f>ROUND(CA69,0)</f>
        <v>82246</v>
      </c>
      <c r="M810" s="275">
        <f>ROUND(CA70,0)</f>
        <v>403149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">
      <c r="A811" s="209" t="str">
        <f>RIGHT($C$83,3)&amp;"*"&amp;RIGHT($C$82,4)&amp;"*"&amp;CB$55&amp;"*"&amp;"A"</f>
        <v>161*2020*8770*A</v>
      </c>
      <c r="B811" s="275"/>
      <c r="C811" s="277">
        <f>ROUND(CB60,2)</f>
        <v>10.58</v>
      </c>
      <c r="D811" s="275">
        <f>ROUND(CB61,0)</f>
        <v>753654</v>
      </c>
      <c r="E811" s="275">
        <f>ROUND(CB62,0)</f>
        <v>64400</v>
      </c>
      <c r="F811" s="275">
        <f>ROUND(CB63,0)</f>
        <v>0</v>
      </c>
      <c r="G811" s="275">
        <f>ROUND(CB64,0)</f>
        <v>153989</v>
      </c>
      <c r="H811" s="275">
        <f>ROUND(CB65,0)</f>
        <v>1200</v>
      </c>
      <c r="I811" s="275">
        <f>ROUND(CB66,0)</f>
        <v>101446</v>
      </c>
      <c r="J811" s="275">
        <f>ROUND(CB67,0)</f>
        <v>448971</v>
      </c>
      <c r="K811" s="275">
        <f>ROUND(CB68,0)</f>
        <v>213806</v>
      </c>
      <c r="L811" s="275">
        <f>ROUND(CB69,0)</f>
        <v>-218911</v>
      </c>
      <c r="M811" s="275">
        <f>ROUND(CB70,0)</f>
        <v>35050</v>
      </c>
      <c r="N811" s="275"/>
      <c r="O811" s="275"/>
      <c r="P811" s="275">
        <f>IF(CB76&gt;0,ROUND(CB76,0),0)</f>
        <v>18089</v>
      </c>
      <c r="Q811" s="275">
        <f>IF(CB77&gt;0,ROUND(CB77,0),0)</f>
        <v>0</v>
      </c>
      <c r="R811" s="275">
        <f>IF(CB78&gt;0,ROUND(CB78,0),0)</f>
        <v>3698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">
      <c r="A812" s="209" t="str">
        <f>RIGHT($C$83,3)&amp;"*"&amp;RIGHT($C$82,4)&amp;"*"&amp;CC$55&amp;"*"&amp;"A"</f>
        <v>161*2020*8790*A</v>
      </c>
      <c r="B812" s="275"/>
      <c r="C812" s="277">
        <f>ROUND(CC60,2)</f>
        <v>28.19</v>
      </c>
      <c r="D812" s="275">
        <f>ROUND(CC61,0)</f>
        <v>2857346</v>
      </c>
      <c r="E812" s="275">
        <f>ROUND(CC62,0)</f>
        <v>244159</v>
      </c>
      <c r="F812" s="275">
        <f>ROUND(CC63,0)</f>
        <v>640879</v>
      </c>
      <c r="G812" s="275">
        <f>ROUND(CC64,0)</f>
        <v>2301023</v>
      </c>
      <c r="H812" s="275">
        <f>ROUND(CC65,0)</f>
        <v>10211</v>
      </c>
      <c r="I812" s="275">
        <f>ROUND(CC66,0)</f>
        <v>2750865</v>
      </c>
      <c r="J812" s="275">
        <f>ROUND(CC67,0)</f>
        <v>178719</v>
      </c>
      <c r="K812" s="275">
        <f>ROUND(CC68,0)</f>
        <v>471496</v>
      </c>
      <c r="L812" s="275">
        <f>ROUND(CC69,0)</f>
        <v>137551600</v>
      </c>
      <c r="M812" s="275">
        <f>ROUND(CC70,0)</f>
        <v>25053396</v>
      </c>
      <c r="N812" s="275"/>
      <c r="O812" s="275"/>
      <c r="P812" s="275">
        <f>IF(CC76&gt;0,ROUND(CC76,0),0)</f>
        <v>7201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">
      <c r="A813" s="209" t="str">
        <f>RIGHT($C$83,3)&amp;"*"&amp;RIGHT($C$82,4)&amp;"*"&amp;"9000"&amp;"*"&amp;"A"</f>
        <v>161*2020*9000*A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29859059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">
      <c r="B815" s="279" t="s">
        <v>1004</v>
      </c>
      <c r="C815" s="280">
        <f t="shared" ref="C815:K815" si="22">SUM(C734:C813)</f>
        <v>2899.0300000000011</v>
      </c>
      <c r="D815" s="276">
        <f t="shared" si="22"/>
        <v>285685583</v>
      </c>
      <c r="E815" s="276">
        <f t="shared" si="22"/>
        <v>24411753</v>
      </c>
      <c r="F815" s="276">
        <f t="shared" si="22"/>
        <v>17402590</v>
      </c>
      <c r="G815" s="276">
        <f t="shared" si="22"/>
        <v>138272975</v>
      </c>
      <c r="H815" s="276">
        <f t="shared" si="22"/>
        <v>2697644</v>
      </c>
      <c r="I815" s="276">
        <f t="shared" si="22"/>
        <v>27956634</v>
      </c>
      <c r="J815" s="276">
        <f t="shared" si="22"/>
        <v>18550027</v>
      </c>
      <c r="K815" s="276">
        <f t="shared" si="22"/>
        <v>18995301</v>
      </c>
      <c r="L815" s="276">
        <f>SUM(L734:L813)+SUM(U734:U813)</f>
        <v>174885821</v>
      </c>
      <c r="M815" s="276">
        <f>SUM(M734:M813)+SUM(V734:V813)</f>
        <v>63409378</v>
      </c>
      <c r="N815" s="276">
        <f t="shared" ref="N815:Y815" si="23">SUM(N734:N813)</f>
        <v>2052615719</v>
      </c>
      <c r="O815" s="276">
        <f t="shared" si="23"/>
        <v>851698249</v>
      </c>
      <c r="P815" s="276">
        <f t="shared" si="23"/>
        <v>747377</v>
      </c>
      <c r="Q815" s="276">
        <f t="shared" si="23"/>
        <v>140451</v>
      </c>
      <c r="R815" s="276">
        <f t="shared" si="23"/>
        <v>117524</v>
      </c>
      <c r="S815" s="276">
        <f t="shared" si="23"/>
        <v>0</v>
      </c>
      <c r="T815" s="280">
        <f t="shared" si="23"/>
        <v>642.84</v>
      </c>
      <c r="U815" s="276">
        <f t="shared" si="23"/>
        <v>29859059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">
      <c r="B816" s="276" t="s">
        <v>1005</v>
      </c>
      <c r="C816" s="280">
        <f>CE60</f>
        <v>2899.0300000000011</v>
      </c>
      <c r="D816" s="276">
        <f>CE61</f>
        <v>285685581.71999997</v>
      </c>
      <c r="E816" s="276">
        <f>CE62</f>
        <v>24411753</v>
      </c>
      <c r="F816" s="276">
        <f>CE63</f>
        <v>17402590.779999997</v>
      </c>
      <c r="G816" s="276">
        <f>CE64</f>
        <v>138272975.10999998</v>
      </c>
      <c r="H816" s="279">
        <f>CE65</f>
        <v>2697640.4100000006</v>
      </c>
      <c r="I816" s="279">
        <f>CE66</f>
        <v>27956633.82</v>
      </c>
      <c r="J816" s="279">
        <f>CE67</f>
        <v>18550027</v>
      </c>
      <c r="K816" s="279">
        <f>CE68</f>
        <v>18995301.329999998</v>
      </c>
      <c r="L816" s="279">
        <f>CE69</f>
        <v>174885819.72533125</v>
      </c>
      <c r="M816" s="279">
        <f>CE70</f>
        <v>63409378.219999999</v>
      </c>
      <c r="N816" s="276">
        <f>CE75</f>
        <v>2052615719.2999997</v>
      </c>
      <c r="O816" s="276">
        <f>CE73</f>
        <v>851698248.60000026</v>
      </c>
      <c r="P816" s="276">
        <f>CE76</f>
        <v>747374.97999999986</v>
      </c>
      <c r="Q816" s="276">
        <f>CE77</f>
        <v>140450.99999999997</v>
      </c>
      <c r="R816" s="276">
        <f>CE78</f>
        <v>117525.82963286115</v>
      </c>
      <c r="S816" s="276">
        <f>CE79</f>
        <v>0</v>
      </c>
      <c r="T816" s="280">
        <f>CE80</f>
        <v>642.84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247728351.78533131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285685581.72000009</v>
      </c>
      <c r="E817" s="180">
        <f>C379</f>
        <v>24411755.749999974</v>
      </c>
      <c r="F817" s="180">
        <f>C380</f>
        <v>17402590.779999997</v>
      </c>
      <c r="G817" s="239">
        <f>C381</f>
        <v>138272975.10999987</v>
      </c>
      <c r="H817" s="239">
        <f>C382</f>
        <v>2697640.4099999997</v>
      </c>
      <c r="I817" s="239">
        <f>C383</f>
        <v>27956633.819999982</v>
      </c>
      <c r="J817" s="239">
        <f>C384</f>
        <v>18550023.819999993</v>
      </c>
      <c r="K817" s="239">
        <f>C385</f>
        <v>18995301.330000006</v>
      </c>
      <c r="L817" s="239">
        <f>C386+C387+C388+C389</f>
        <v>174885819.72533125</v>
      </c>
      <c r="M817" s="239">
        <f>C370</f>
        <v>63409378.219999999</v>
      </c>
      <c r="N817" s="180">
        <f>D361</f>
        <v>2052615719.2999997</v>
      </c>
      <c r="O817" s="180">
        <f>C359</f>
        <v>851698248.60000002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40" transitionEvaluation="1" transitionEntry="1" codeName="Sheet10">
    <pageSetUpPr autoPageBreaks="0" fitToPage="1"/>
  </sheetPr>
  <dimension ref="A1:CF817"/>
  <sheetViews>
    <sheetView showGridLines="0" topLeftCell="A40" zoomScale="75" workbookViewId="0">
      <selection activeCell="A40" sqref="A1:CE104857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">
      <c r="A3" s="199"/>
      <c r="C3" s="235"/>
    </row>
    <row r="4" spans="1:6" ht="12.75" customHeight="1" x14ac:dyDescent="0.2">
      <c r="C4" s="235"/>
    </row>
    <row r="5" spans="1:6" ht="12.75" customHeight="1" x14ac:dyDescent="0.2">
      <c r="A5" s="199" t="s">
        <v>1258</v>
      </c>
      <c r="C5" s="235"/>
    </row>
    <row r="6" spans="1:6" ht="12.75" customHeight="1" x14ac:dyDescent="0.2">
      <c r="A6" s="199" t="s">
        <v>0</v>
      </c>
      <c r="C6" s="235"/>
    </row>
    <row r="7" spans="1:6" ht="12.75" customHeight="1" x14ac:dyDescent="0.2">
      <c r="A7" s="199" t="s">
        <v>1</v>
      </c>
      <c r="C7" s="235"/>
    </row>
    <row r="8" spans="1:6" ht="12.75" customHeight="1" x14ac:dyDescent="0.2">
      <c r="C8" s="235"/>
    </row>
    <row r="9" spans="1:6" ht="12.75" customHeight="1" x14ac:dyDescent="0.2">
      <c r="C9" s="235"/>
    </row>
    <row r="10" spans="1:6" ht="12.75" customHeight="1" x14ac:dyDescent="0.2">
      <c r="A10" s="198" t="s">
        <v>1228</v>
      </c>
      <c r="C10" s="235"/>
    </row>
    <row r="11" spans="1:6" ht="12.75" customHeight="1" x14ac:dyDescent="0.2">
      <c r="A11" s="198" t="s">
        <v>1231</v>
      </c>
      <c r="C11" s="235"/>
    </row>
    <row r="12" spans="1:6" ht="12.75" customHeight="1" x14ac:dyDescent="0.2">
      <c r="C12" s="235"/>
    </row>
    <row r="13" spans="1:6" ht="12.75" customHeight="1" x14ac:dyDescent="0.2">
      <c r="C13" s="235"/>
    </row>
    <row r="14" spans="1:6" ht="12.75" customHeight="1" x14ac:dyDescent="0.2">
      <c r="A14" s="199" t="s">
        <v>2</v>
      </c>
      <c r="C14" s="235"/>
    </row>
    <row r="15" spans="1:6" ht="12.75" customHeight="1" x14ac:dyDescent="0.2">
      <c r="A15" s="199"/>
      <c r="C15" s="235"/>
    </row>
    <row r="16" spans="1:6" ht="12.75" customHeight="1" x14ac:dyDescent="0.2">
      <c r="A16" s="180" t="s">
        <v>1260</v>
      </c>
      <c r="C16" s="235"/>
      <c r="F16" s="282" t="s">
        <v>1259</v>
      </c>
    </row>
    <row r="17" spans="1:6" ht="12.75" customHeight="1" x14ac:dyDescent="0.2">
      <c r="A17" s="180" t="s">
        <v>1230</v>
      </c>
      <c r="C17" s="282" t="s">
        <v>1259</v>
      </c>
    </row>
    <row r="18" spans="1:6" ht="12.75" customHeight="1" x14ac:dyDescent="0.2">
      <c r="A18" s="227"/>
      <c r="C18" s="235"/>
    </row>
    <row r="19" spans="1:6" ht="12.75" customHeight="1" x14ac:dyDescent="0.2">
      <c r="C19" s="235"/>
    </row>
    <row r="20" spans="1:6" ht="12.75" customHeight="1" x14ac:dyDescent="0.2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">
      <c r="A21" s="199"/>
      <c r="C21" s="235"/>
    </row>
    <row r="22" spans="1:6" ht="12.6" customHeight="1" x14ac:dyDescent="0.2">
      <c r="A22" s="236" t="s">
        <v>1254</v>
      </c>
      <c r="B22" s="237"/>
      <c r="C22" s="238"/>
      <c r="D22" s="236"/>
      <c r="E22" s="236"/>
    </row>
    <row r="23" spans="1:6" ht="12.6" customHeight="1" x14ac:dyDescent="0.2">
      <c r="B23" s="199"/>
      <c r="C23" s="235"/>
    </row>
    <row r="24" spans="1:6" ht="12.6" customHeight="1" x14ac:dyDescent="0.2">
      <c r="A24" s="239" t="s">
        <v>3</v>
      </c>
      <c r="C24" s="235"/>
    </row>
    <row r="25" spans="1:6" ht="12.6" customHeight="1" x14ac:dyDescent="0.2">
      <c r="A25" s="198" t="s">
        <v>1235</v>
      </c>
      <c r="C25" s="235"/>
    </row>
    <row r="26" spans="1:6" ht="12.6" customHeight="1" x14ac:dyDescent="0.2">
      <c r="A26" s="199" t="s">
        <v>4</v>
      </c>
      <c r="C26" s="235"/>
    </row>
    <row r="27" spans="1:6" ht="12.6" customHeight="1" x14ac:dyDescent="0.2">
      <c r="A27" s="198" t="s">
        <v>1236</v>
      </c>
      <c r="C27" s="235"/>
    </row>
    <row r="28" spans="1:6" ht="12.6" customHeight="1" x14ac:dyDescent="0.2">
      <c r="A28" s="199" t="s">
        <v>5</v>
      </c>
      <c r="C28" s="235"/>
    </row>
    <row r="29" spans="1:6" ht="12.6" customHeight="1" x14ac:dyDescent="0.2">
      <c r="A29" s="198"/>
      <c r="C29" s="235"/>
    </row>
    <row r="30" spans="1:6" ht="12.6" customHeight="1" x14ac:dyDescent="0.2">
      <c r="A30" s="180" t="s">
        <v>6</v>
      </c>
      <c r="C30" s="235"/>
    </row>
    <row r="31" spans="1:6" ht="12.6" customHeight="1" x14ac:dyDescent="0.2">
      <c r="A31" s="199" t="s">
        <v>7</v>
      </c>
      <c r="C31" s="235"/>
    </row>
    <row r="32" spans="1:6" ht="12.6" customHeight="1" x14ac:dyDescent="0.2">
      <c r="A32" s="199" t="s">
        <v>8</v>
      </c>
      <c r="C32" s="235"/>
    </row>
    <row r="33" spans="1:83" ht="12.6" customHeight="1" x14ac:dyDescent="0.2">
      <c r="A33" s="198" t="s">
        <v>1237</v>
      </c>
      <c r="C33" s="235"/>
    </row>
    <row r="34" spans="1:83" ht="12.6" customHeight="1" x14ac:dyDescent="0.2">
      <c r="A34" s="199" t="s">
        <v>9</v>
      </c>
      <c r="C34" s="235"/>
    </row>
    <row r="35" spans="1:83" ht="12.6" customHeight="1" x14ac:dyDescent="0.2">
      <c r="A35" s="199"/>
      <c r="C35" s="235"/>
    </row>
    <row r="36" spans="1:83" ht="12.6" customHeight="1" x14ac:dyDescent="0.2">
      <c r="A36" s="198" t="s">
        <v>1238</v>
      </c>
      <c r="C36" s="235"/>
    </row>
    <row r="37" spans="1:83" ht="12.6" customHeight="1" x14ac:dyDescent="0.2">
      <c r="A37" s="199" t="s">
        <v>1229</v>
      </c>
      <c r="C37" s="235"/>
    </row>
    <row r="38" spans="1:83" ht="12" customHeight="1" x14ac:dyDescent="0.2">
      <c r="A38" s="198"/>
      <c r="C38" s="235"/>
    </row>
    <row r="39" spans="1:83" ht="12.6" customHeight="1" x14ac:dyDescent="0.2">
      <c r="A39" s="199"/>
      <c r="C39" s="235"/>
    </row>
    <row r="40" spans="1:83" ht="12" customHeight="1" x14ac:dyDescent="0.2">
      <c r="A40" s="199"/>
      <c r="C40" s="235"/>
    </row>
    <row r="41" spans="1:83" ht="12" customHeight="1" x14ac:dyDescent="0.2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">
      <c r="A43" s="199"/>
      <c r="C43" s="235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22847231.570000023</v>
      </c>
      <c r="C48" s="244">
        <f>ROUND(((B48/CE61)*C61),0)</f>
        <v>1567622</v>
      </c>
      <c r="D48" s="244">
        <f>ROUND(((B48/CE61)*D61),0)</f>
        <v>0</v>
      </c>
      <c r="E48" s="195">
        <f>ROUND(((B48/CE61)*E61),0)</f>
        <v>3557953</v>
      </c>
      <c r="F48" s="195">
        <f>ROUND(((B48/CE61)*F61),0)</f>
        <v>0</v>
      </c>
      <c r="G48" s="195">
        <f>ROUND(((B48/CE61)*G61),0)</f>
        <v>110839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80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921261</v>
      </c>
      <c r="Q48" s="195">
        <f>ROUND(((B48/CE61)*Q61),0)</f>
        <v>349309</v>
      </c>
      <c r="R48" s="195">
        <f>ROUND(((B48/CE61)*R61),0)</f>
        <v>25721</v>
      </c>
      <c r="S48" s="195">
        <f>ROUND(((B48/CE61)*S61),0)</f>
        <v>0</v>
      </c>
      <c r="T48" s="195">
        <f>ROUND(((B48/CE61)*T61),0)</f>
        <v>30185</v>
      </c>
      <c r="U48" s="195">
        <f>ROUND(((B48/CE61)*U61),0)</f>
        <v>310803</v>
      </c>
      <c r="V48" s="195">
        <f>ROUND(((B48/CE61)*V61),0)</f>
        <v>377640</v>
      </c>
      <c r="W48" s="195">
        <f>ROUND(((B48/CE61)*W61),0)</f>
        <v>110299</v>
      </c>
      <c r="X48" s="195">
        <f>ROUND(((B48/CE61)*X61),0)</f>
        <v>113129</v>
      </c>
      <c r="Y48" s="195">
        <f>ROUND(((B48/CE61)*Y61),0)</f>
        <v>412003</v>
      </c>
      <c r="Z48" s="195">
        <f>ROUND(((B48/CE61)*Z61),0)</f>
        <v>0</v>
      </c>
      <c r="AA48" s="195">
        <f>ROUND(((B48/CE61)*AA61),0)</f>
        <v>58604</v>
      </c>
      <c r="AB48" s="195">
        <f>ROUND(((B48/CE61)*AB61),0)</f>
        <v>390468</v>
      </c>
      <c r="AC48" s="195">
        <f>ROUND(((B48/CE61)*AC61),0)</f>
        <v>316557</v>
      </c>
      <c r="AD48" s="195">
        <f>ROUND(((B48/CE61)*AD61),0)</f>
        <v>0</v>
      </c>
      <c r="AE48" s="195">
        <f>ROUND(((B48/CE61)*AE61),0)</f>
        <v>491262</v>
      </c>
      <c r="AF48" s="195">
        <f>ROUND(((B48/CE61)*AF61),0)</f>
        <v>0</v>
      </c>
      <c r="AG48" s="195">
        <f>ROUND(((B48/CE61)*AG61),0)</f>
        <v>1383264</v>
      </c>
      <c r="AH48" s="195">
        <f>ROUND(((B48/CE61)*AH61),0)</f>
        <v>18741</v>
      </c>
      <c r="AI48" s="195">
        <f>ROUND(((B48/CE61)*AI61),0)</f>
        <v>0</v>
      </c>
      <c r="AJ48" s="195">
        <f>ROUND(((B48/CE61)*AJ61),0)</f>
        <v>6906903</v>
      </c>
      <c r="AK48" s="195">
        <f>ROUND(((B48/CE61)*AK61),0)</f>
        <v>96634</v>
      </c>
      <c r="AL48" s="195">
        <f>ROUND(((B48/CE61)*AL61),0)</f>
        <v>94565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352923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69505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356843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612</v>
      </c>
      <c r="BE48" s="195">
        <f>ROUND(((B48/CE61)*BE61),0)</f>
        <v>206343</v>
      </c>
      <c r="BF48" s="195">
        <f>ROUND(((B48/CE61)*BF61),0)</f>
        <v>224394</v>
      </c>
      <c r="BG48" s="195">
        <f>ROUND(((B48/CE61)*BG61),0)</f>
        <v>0</v>
      </c>
      <c r="BH48" s="195">
        <f>ROUND(((B48/CE61)*BH61),0)</f>
        <v>55807</v>
      </c>
      <c r="BI48" s="195">
        <f>ROUND(((B48/CE61)*BI61),0)</f>
        <v>0</v>
      </c>
      <c r="BJ48" s="195">
        <f>ROUND(((B48/CE61)*BJ61),0)</f>
        <v>17546</v>
      </c>
      <c r="BK48" s="195">
        <f>ROUND(((B48/CE61)*BK61),0)</f>
        <v>114382</v>
      </c>
      <c r="BL48" s="195">
        <f>ROUND(((B48/CE61)*BL61),0)</f>
        <v>148317</v>
      </c>
      <c r="BM48" s="195">
        <f>ROUND(((B48/CE61)*BM61),0)</f>
        <v>0</v>
      </c>
      <c r="BN48" s="195">
        <f>ROUND(((B48/CE61)*BN61),0)</f>
        <v>422541</v>
      </c>
      <c r="BO48" s="195">
        <f>ROUND(((B48/CE61)*BO61),0)</f>
        <v>20271</v>
      </c>
      <c r="BP48" s="195">
        <f>ROUND(((B48/CE61)*BP61),0)</f>
        <v>3975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39070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122810</v>
      </c>
      <c r="BW48" s="195">
        <f>ROUND(((B48/CE61)*BW61),0)</f>
        <v>1545062</v>
      </c>
      <c r="BX48" s="195">
        <f>ROUND(((B48/CE61)*BX61),0)</f>
        <v>0</v>
      </c>
      <c r="BY48" s="195">
        <f>ROUND(((B48/CE61)*BY61),0)</f>
        <v>961185</v>
      </c>
      <c r="BZ48" s="195">
        <f>ROUND(((B48/CE61)*BZ61),0)</f>
        <v>0</v>
      </c>
      <c r="CA48" s="195">
        <f>ROUND(((B48/CE61)*CA61),0)</f>
        <v>213304</v>
      </c>
      <c r="CB48" s="195">
        <f>ROUND(((B48/CE61)*CB61),0)</f>
        <v>83082</v>
      </c>
      <c r="CC48" s="195">
        <f>ROUND(((B48/CE61)*CC61),0)</f>
        <v>245418</v>
      </c>
      <c r="CD48" s="195"/>
      <c r="CE48" s="195">
        <f>SUM(C48:CD48)</f>
        <v>22847232</v>
      </c>
    </row>
    <row r="49" spans="1:84" ht="12.6" customHeight="1" x14ac:dyDescent="0.2">
      <c r="A49" s="175" t="s">
        <v>206</v>
      </c>
      <c r="B49" s="195">
        <f>B47+B48</f>
        <v>22847231.570000023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17457323.93</v>
      </c>
      <c r="C52" s="195">
        <f>ROUND((B52/(CE76+CF76)*C76),0)</f>
        <v>2109343</v>
      </c>
      <c r="D52" s="195">
        <f>ROUND((B52/(CE76+CF76)*D76),0)</f>
        <v>0</v>
      </c>
      <c r="E52" s="195">
        <f>ROUND((B52/(CE76+CF76)*E76),0)</f>
        <v>5369394</v>
      </c>
      <c r="F52" s="195">
        <f>ROUND((B52/(CE76+CF76)*F76),0)</f>
        <v>0</v>
      </c>
      <c r="G52" s="195">
        <f>ROUND((B52/(CE76+CF76)*G76),0)</f>
        <v>350229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1150422</v>
      </c>
      <c r="Q52" s="195">
        <f>ROUND((B52/(CE76+CF76)*Q76),0)</f>
        <v>294825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223647</v>
      </c>
      <c r="U52" s="195">
        <f>ROUND((B52/(CE76+CF76)*U76),0)</f>
        <v>306909</v>
      </c>
      <c r="V52" s="195">
        <f>ROUND((B52/(CE76+CF76)*V76),0)</f>
        <v>345689</v>
      </c>
      <c r="W52" s="195">
        <f>ROUND((B52/(CE76+CF76)*W76),0)</f>
        <v>107375</v>
      </c>
      <c r="X52" s="195">
        <f>ROUND((B52/(CE76+CF76)*X76),0)</f>
        <v>86340</v>
      </c>
      <c r="Y52" s="195">
        <f>ROUND((B52/(CE76+CF76)*Y76),0)</f>
        <v>336076</v>
      </c>
      <c r="Z52" s="195">
        <f>ROUND((B52/(CE76+CF76)*Z76),0)</f>
        <v>0</v>
      </c>
      <c r="AA52" s="195">
        <f>ROUND((B52/(CE76+CF76)*AA76),0)</f>
        <v>70208</v>
      </c>
      <c r="AB52" s="195">
        <f>ROUND((B52/(CE76+CF76)*AB76),0)</f>
        <v>183267</v>
      </c>
      <c r="AC52" s="195">
        <f>ROUND((B52/(CE76+CF76)*AC76),0)</f>
        <v>29801</v>
      </c>
      <c r="AD52" s="195">
        <f>ROUND((B52/(CE76+CF76)*AD76),0)</f>
        <v>0</v>
      </c>
      <c r="AE52" s="195">
        <f>ROUND((B52/(CE76+CF76)*AE76),0)</f>
        <v>15322</v>
      </c>
      <c r="AF52" s="195">
        <f>ROUND((B52/(CE76+CF76)*AF76),0)</f>
        <v>0</v>
      </c>
      <c r="AG52" s="195">
        <f>ROUND((B52/(CE76+CF76)*AG76),0)</f>
        <v>500515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5450</v>
      </c>
      <c r="AK52" s="195">
        <f>ROUND((B52/(CE76+CF76)*AK76),0)</f>
        <v>0</v>
      </c>
      <c r="AL52" s="195">
        <f>ROUND((B52/(CE76+CF76)*AL76),0)</f>
        <v>4009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872152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404110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277389</v>
      </c>
      <c r="BE52" s="195">
        <f>ROUND((B52/(CE76+CF76)*BE76),0)</f>
        <v>2565145</v>
      </c>
      <c r="BF52" s="195">
        <f>ROUND((B52/(CE76+CF76)*BF76),0)</f>
        <v>231869</v>
      </c>
      <c r="BG52" s="195">
        <f>ROUND((B52/(CE76+CF76)*BG76),0)</f>
        <v>127820</v>
      </c>
      <c r="BH52" s="195">
        <f>ROUND((B52/(CE76+CF76)*BH76),0)</f>
        <v>127268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11969</v>
      </c>
      <c r="BL52" s="195">
        <f>ROUND((B52/(CE76+CF76)*BL76),0)</f>
        <v>15700</v>
      </c>
      <c r="BM52" s="195">
        <f>ROUND((B52/(CE76+CF76)*BM76),0)</f>
        <v>0</v>
      </c>
      <c r="BN52" s="195">
        <f>ROUND((B52/(CE76+CF76)*BN76),0)</f>
        <v>253920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38822</v>
      </c>
      <c r="BT52" s="195">
        <f>ROUND((B52/(CE76+CF76)*BT76),0)</f>
        <v>74456</v>
      </c>
      <c r="BU52" s="195">
        <f>ROUND((B52/(CE76+CF76)*BU76),0)</f>
        <v>0</v>
      </c>
      <c r="BV52" s="195">
        <f>ROUND((B52/(CE76+CF76)*BV76),0)</f>
        <v>21509</v>
      </c>
      <c r="BW52" s="195">
        <f>ROUND((B52/(CE76+CF76)*BW76),0)</f>
        <v>67335</v>
      </c>
      <c r="BX52" s="195">
        <f>ROUND((B52/(CE76+CF76)*BX76),0)</f>
        <v>0</v>
      </c>
      <c r="BY52" s="195">
        <f>ROUND((B52/(CE76+CF76)*BY76),0)</f>
        <v>288324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422524</v>
      </c>
      <c r="CC52" s="195">
        <f>ROUND((B52/(CE76+CF76)*CC76),0)</f>
        <v>168192</v>
      </c>
      <c r="CD52" s="195"/>
      <c r="CE52" s="195">
        <f>SUM(C52:CD52)</f>
        <v>17457325</v>
      </c>
    </row>
    <row r="53" spans="1:84" ht="12.6" customHeight="1" x14ac:dyDescent="0.2">
      <c r="A53" s="175" t="s">
        <v>206</v>
      </c>
      <c r="B53" s="195">
        <f>B51+B52</f>
        <v>17457323.93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">
      <c r="A59" s="171" t="s">
        <v>233</v>
      </c>
      <c r="B59" s="175"/>
      <c r="C59" s="184">
        <v>20479.369938181881</v>
      </c>
      <c r="D59" s="184">
        <v>0</v>
      </c>
      <c r="E59" s="184">
        <v>54404.702113056475</v>
      </c>
      <c r="F59" s="184">
        <v>0</v>
      </c>
      <c r="G59" s="184">
        <v>1604.9291822609646</v>
      </c>
      <c r="H59" s="184">
        <v>0</v>
      </c>
      <c r="I59" s="184">
        <v>0</v>
      </c>
      <c r="J59" s="184">
        <v>6613</v>
      </c>
      <c r="K59" s="184">
        <v>-1.233499323876508E-3</v>
      </c>
      <c r="L59" s="184">
        <v>0</v>
      </c>
      <c r="M59" s="184">
        <v>0</v>
      </c>
      <c r="N59" s="184">
        <v>0</v>
      </c>
      <c r="O59" s="184">
        <v>2832</v>
      </c>
      <c r="P59" s="185"/>
      <c r="Q59" s="185"/>
      <c r="R59" s="185"/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240588</v>
      </c>
      <c r="AZ59" s="185">
        <v>0</v>
      </c>
      <c r="BA59" s="247"/>
      <c r="BB59" s="247"/>
      <c r="BC59" s="247"/>
      <c r="BD59" s="247"/>
      <c r="BE59" s="185">
        <v>747374.97999999986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">
      <c r="A60" s="249" t="s">
        <v>234</v>
      </c>
      <c r="B60" s="175"/>
      <c r="C60" s="186">
        <v>181.53000000000003</v>
      </c>
      <c r="D60" s="187">
        <v>0</v>
      </c>
      <c r="E60" s="187">
        <v>450.88</v>
      </c>
      <c r="F60" s="223">
        <v>0</v>
      </c>
      <c r="G60" s="187">
        <v>16.070000000000004</v>
      </c>
      <c r="H60" s="187">
        <v>0</v>
      </c>
      <c r="I60" s="187">
        <v>0</v>
      </c>
      <c r="J60" s="223">
        <v>0.01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144.47</v>
      </c>
      <c r="Q60" s="221">
        <v>52.38</v>
      </c>
      <c r="R60" s="221">
        <v>6.06</v>
      </c>
      <c r="S60" s="221">
        <v>0</v>
      </c>
      <c r="T60" s="221">
        <v>4.1499999999999995</v>
      </c>
      <c r="U60" s="221">
        <v>59.640000000000008</v>
      </c>
      <c r="V60" s="221">
        <v>47.539999999999985</v>
      </c>
      <c r="W60" s="221">
        <v>12.83</v>
      </c>
      <c r="X60" s="221">
        <v>16.3</v>
      </c>
      <c r="Y60" s="221">
        <v>57.959999999999994</v>
      </c>
      <c r="Z60" s="221">
        <v>0</v>
      </c>
      <c r="AA60" s="221">
        <v>7.31</v>
      </c>
      <c r="AB60" s="221">
        <v>48.48</v>
      </c>
      <c r="AC60" s="221">
        <v>46.61</v>
      </c>
      <c r="AD60" s="221">
        <v>0</v>
      </c>
      <c r="AE60" s="221">
        <v>75.78</v>
      </c>
      <c r="AF60" s="221">
        <v>0</v>
      </c>
      <c r="AG60" s="221">
        <v>154.92000000000002</v>
      </c>
      <c r="AH60" s="221">
        <v>6.74</v>
      </c>
      <c r="AI60" s="221">
        <v>0</v>
      </c>
      <c r="AJ60" s="221">
        <v>750.80000000000007</v>
      </c>
      <c r="AK60" s="221">
        <v>12.440000000000001</v>
      </c>
      <c r="AL60" s="221">
        <v>12.229999999999999</v>
      </c>
      <c r="AM60" s="221">
        <v>0</v>
      </c>
      <c r="AN60" s="221">
        <v>0</v>
      </c>
      <c r="AO60" s="221">
        <v>55.079999999999991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8.18</v>
      </c>
      <c r="AW60" s="221">
        <v>0</v>
      </c>
      <c r="AX60" s="221">
        <v>0</v>
      </c>
      <c r="AY60" s="221">
        <v>100.08</v>
      </c>
      <c r="AZ60" s="221">
        <v>0</v>
      </c>
      <c r="BA60" s="221">
        <v>0</v>
      </c>
      <c r="BB60" s="221">
        <v>0</v>
      </c>
      <c r="BC60" s="221">
        <v>0</v>
      </c>
      <c r="BD60" s="221">
        <v>0.19</v>
      </c>
      <c r="BE60" s="221">
        <v>32.489999999999995</v>
      </c>
      <c r="BF60" s="221">
        <v>75.709999999999994</v>
      </c>
      <c r="BG60" s="221">
        <v>0</v>
      </c>
      <c r="BH60" s="221">
        <v>6.28</v>
      </c>
      <c r="BI60" s="221">
        <v>0</v>
      </c>
      <c r="BJ60" s="221">
        <v>2.38</v>
      </c>
      <c r="BK60" s="221">
        <v>31.029999999999998</v>
      </c>
      <c r="BL60" s="221">
        <v>45.530000000000008</v>
      </c>
      <c r="BM60" s="221">
        <v>0</v>
      </c>
      <c r="BN60" s="221">
        <v>30.26</v>
      </c>
      <c r="BO60" s="221">
        <v>4.26</v>
      </c>
      <c r="BP60" s="221">
        <v>0.91</v>
      </c>
      <c r="BQ60" s="221">
        <v>0</v>
      </c>
      <c r="BR60" s="221">
        <v>0</v>
      </c>
      <c r="BS60" s="221">
        <v>7.1499999999999995</v>
      </c>
      <c r="BT60" s="221">
        <v>0</v>
      </c>
      <c r="BU60" s="221">
        <v>0</v>
      </c>
      <c r="BV60" s="221">
        <v>29.71</v>
      </c>
      <c r="BW60" s="221">
        <v>154.63999999999999</v>
      </c>
      <c r="BX60" s="221">
        <v>0</v>
      </c>
      <c r="BY60" s="221">
        <v>125.12</v>
      </c>
      <c r="BZ60" s="221">
        <v>0</v>
      </c>
      <c r="CA60" s="221">
        <v>29.9</v>
      </c>
      <c r="CB60" s="221">
        <v>14.25</v>
      </c>
      <c r="CC60" s="221">
        <v>29.960000000000008</v>
      </c>
      <c r="CD60" s="248" t="s">
        <v>221</v>
      </c>
      <c r="CE60" s="250">
        <f t="shared" ref="CE60:CE70" si="0">SUM(C60:CD60)</f>
        <v>2948.2400000000007</v>
      </c>
    </row>
    <row r="61" spans="1:84" ht="12.6" customHeight="1" x14ac:dyDescent="0.2">
      <c r="A61" s="171" t="s">
        <v>235</v>
      </c>
      <c r="B61" s="175"/>
      <c r="C61" s="184">
        <v>18955190.399999999</v>
      </c>
      <c r="D61" s="184">
        <v>0</v>
      </c>
      <c r="E61" s="184">
        <v>43021644.850000001</v>
      </c>
      <c r="F61" s="185">
        <v>0</v>
      </c>
      <c r="G61" s="184">
        <v>1340232.9099999999</v>
      </c>
      <c r="H61" s="184">
        <v>0</v>
      </c>
      <c r="I61" s="185">
        <v>0</v>
      </c>
      <c r="J61" s="185">
        <v>963.63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11139594.690000001</v>
      </c>
      <c r="Q61" s="185">
        <v>4223735.33</v>
      </c>
      <c r="R61" s="185">
        <v>311015.24000000005</v>
      </c>
      <c r="S61" s="185">
        <v>0</v>
      </c>
      <c r="T61" s="185">
        <v>364989.98000000004</v>
      </c>
      <c r="U61" s="185">
        <v>3758129.21</v>
      </c>
      <c r="V61" s="185">
        <v>4566301.5500000007</v>
      </c>
      <c r="W61" s="185">
        <v>1333700.2199999997</v>
      </c>
      <c r="X61" s="185">
        <v>1367925.8099999998</v>
      </c>
      <c r="Y61" s="185">
        <v>4981805.53</v>
      </c>
      <c r="Z61" s="185">
        <v>0</v>
      </c>
      <c r="AA61" s="185">
        <v>708617.64999999991</v>
      </c>
      <c r="AB61" s="185">
        <v>4721418</v>
      </c>
      <c r="AC61" s="185">
        <v>3827707.6500000008</v>
      </c>
      <c r="AD61" s="185">
        <v>0</v>
      </c>
      <c r="AE61" s="185">
        <v>5940182.6500000013</v>
      </c>
      <c r="AF61" s="185">
        <v>0</v>
      </c>
      <c r="AG61" s="185">
        <v>16725987.540000001</v>
      </c>
      <c r="AH61" s="185">
        <v>226605.00000000003</v>
      </c>
      <c r="AI61" s="185">
        <v>0</v>
      </c>
      <c r="AJ61" s="185">
        <v>83516082.779999971</v>
      </c>
      <c r="AK61" s="185">
        <v>1168469.17</v>
      </c>
      <c r="AL61" s="185">
        <v>1143454.3400000001</v>
      </c>
      <c r="AM61" s="185">
        <v>0</v>
      </c>
      <c r="AN61" s="185">
        <v>0</v>
      </c>
      <c r="AO61" s="185">
        <v>4267432.55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840432.09</v>
      </c>
      <c r="AW61" s="185">
        <v>0</v>
      </c>
      <c r="AX61" s="185">
        <v>0</v>
      </c>
      <c r="AY61" s="185">
        <v>4314826.8499999996</v>
      </c>
      <c r="AZ61" s="185">
        <v>0</v>
      </c>
      <c r="BA61" s="185">
        <v>0</v>
      </c>
      <c r="BB61" s="185">
        <v>0</v>
      </c>
      <c r="BC61" s="185">
        <v>0</v>
      </c>
      <c r="BD61" s="185">
        <v>7394.32</v>
      </c>
      <c r="BE61" s="185">
        <v>2495038.25</v>
      </c>
      <c r="BF61" s="185">
        <v>2713306.38</v>
      </c>
      <c r="BG61" s="185">
        <v>0</v>
      </c>
      <c r="BH61" s="185">
        <v>674799.91</v>
      </c>
      <c r="BI61" s="185">
        <v>0</v>
      </c>
      <c r="BJ61" s="185">
        <v>212157.46999999997</v>
      </c>
      <c r="BK61" s="185">
        <v>1383065.5699999998</v>
      </c>
      <c r="BL61" s="185">
        <v>1793400.76</v>
      </c>
      <c r="BM61" s="185">
        <v>0</v>
      </c>
      <c r="BN61" s="185">
        <v>5109234.63</v>
      </c>
      <c r="BO61" s="185">
        <v>245113.71</v>
      </c>
      <c r="BP61" s="185">
        <v>48059.63</v>
      </c>
      <c r="BQ61" s="185">
        <v>0</v>
      </c>
      <c r="BR61" s="185">
        <v>0</v>
      </c>
      <c r="BS61" s="185">
        <v>472427.77</v>
      </c>
      <c r="BT61" s="185">
        <v>0</v>
      </c>
      <c r="BU61" s="185">
        <v>0</v>
      </c>
      <c r="BV61" s="185">
        <v>1484984.5599999996</v>
      </c>
      <c r="BW61" s="185">
        <v>18682403.879999995</v>
      </c>
      <c r="BX61" s="185">
        <v>0</v>
      </c>
      <c r="BY61" s="185">
        <v>11622342.689999999</v>
      </c>
      <c r="BZ61" s="185">
        <v>0</v>
      </c>
      <c r="CA61" s="185">
        <v>2579200.66</v>
      </c>
      <c r="CB61" s="185">
        <v>1004604.64</v>
      </c>
      <c r="CC61" s="185">
        <v>2967521.2800000003</v>
      </c>
      <c r="CD61" s="248" t="s">
        <v>221</v>
      </c>
      <c r="CE61" s="195">
        <f t="shared" si="0"/>
        <v>276261501.72999996</v>
      </c>
      <c r="CF61" s="251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1567622</v>
      </c>
      <c r="D62" s="195">
        <f t="shared" si="1"/>
        <v>0</v>
      </c>
      <c r="E62" s="195">
        <f t="shared" si="1"/>
        <v>3557953</v>
      </c>
      <c r="F62" s="195">
        <f t="shared" si="1"/>
        <v>0</v>
      </c>
      <c r="G62" s="195">
        <f t="shared" si="1"/>
        <v>110839</v>
      </c>
      <c r="H62" s="195">
        <f t="shared" si="1"/>
        <v>0</v>
      </c>
      <c r="I62" s="195">
        <f t="shared" si="1"/>
        <v>0</v>
      </c>
      <c r="J62" s="195">
        <f>ROUND(J47+J48,0)</f>
        <v>80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921261</v>
      </c>
      <c r="Q62" s="195">
        <f t="shared" si="1"/>
        <v>349309</v>
      </c>
      <c r="R62" s="195">
        <f t="shared" si="1"/>
        <v>25721</v>
      </c>
      <c r="S62" s="195">
        <f t="shared" si="1"/>
        <v>0</v>
      </c>
      <c r="T62" s="195">
        <f t="shared" si="1"/>
        <v>30185</v>
      </c>
      <c r="U62" s="195">
        <f t="shared" si="1"/>
        <v>310803</v>
      </c>
      <c r="V62" s="195">
        <f t="shared" si="1"/>
        <v>377640</v>
      </c>
      <c r="W62" s="195">
        <f t="shared" si="1"/>
        <v>110299</v>
      </c>
      <c r="X62" s="195">
        <f t="shared" si="1"/>
        <v>113129</v>
      </c>
      <c r="Y62" s="195">
        <f t="shared" si="1"/>
        <v>412003</v>
      </c>
      <c r="Z62" s="195">
        <f t="shared" si="1"/>
        <v>0</v>
      </c>
      <c r="AA62" s="195">
        <f t="shared" si="1"/>
        <v>58604</v>
      </c>
      <c r="AB62" s="195">
        <f t="shared" si="1"/>
        <v>390468</v>
      </c>
      <c r="AC62" s="195">
        <f t="shared" si="1"/>
        <v>316557</v>
      </c>
      <c r="AD62" s="195">
        <f t="shared" si="1"/>
        <v>0</v>
      </c>
      <c r="AE62" s="195">
        <f t="shared" si="1"/>
        <v>491262</v>
      </c>
      <c r="AF62" s="195">
        <f t="shared" si="1"/>
        <v>0</v>
      </c>
      <c r="AG62" s="195">
        <f t="shared" si="1"/>
        <v>1383264</v>
      </c>
      <c r="AH62" s="195">
        <f t="shared" si="1"/>
        <v>18741</v>
      </c>
      <c r="AI62" s="195">
        <f t="shared" si="1"/>
        <v>0</v>
      </c>
      <c r="AJ62" s="195">
        <f t="shared" si="1"/>
        <v>6906903</v>
      </c>
      <c r="AK62" s="195">
        <f t="shared" si="1"/>
        <v>96634</v>
      </c>
      <c r="AL62" s="195">
        <f t="shared" si="1"/>
        <v>94565</v>
      </c>
      <c r="AM62" s="195">
        <f t="shared" si="1"/>
        <v>0</v>
      </c>
      <c r="AN62" s="195">
        <f t="shared" si="1"/>
        <v>0</v>
      </c>
      <c r="AO62" s="195">
        <f t="shared" si="1"/>
        <v>352923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69505</v>
      </c>
      <c r="AW62" s="195">
        <f t="shared" si="1"/>
        <v>0</v>
      </c>
      <c r="AX62" s="195">
        <f t="shared" si="1"/>
        <v>0</v>
      </c>
      <c r="AY62" s="195">
        <f>ROUND(AY47+AY48,0)</f>
        <v>356843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612</v>
      </c>
      <c r="BE62" s="195">
        <f t="shared" si="1"/>
        <v>206343</v>
      </c>
      <c r="BF62" s="195">
        <f t="shared" si="1"/>
        <v>224394</v>
      </c>
      <c r="BG62" s="195">
        <f t="shared" si="1"/>
        <v>0</v>
      </c>
      <c r="BH62" s="195">
        <f t="shared" si="1"/>
        <v>55807</v>
      </c>
      <c r="BI62" s="195">
        <f t="shared" si="1"/>
        <v>0</v>
      </c>
      <c r="BJ62" s="195">
        <f t="shared" si="1"/>
        <v>17546</v>
      </c>
      <c r="BK62" s="195">
        <f t="shared" si="1"/>
        <v>114382</v>
      </c>
      <c r="BL62" s="195">
        <f t="shared" si="1"/>
        <v>148317</v>
      </c>
      <c r="BM62" s="195">
        <f t="shared" si="1"/>
        <v>0</v>
      </c>
      <c r="BN62" s="195">
        <f t="shared" si="1"/>
        <v>422541</v>
      </c>
      <c r="BO62" s="195">
        <f t="shared" ref="BO62:CC62" si="2">ROUND(BO47+BO48,0)</f>
        <v>20271</v>
      </c>
      <c r="BP62" s="195">
        <f t="shared" si="2"/>
        <v>3975</v>
      </c>
      <c r="BQ62" s="195">
        <f t="shared" si="2"/>
        <v>0</v>
      </c>
      <c r="BR62" s="195">
        <f t="shared" si="2"/>
        <v>0</v>
      </c>
      <c r="BS62" s="195">
        <f t="shared" si="2"/>
        <v>39070</v>
      </c>
      <c r="BT62" s="195">
        <f t="shared" si="2"/>
        <v>0</v>
      </c>
      <c r="BU62" s="195">
        <f t="shared" si="2"/>
        <v>0</v>
      </c>
      <c r="BV62" s="195">
        <f t="shared" si="2"/>
        <v>122810</v>
      </c>
      <c r="BW62" s="195">
        <f t="shared" si="2"/>
        <v>1545062</v>
      </c>
      <c r="BX62" s="195">
        <f t="shared" si="2"/>
        <v>0</v>
      </c>
      <c r="BY62" s="195">
        <f t="shared" si="2"/>
        <v>961185</v>
      </c>
      <c r="BZ62" s="195">
        <f t="shared" si="2"/>
        <v>0</v>
      </c>
      <c r="CA62" s="195">
        <f t="shared" si="2"/>
        <v>213304</v>
      </c>
      <c r="CB62" s="195">
        <f t="shared" si="2"/>
        <v>83082</v>
      </c>
      <c r="CC62" s="195">
        <f t="shared" si="2"/>
        <v>245418</v>
      </c>
      <c r="CD62" s="248" t="s">
        <v>221</v>
      </c>
      <c r="CE62" s="195">
        <f t="shared" si="0"/>
        <v>22847232</v>
      </c>
      <c r="CF62" s="251"/>
    </row>
    <row r="63" spans="1:84" ht="12.6" customHeight="1" x14ac:dyDescent="0.2">
      <c r="A63" s="171" t="s">
        <v>236</v>
      </c>
      <c r="B63" s="175"/>
      <c r="C63" s="184">
        <v>501623.52</v>
      </c>
      <c r="D63" s="184">
        <v>0</v>
      </c>
      <c r="E63" s="184">
        <v>1445216.5599999998</v>
      </c>
      <c r="F63" s="185">
        <v>0</v>
      </c>
      <c r="G63" s="184">
        <v>155871.74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5000</v>
      </c>
      <c r="P63" s="185">
        <v>25380.1</v>
      </c>
      <c r="Q63" s="185">
        <v>0</v>
      </c>
      <c r="R63" s="185">
        <v>3034309.24</v>
      </c>
      <c r="S63" s="185">
        <v>0</v>
      </c>
      <c r="T63" s="185">
        <v>0</v>
      </c>
      <c r="U63" s="185">
        <v>228949</v>
      </c>
      <c r="V63" s="185">
        <v>1704783.4900000002</v>
      </c>
      <c r="W63" s="185">
        <v>0</v>
      </c>
      <c r="X63" s="185">
        <v>0</v>
      </c>
      <c r="Y63" s="185">
        <v>61439.700000000004</v>
      </c>
      <c r="Z63" s="185">
        <v>0</v>
      </c>
      <c r="AA63" s="185">
        <v>32535</v>
      </c>
      <c r="AB63" s="185">
        <v>0</v>
      </c>
      <c r="AC63" s="185">
        <v>26892.5</v>
      </c>
      <c r="AD63" s="185">
        <v>0</v>
      </c>
      <c r="AE63" s="185">
        <v>14825.5</v>
      </c>
      <c r="AF63" s="185">
        <v>0</v>
      </c>
      <c r="AG63" s="185">
        <v>4749964.6999999993</v>
      </c>
      <c r="AH63" s="185">
        <v>0</v>
      </c>
      <c r="AI63" s="185">
        <v>0</v>
      </c>
      <c r="AJ63" s="185">
        <v>1479075.7600000002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415.94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44479.06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615874.17999999993</v>
      </c>
      <c r="BO63" s="185">
        <v>0</v>
      </c>
      <c r="BP63" s="185">
        <v>0</v>
      </c>
      <c r="BQ63" s="185">
        <v>0</v>
      </c>
      <c r="BR63" s="185">
        <v>0</v>
      </c>
      <c r="BS63" s="185">
        <v>233.12</v>
      </c>
      <c r="BT63" s="185">
        <v>0</v>
      </c>
      <c r="BU63" s="185">
        <v>0</v>
      </c>
      <c r="BV63" s="185">
        <v>721.84999999999854</v>
      </c>
      <c r="BW63" s="185">
        <v>541337.81000000006</v>
      </c>
      <c r="BX63" s="185">
        <v>0</v>
      </c>
      <c r="BY63" s="185">
        <v>5702.56</v>
      </c>
      <c r="BZ63" s="185">
        <v>0</v>
      </c>
      <c r="CA63" s="185">
        <v>76708.350000000006</v>
      </c>
      <c r="CB63" s="185">
        <v>420</v>
      </c>
      <c r="CC63" s="185">
        <v>1669535.9300000002</v>
      </c>
      <c r="CD63" s="248" t="s">
        <v>221</v>
      </c>
      <c r="CE63" s="195">
        <f t="shared" si="0"/>
        <v>16421295.609999999</v>
      </c>
      <c r="CF63" s="251"/>
    </row>
    <row r="64" spans="1:84" ht="12.6" customHeight="1" x14ac:dyDescent="0.2">
      <c r="A64" s="171" t="s">
        <v>237</v>
      </c>
      <c r="B64" s="175"/>
      <c r="C64" s="184">
        <v>2316728.9700000007</v>
      </c>
      <c r="D64" s="184">
        <v>0</v>
      </c>
      <c r="E64" s="185">
        <v>3702598.5199999991</v>
      </c>
      <c r="F64" s="185">
        <v>0</v>
      </c>
      <c r="G64" s="184">
        <v>57919.290000000015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324.43</v>
      </c>
      <c r="P64" s="185">
        <v>26210053.790000003</v>
      </c>
      <c r="Q64" s="185">
        <v>631906.84</v>
      </c>
      <c r="R64" s="185">
        <v>973121.01</v>
      </c>
      <c r="S64" s="185">
        <v>0</v>
      </c>
      <c r="T64" s="185">
        <v>12171.469999999998</v>
      </c>
      <c r="U64" s="185">
        <v>4971592.6199999992</v>
      </c>
      <c r="V64" s="185">
        <v>10349415.290000014</v>
      </c>
      <c r="W64" s="185">
        <v>291665.98999999993</v>
      </c>
      <c r="X64" s="185">
        <v>475163.93000000005</v>
      </c>
      <c r="Y64" s="185">
        <v>591204.0299999998</v>
      </c>
      <c r="Z64" s="185">
        <v>0</v>
      </c>
      <c r="AA64" s="185">
        <v>1941001.0999999999</v>
      </c>
      <c r="AB64" s="185">
        <v>22661037.740000006</v>
      </c>
      <c r="AC64" s="185">
        <v>1862183.9000000001</v>
      </c>
      <c r="AD64" s="185">
        <v>0</v>
      </c>
      <c r="AE64" s="185">
        <v>377778.16000000003</v>
      </c>
      <c r="AF64" s="185">
        <v>0</v>
      </c>
      <c r="AG64" s="185">
        <v>1979771.1100000003</v>
      </c>
      <c r="AH64" s="185">
        <v>0</v>
      </c>
      <c r="AI64" s="185">
        <v>0</v>
      </c>
      <c r="AJ64" s="185">
        <v>37104106.859999985</v>
      </c>
      <c r="AK64" s="185">
        <v>5907.46</v>
      </c>
      <c r="AL64" s="185">
        <v>6452.8799999999992</v>
      </c>
      <c r="AM64" s="185">
        <v>0</v>
      </c>
      <c r="AN64" s="185">
        <v>0</v>
      </c>
      <c r="AO64" s="185">
        <v>370070.61000000004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107861.07</v>
      </c>
      <c r="AW64" s="185">
        <v>0</v>
      </c>
      <c r="AX64" s="185">
        <v>0</v>
      </c>
      <c r="AY64" s="185">
        <v>2067658.4199999995</v>
      </c>
      <c r="AZ64" s="185">
        <v>1650.4799999999998</v>
      </c>
      <c r="BA64" s="185">
        <v>0</v>
      </c>
      <c r="BB64" s="185">
        <v>0</v>
      </c>
      <c r="BC64" s="185">
        <v>0</v>
      </c>
      <c r="BD64" s="185">
        <v>-145740.90999999997</v>
      </c>
      <c r="BE64" s="185">
        <v>1051471.1499999999</v>
      </c>
      <c r="BF64" s="185">
        <v>580633.96000000008</v>
      </c>
      <c r="BG64" s="185">
        <v>0</v>
      </c>
      <c r="BH64" s="185">
        <v>0</v>
      </c>
      <c r="BI64" s="185">
        <v>0</v>
      </c>
      <c r="BJ64" s="185">
        <v>0</v>
      </c>
      <c r="BK64" s="185">
        <v>9194.2100000000009</v>
      </c>
      <c r="BL64" s="185">
        <v>5048.4400000000005</v>
      </c>
      <c r="BM64" s="185">
        <v>0</v>
      </c>
      <c r="BN64" s="185">
        <v>211545.97</v>
      </c>
      <c r="BO64" s="185">
        <v>65479.630000000005</v>
      </c>
      <c r="BP64" s="185">
        <v>1464.19</v>
      </c>
      <c r="BQ64" s="185">
        <v>0</v>
      </c>
      <c r="BR64" s="185">
        <v>0</v>
      </c>
      <c r="BS64" s="185">
        <v>19201.250000000004</v>
      </c>
      <c r="BT64" s="185">
        <v>0</v>
      </c>
      <c r="BU64" s="185">
        <v>0</v>
      </c>
      <c r="BV64" s="185">
        <v>6123.44</v>
      </c>
      <c r="BW64" s="185">
        <v>7965285.2799999993</v>
      </c>
      <c r="BX64" s="185">
        <v>0</v>
      </c>
      <c r="BY64" s="185">
        <v>31360.16</v>
      </c>
      <c r="BZ64" s="185">
        <v>0</v>
      </c>
      <c r="CA64" s="185">
        <v>9155.16</v>
      </c>
      <c r="CB64" s="185">
        <v>185103.38999999996</v>
      </c>
      <c r="CC64" s="185">
        <v>1600184.0399999993</v>
      </c>
      <c r="CD64" s="248" t="s">
        <v>221</v>
      </c>
      <c r="CE64" s="195">
        <f t="shared" si="0"/>
        <v>130664855.32999998</v>
      </c>
      <c r="CF64" s="251"/>
    </row>
    <row r="65" spans="1:84" ht="12.6" customHeight="1" x14ac:dyDescent="0.2">
      <c r="A65" s="171" t="s">
        <v>238</v>
      </c>
      <c r="B65" s="175"/>
      <c r="C65" s="184">
        <v>6257.24</v>
      </c>
      <c r="D65" s="184">
        <v>0</v>
      </c>
      <c r="E65" s="184">
        <v>7667.670000000001</v>
      </c>
      <c r="F65" s="184">
        <v>0</v>
      </c>
      <c r="G65" s="184">
        <v>139.31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446.21999999999997</v>
      </c>
      <c r="Q65" s="185">
        <v>1880.9900000000002</v>
      </c>
      <c r="R65" s="185">
        <v>200.19</v>
      </c>
      <c r="S65" s="185">
        <v>0</v>
      </c>
      <c r="T65" s="185">
        <v>0</v>
      </c>
      <c r="U65" s="185">
        <v>2245.7799999999997</v>
      </c>
      <c r="V65" s="185">
        <v>285.36</v>
      </c>
      <c r="W65" s="185">
        <v>0</v>
      </c>
      <c r="X65" s="185">
        <v>0</v>
      </c>
      <c r="Y65" s="185">
        <v>852.1099999999999</v>
      </c>
      <c r="Z65" s="185">
        <v>0</v>
      </c>
      <c r="AA65" s="185">
        <v>0</v>
      </c>
      <c r="AB65" s="185">
        <v>249068.70999999996</v>
      </c>
      <c r="AC65" s="185">
        <v>2355.63</v>
      </c>
      <c r="AD65" s="185">
        <v>0</v>
      </c>
      <c r="AE65" s="185">
        <v>5105.6900000000005</v>
      </c>
      <c r="AF65" s="185">
        <v>0</v>
      </c>
      <c r="AG65" s="185">
        <v>3741.1400000000003</v>
      </c>
      <c r="AH65" s="185">
        <v>0</v>
      </c>
      <c r="AI65" s="185">
        <v>0</v>
      </c>
      <c r="AJ65" s="185">
        <v>292414.8000000001</v>
      </c>
      <c r="AK65" s="185">
        <v>465.96</v>
      </c>
      <c r="AL65" s="185">
        <v>1181.95</v>
      </c>
      <c r="AM65" s="185">
        <v>0</v>
      </c>
      <c r="AN65" s="185">
        <v>0</v>
      </c>
      <c r="AO65" s="185">
        <v>488.9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880.62000000000012</v>
      </c>
      <c r="AW65" s="185">
        <v>0</v>
      </c>
      <c r="AX65" s="185">
        <v>0</v>
      </c>
      <c r="AY65" s="185">
        <v>2828.94</v>
      </c>
      <c r="AZ65" s="185">
        <v>0</v>
      </c>
      <c r="BA65" s="185">
        <v>0</v>
      </c>
      <c r="BB65" s="185">
        <v>0</v>
      </c>
      <c r="BC65" s="185">
        <v>0</v>
      </c>
      <c r="BD65" s="185">
        <v>1464.6699999999998</v>
      </c>
      <c r="BE65" s="185">
        <v>1871474.7500000002</v>
      </c>
      <c r="BF65" s="185">
        <v>4808.2900000000009</v>
      </c>
      <c r="BG65" s="185">
        <v>0</v>
      </c>
      <c r="BH65" s="185">
        <v>31951.129999999997</v>
      </c>
      <c r="BI65" s="185">
        <v>0</v>
      </c>
      <c r="BJ65" s="185">
        <v>0</v>
      </c>
      <c r="BK65" s="185">
        <v>0</v>
      </c>
      <c r="BL65" s="185">
        <v>17</v>
      </c>
      <c r="BM65" s="185">
        <v>0</v>
      </c>
      <c r="BN65" s="185">
        <v>294.07</v>
      </c>
      <c r="BO65" s="185">
        <v>17</v>
      </c>
      <c r="BP65" s="185">
        <v>0</v>
      </c>
      <c r="BQ65" s="185">
        <v>0</v>
      </c>
      <c r="BR65" s="185">
        <v>0</v>
      </c>
      <c r="BS65" s="185">
        <v>149.76</v>
      </c>
      <c r="BT65" s="185">
        <v>0</v>
      </c>
      <c r="BU65" s="185">
        <v>0</v>
      </c>
      <c r="BV65" s="185">
        <v>0</v>
      </c>
      <c r="BW65" s="185">
        <v>49072.700000000004</v>
      </c>
      <c r="BX65" s="185">
        <v>0</v>
      </c>
      <c r="BY65" s="185">
        <v>6849.13</v>
      </c>
      <c r="BZ65" s="185">
        <v>0</v>
      </c>
      <c r="CA65" s="185">
        <v>610.14</v>
      </c>
      <c r="CB65" s="185">
        <v>216.57999999999998</v>
      </c>
      <c r="CC65" s="185">
        <v>9968.14</v>
      </c>
      <c r="CD65" s="248" t="s">
        <v>221</v>
      </c>
      <c r="CE65" s="195">
        <f t="shared" si="0"/>
        <v>2555400.5700000003</v>
      </c>
      <c r="CF65" s="251"/>
    </row>
    <row r="66" spans="1:84" ht="12.6" customHeight="1" x14ac:dyDescent="0.2">
      <c r="A66" s="171" t="s">
        <v>239</v>
      </c>
      <c r="B66" s="175"/>
      <c r="C66" s="184">
        <v>661255.64999999991</v>
      </c>
      <c r="D66" s="184">
        <v>0</v>
      </c>
      <c r="E66" s="184">
        <v>1680588.55</v>
      </c>
      <c r="F66" s="184">
        <v>0</v>
      </c>
      <c r="G66" s="184">
        <v>90908.39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1527.52</v>
      </c>
      <c r="P66" s="185">
        <v>1455284.62</v>
      </c>
      <c r="Q66" s="185">
        <v>9435.74</v>
      </c>
      <c r="R66" s="185">
        <v>3985.4999999999995</v>
      </c>
      <c r="S66" s="184">
        <v>0</v>
      </c>
      <c r="T66" s="184">
        <v>4349.09</v>
      </c>
      <c r="U66" s="185">
        <v>4350715.7499999981</v>
      </c>
      <c r="V66" s="185">
        <v>1024194.1700000003</v>
      </c>
      <c r="W66" s="185">
        <v>243719.49000000002</v>
      </c>
      <c r="X66" s="185">
        <v>318072.00000000006</v>
      </c>
      <c r="Y66" s="185">
        <v>751538.7</v>
      </c>
      <c r="Z66" s="185">
        <v>0</v>
      </c>
      <c r="AA66" s="185">
        <v>222929.47999999998</v>
      </c>
      <c r="AB66" s="185">
        <v>156895.37</v>
      </c>
      <c r="AC66" s="185">
        <v>1025466.4500000002</v>
      </c>
      <c r="AD66" s="185">
        <v>0</v>
      </c>
      <c r="AE66" s="185">
        <v>517534.32</v>
      </c>
      <c r="AF66" s="185">
        <v>0</v>
      </c>
      <c r="AG66" s="185">
        <v>1577616.7999999993</v>
      </c>
      <c r="AH66" s="185">
        <v>235807.98</v>
      </c>
      <c r="AI66" s="185">
        <v>0</v>
      </c>
      <c r="AJ66" s="185">
        <v>2260605.3100000005</v>
      </c>
      <c r="AK66" s="185">
        <v>111.54</v>
      </c>
      <c r="AL66" s="185">
        <v>3876.38</v>
      </c>
      <c r="AM66" s="185">
        <v>0</v>
      </c>
      <c r="AN66" s="185">
        <v>0</v>
      </c>
      <c r="AO66" s="185">
        <v>7715.6699999999992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2210.54</v>
      </c>
      <c r="AW66" s="185">
        <v>0</v>
      </c>
      <c r="AX66" s="185">
        <v>1477.24</v>
      </c>
      <c r="AY66" s="185">
        <v>136094.28</v>
      </c>
      <c r="AZ66" s="185">
        <v>16512.02</v>
      </c>
      <c r="BA66" s="185">
        <v>0</v>
      </c>
      <c r="BB66" s="185">
        <v>0</v>
      </c>
      <c r="BC66" s="185">
        <v>0</v>
      </c>
      <c r="BD66" s="185">
        <v>336904.62</v>
      </c>
      <c r="BE66" s="185">
        <v>2024629.6</v>
      </c>
      <c r="BF66" s="185">
        <v>1045649.7300000002</v>
      </c>
      <c r="BG66" s="185">
        <v>0</v>
      </c>
      <c r="BH66" s="185">
        <v>277385.90999999997</v>
      </c>
      <c r="BI66" s="185">
        <v>0</v>
      </c>
      <c r="BJ66" s="185">
        <v>0</v>
      </c>
      <c r="BK66" s="185">
        <v>458451.45999999996</v>
      </c>
      <c r="BL66" s="185">
        <v>6862.02</v>
      </c>
      <c r="BM66" s="185">
        <v>0</v>
      </c>
      <c r="BN66" s="185">
        <v>366257.60999999993</v>
      </c>
      <c r="BO66" s="185">
        <v>63299.23</v>
      </c>
      <c r="BP66" s="185">
        <v>249583.71</v>
      </c>
      <c r="BQ66" s="185">
        <v>0</v>
      </c>
      <c r="BR66" s="185">
        <v>0</v>
      </c>
      <c r="BS66" s="185">
        <v>20438.62</v>
      </c>
      <c r="BT66" s="185">
        <v>0</v>
      </c>
      <c r="BU66" s="185">
        <v>0</v>
      </c>
      <c r="BV66" s="185">
        <v>182171.09999999998</v>
      </c>
      <c r="BW66" s="185">
        <v>1231891.2999999998</v>
      </c>
      <c r="BX66" s="185">
        <v>0</v>
      </c>
      <c r="BY66" s="185">
        <v>975206.70000000019</v>
      </c>
      <c r="BZ66" s="185">
        <v>0</v>
      </c>
      <c r="CA66" s="185">
        <v>12632.569999999996</v>
      </c>
      <c r="CB66" s="185">
        <v>188222.66999999998</v>
      </c>
      <c r="CC66" s="185">
        <v>3177775.3400000008</v>
      </c>
      <c r="CD66" s="248" t="s">
        <v>221</v>
      </c>
      <c r="CE66" s="195">
        <f t="shared" si="0"/>
        <v>27377790.740000006</v>
      </c>
      <c r="CF66" s="251"/>
    </row>
    <row r="67" spans="1:84" ht="12.6" customHeight="1" x14ac:dyDescent="0.2">
      <c r="A67" s="171" t="s">
        <v>6</v>
      </c>
      <c r="B67" s="175"/>
      <c r="C67" s="195">
        <f>ROUND(C51+C52,0)</f>
        <v>2109343</v>
      </c>
      <c r="D67" s="195">
        <f>ROUND(D51+D52,0)</f>
        <v>0</v>
      </c>
      <c r="E67" s="195">
        <f t="shared" ref="E67:BP67" si="3">ROUND(E51+E52,0)</f>
        <v>5369394</v>
      </c>
      <c r="F67" s="195">
        <f t="shared" si="3"/>
        <v>0</v>
      </c>
      <c r="G67" s="195">
        <f t="shared" si="3"/>
        <v>350229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1150422</v>
      </c>
      <c r="Q67" s="195">
        <f t="shared" si="3"/>
        <v>294825</v>
      </c>
      <c r="R67" s="195">
        <f t="shared" si="3"/>
        <v>0</v>
      </c>
      <c r="S67" s="195">
        <f t="shared" si="3"/>
        <v>0</v>
      </c>
      <c r="T67" s="195">
        <f t="shared" si="3"/>
        <v>223647</v>
      </c>
      <c r="U67" s="195">
        <f t="shared" si="3"/>
        <v>306909</v>
      </c>
      <c r="V67" s="195">
        <f t="shared" si="3"/>
        <v>345689</v>
      </c>
      <c r="W67" s="195">
        <f t="shared" si="3"/>
        <v>107375</v>
      </c>
      <c r="X67" s="195">
        <f t="shared" si="3"/>
        <v>86340</v>
      </c>
      <c r="Y67" s="195">
        <f t="shared" si="3"/>
        <v>336076</v>
      </c>
      <c r="Z67" s="195">
        <f t="shared" si="3"/>
        <v>0</v>
      </c>
      <c r="AA67" s="195">
        <f t="shared" si="3"/>
        <v>70208</v>
      </c>
      <c r="AB67" s="195">
        <f t="shared" si="3"/>
        <v>183267</v>
      </c>
      <c r="AC67" s="195">
        <f t="shared" si="3"/>
        <v>29801</v>
      </c>
      <c r="AD67" s="195">
        <f t="shared" si="3"/>
        <v>0</v>
      </c>
      <c r="AE67" s="195">
        <f t="shared" si="3"/>
        <v>15322</v>
      </c>
      <c r="AF67" s="195">
        <f t="shared" si="3"/>
        <v>0</v>
      </c>
      <c r="AG67" s="195">
        <f t="shared" si="3"/>
        <v>500515</v>
      </c>
      <c r="AH67" s="195">
        <f t="shared" si="3"/>
        <v>0</v>
      </c>
      <c r="AI67" s="195">
        <f t="shared" si="3"/>
        <v>0</v>
      </c>
      <c r="AJ67" s="195">
        <f t="shared" si="3"/>
        <v>5450</v>
      </c>
      <c r="AK67" s="195">
        <f t="shared" si="3"/>
        <v>0</v>
      </c>
      <c r="AL67" s="195">
        <f t="shared" si="3"/>
        <v>4009</v>
      </c>
      <c r="AM67" s="195">
        <f t="shared" si="3"/>
        <v>0</v>
      </c>
      <c r="AN67" s="195">
        <f t="shared" si="3"/>
        <v>0</v>
      </c>
      <c r="AO67" s="195">
        <f t="shared" si="3"/>
        <v>872152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404110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277389</v>
      </c>
      <c r="BE67" s="195">
        <f t="shared" si="3"/>
        <v>2565145</v>
      </c>
      <c r="BF67" s="195">
        <f t="shared" si="3"/>
        <v>231869</v>
      </c>
      <c r="BG67" s="195">
        <f t="shared" si="3"/>
        <v>127820</v>
      </c>
      <c r="BH67" s="195">
        <f t="shared" si="3"/>
        <v>127268</v>
      </c>
      <c r="BI67" s="195">
        <f t="shared" si="3"/>
        <v>0</v>
      </c>
      <c r="BJ67" s="195">
        <f t="shared" si="3"/>
        <v>0</v>
      </c>
      <c r="BK67" s="195">
        <f t="shared" si="3"/>
        <v>11969</v>
      </c>
      <c r="BL67" s="195">
        <f t="shared" si="3"/>
        <v>15700</v>
      </c>
      <c r="BM67" s="195">
        <f t="shared" si="3"/>
        <v>0</v>
      </c>
      <c r="BN67" s="195">
        <f t="shared" si="3"/>
        <v>253920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38822</v>
      </c>
      <c r="BT67" s="195">
        <f t="shared" si="4"/>
        <v>74456</v>
      </c>
      <c r="BU67" s="195">
        <f t="shared" si="4"/>
        <v>0</v>
      </c>
      <c r="BV67" s="195">
        <f t="shared" si="4"/>
        <v>21509</v>
      </c>
      <c r="BW67" s="195">
        <f t="shared" si="4"/>
        <v>67335</v>
      </c>
      <c r="BX67" s="195">
        <f t="shared" si="4"/>
        <v>0</v>
      </c>
      <c r="BY67" s="195">
        <f t="shared" si="4"/>
        <v>288324</v>
      </c>
      <c r="BZ67" s="195">
        <f t="shared" si="4"/>
        <v>0</v>
      </c>
      <c r="CA67" s="195">
        <f t="shared" si="4"/>
        <v>0</v>
      </c>
      <c r="CB67" s="195">
        <f t="shared" si="4"/>
        <v>422524</v>
      </c>
      <c r="CC67" s="195">
        <f t="shared" si="4"/>
        <v>168192</v>
      </c>
      <c r="CD67" s="248" t="s">
        <v>221</v>
      </c>
      <c r="CE67" s="195">
        <f t="shared" si="0"/>
        <v>17457325</v>
      </c>
      <c r="CF67" s="251"/>
    </row>
    <row r="68" spans="1:84" ht="12.6" customHeight="1" x14ac:dyDescent="0.2">
      <c r="A68" s="171" t="s">
        <v>240</v>
      </c>
      <c r="B68" s="175"/>
      <c r="C68" s="184">
        <v>25023.659999999996</v>
      </c>
      <c r="D68" s="184">
        <v>0</v>
      </c>
      <c r="E68" s="184">
        <v>111874.56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27625.18</v>
      </c>
      <c r="Q68" s="185">
        <v>0</v>
      </c>
      <c r="R68" s="185">
        <v>0</v>
      </c>
      <c r="S68" s="185">
        <v>0</v>
      </c>
      <c r="T68" s="185">
        <v>0</v>
      </c>
      <c r="U68" s="185">
        <v>60716.880000000005</v>
      </c>
      <c r="V68" s="185">
        <v>28641.94</v>
      </c>
      <c r="W68" s="185">
        <v>127488</v>
      </c>
      <c r="X68" s="185">
        <v>104428.8</v>
      </c>
      <c r="Y68" s="185">
        <v>670452</v>
      </c>
      <c r="Z68" s="185">
        <v>0</v>
      </c>
      <c r="AA68" s="185">
        <v>123336</v>
      </c>
      <c r="AB68" s="185">
        <v>873494.53</v>
      </c>
      <c r="AC68" s="185">
        <v>361123.77</v>
      </c>
      <c r="AD68" s="185">
        <v>0</v>
      </c>
      <c r="AE68" s="185">
        <v>582144</v>
      </c>
      <c r="AF68" s="185">
        <v>0</v>
      </c>
      <c r="AG68" s="185">
        <v>806388.95</v>
      </c>
      <c r="AH68" s="185">
        <v>0</v>
      </c>
      <c r="AI68" s="185">
        <v>0</v>
      </c>
      <c r="AJ68" s="185">
        <v>9516861.0199999996</v>
      </c>
      <c r="AK68" s="185">
        <v>97236</v>
      </c>
      <c r="AL68" s="185">
        <v>97236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85932</v>
      </c>
      <c r="AW68" s="185">
        <v>0</v>
      </c>
      <c r="AX68" s="185">
        <v>0</v>
      </c>
      <c r="AY68" s="185">
        <v>78213.31</v>
      </c>
      <c r="AZ68" s="185">
        <v>0</v>
      </c>
      <c r="BA68" s="185">
        <v>0</v>
      </c>
      <c r="BB68" s="185">
        <v>0</v>
      </c>
      <c r="BC68" s="185">
        <v>0</v>
      </c>
      <c r="BD68" s="185">
        <v>25820.53</v>
      </c>
      <c r="BE68" s="185">
        <v>20525.669999999998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108246</v>
      </c>
      <c r="BL68" s="185">
        <v>27982.86</v>
      </c>
      <c r="BM68" s="185">
        <v>0</v>
      </c>
      <c r="BN68" s="185">
        <v>461892</v>
      </c>
      <c r="BO68" s="185">
        <v>20640</v>
      </c>
      <c r="BP68" s="185">
        <v>0</v>
      </c>
      <c r="BQ68" s="185">
        <v>0</v>
      </c>
      <c r="BR68" s="185">
        <v>0</v>
      </c>
      <c r="BS68" s="185">
        <v>42300</v>
      </c>
      <c r="BT68" s="185">
        <v>0</v>
      </c>
      <c r="BU68" s="185">
        <v>0</v>
      </c>
      <c r="BV68" s="185">
        <v>0</v>
      </c>
      <c r="BW68" s="185">
        <v>2092177.27</v>
      </c>
      <c r="BX68" s="185">
        <v>0</v>
      </c>
      <c r="BY68" s="185">
        <v>859721.55</v>
      </c>
      <c r="BZ68" s="185">
        <v>0</v>
      </c>
      <c r="CA68" s="185">
        <v>203964</v>
      </c>
      <c r="CB68" s="185">
        <v>226333.37</v>
      </c>
      <c r="CC68" s="185">
        <v>375184.39</v>
      </c>
      <c r="CD68" s="248" t="s">
        <v>221</v>
      </c>
      <c r="CE68" s="195">
        <f t="shared" si="0"/>
        <v>18243004.239999998</v>
      </c>
      <c r="CF68" s="251"/>
    </row>
    <row r="69" spans="1:84" ht="12.6" customHeight="1" x14ac:dyDescent="0.2">
      <c r="A69" s="171" t="s">
        <v>241</v>
      </c>
      <c r="B69" s="175"/>
      <c r="C69" s="184">
        <v>242184.74999999997</v>
      </c>
      <c r="D69" s="184">
        <v>0</v>
      </c>
      <c r="E69" s="185">
        <v>697501.51999999979</v>
      </c>
      <c r="F69" s="185">
        <v>0</v>
      </c>
      <c r="G69" s="184">
        <v>21610.16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9059.44</v>
      </c>
      <c r="P69" s="185">
        <v>298173.89</v>
      </c>
      <c r="Q69" s="185">
        <v>31384</v>
      </c>
      <c r="R69" s="224">
        <v>1719.53</v>
      </c>
      <c r="S69" s="185">
        <v>0</v>
      </c>
      <c r="T69" s="184">
        <v>9420.25</v>
      </c>
      <c r="U69" s="185">
        <v>26956.210000000003</v>
      </c>
      <c r="V69" s="185">
        <v>158492.96000000002</v>
      </c>
      <c r="W69" s="184">
        <v>37545.350000000006</v>
      </c>
      <c r="X69" s="185">
        <v>20032.21</v>
      </c>
      <c r="Y69" s="185">
        <v>39942.69000000001</v>
      </c>
      <c r="Z69" s="185">
        <v>0</v>
      </c>
      <c r="AA69" s="185">
        <v>3485.7600000000007</v>
      </c>
      <c r="AB69" s="185">
        <v>2664343.38</v>
      </c>
      <c r="AC69" s="185">
        <v>60219.750000000007</v>
      </c>
      <c r="AD69" s="185">
        <v>0</v>
      </c>
      <c r="AE69" s="185">
        <v>135125.37000000002</v>
      </c>
      <c r="AF69" s="185">
        <v>0</v>
      </c>
      <c r="AG69" s="185">
        <v>269502.84999999998</v>
      </c>
      <c r="AH69" s="185">
        <v>244</v>
      </c>
      <c r="AI69" s="185">
        <v>0</v>
      </c>
      <c r="AJ69" s="185">
        <v>1312096.7600000007</v>
      </c>
      <c r="AK69" s="185">
        <v>22553.599999999999</v>
      </c>
      <c r="AL69" s="185">
        <v>15696.09</v>
      </c>
      <c r="AM69" s="185">
        <v>0</v>
      </c>
      <c r="AN69" s="185">
        <v>0</v>
      </c>
      <c r="AO69" s="184">
        <v>66076.08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3761.25</v>
      </c>
      <c r="AW69" s="185">
        <v>0</v>
      </c>
      <c r="AX69" s="185">
        <v>0</v>
      </c>
      <c r="AY69" s="185">
        <v>7161.3199999999988</v>
      </c>
      <c r="AZ69" s="185">
        <v>0</v>
      </c>
      <c r="BA69" s="185">
        <v>0</v>
      </c>
      <c r="BB69" s="185">
        <v>0</v>
      </c>
      <c r="BC69" s="185">
        <v>0</v>
      </c>
      <c r="BD69" s="185">
        <v>10346.6</v>
      </c>
      <c r="BE69" s="185">
        <v>180243.30000000002</v>
      </c>
      <c r="BF69" s="185">
        <v>4433.1499999999996</v>
      </c>
      <c r="BG69" s="185">
        <v>0</v>
      </c>
      <c r="BH69" s="224">
        <v>5509.93</v>
      </c>
      <c r="BI69" s="185">
        <v>0</v>
      </c>
      <c r="BJ69" s="185">
        <v>1036.3300000000002</v>
      </c>
      <c r="BK69" s="185">
        <v>766.7</v>
      </c>
      <c r="BL69" s="185">
        <v>10863.15</v>
      </c>
      <c r="BM69" s="185">
        <v>0</v>
      </c>
      <c r="BN69" s="185">
        <v>178033.1</v>
      </c>
      <c r="BO69" s="185">
        <v>204</v>
      </c>
      <c r="BP69" s="185">
        <v>852086.72000000009</v>
      </c>
      <c r="BQ69" s="185">
        <v>0</v>
      </c>
      <c r="BR69" s="185">
        <v>0</v>
      </c>
      <c r="BS69" s="185">
        <v>70405.599999999991</v>
      </c>
      <c r="BT69" s="185">
        <v>0</v>
      </c>
      <c r="BU69" s="185">
        <v>0</v>
      </c>
      <c r="BV69" s="185">
        <v>1351.56</v>
      </c>
      <c r="BW69" s="185">
        <v>1908465.8200000005</v>
      </c>
      <c r="BX69" s="185">
        <v>0</v>
      </c>
      <c r="BY69" s="185">
        <v>200226.98</v>
      </c>
      <c r="BZ69" s="185">
        <v>0</v>
      </c>
      <c r="CA69" s="185">
        <v>166326.15999999997</v>
      </c>
      <c r="CB69" s="185">
        <v>-82702.05</v>
      </c>
      <c r="CC69" s="185">
        <v>131247905.95084301</v>
      </c>
      <c r="CD69" s="188">
        <v>31371396.659999993</v>
      </c>
      <c r="CE69" s="195">
        <f t="shared" si="0"/>
        <v>172281188.830843</v>
      </c>
      <c r="CF69" s="251"/>
    </row>
    <row r="70" spans="1:84" ht="12.6" customHeight="1" x14ac:dyDescent="0.2">
      <c r="A70" s="171" t="s">
        <v>242</v>
      </c>
      <c r="B70" s="175"/>
      <c r="C70" s="184">
        <v>945.11</v>
      </c>
      <c r="D70" s="184">
        <v>0</v>
      </c>
      <c r="E70" s="184">
        <v>19284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1250</v>
      </c>
      <c r="Q70" s="184">
        <v>0</v>
      </c>
      <c r="R70" s="184">
        <v>0</v>
      </c>
      <c r="S70" s="184">
        <v>0</v>
      </c>
      <c r="T70" s="184">
        <v>0</v>
      </c>
      <c r="U70" s="185">
        <v>967.71</v>
      </c>
      <c r="V70" s="184">
        <v>27875</v>
      </c>
      <c r="W70" s="184">
        <v>0</v>
      </c>
      <c r="X70" s="185">
        <v>0</v>
      </c>
      <c r="Y70" s="185">
        <v>6717.26</v>
      </c>
      <c r="Z70" s="185">
        <v>0</v>
      </c>
      <c r="AA70" s="185">
        <v>0</v>
      </c>
      <c r="AB70" s="185">
        <v>17429131.009999998</v>
      </c>
      <c r="AC70" s="185">
        <v>0</v>
      </c>
      <c r="AD70" s="185">
        <v>0</v>
      </c>
      <c r="AE70" s="185">
        <v>15874.5</v>
      </c>
      <c r="AF70" s="185">
        <v>0</v>
      </c>
      <c r="AG70" s="185">
        <v>0</v>
      </c>
      <c r="AH70" s="185">
        <v>0</v>
      </c>
      <c r="AI70" s="185">
        <v>0</v>
      </c>
      <c r="AJ70" s="185">
        <v>2540688.2000000002</v>
      </c>
      <c r="AK70" s="185">
        <v>23265</v>
      </c>
      <c r="AL70" s="185">
        <v>47950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35250</v>
      </c>
      <c r="AW70" s="185">
        <v>0</v>
      </c>
      <c r="AX70" s="185">
        <v>0</v>
      </c>
      <c r="AY70" s="185">
        <v>2304413.83</v>
      </c>
      <c r="AZ70" s="185">
        <v>0</v>
      </c>
      <c r="BA70" s="185">
        <v>0</v>
      </c>
      <c r="BB70" s="185">
        <v>0</v>
      </c>
      <c r="BC70" s="185">
        <v>0</v>
      </c>
      <c r="BD70" s="185">
        <v>16448.739999999998</v>
      </c>
      <c r="BE70" s="185">
        <v>80880.92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91263.360000000015</v>
      </c>
      <c r="BL70" s="185">
        <v>0</v>
      </c>
      <c r="BM70" s="185">
        <v>0</v>
      </c>
      <c r="BN70" s="185">
        <v>297209.92000000004</v>
      </c>
      <c r="BO70" s="185">
        <v>0</v>
      </c>
      <c r="BP70" s="185">
        <v>0</v>
      </c>
      <c r="BQ70" s="185">
        <v>0</v>
      </c>
      <c r="BR70" s="185">
        <v>0</v>
      </c>
      <c r="BS70" s="185">
        <v>10200</v>
      </c>
      <c r="BT70" s="185">
        <v>0</v>
      </c>
      <c r="BU70" s="185">
        <v>0</v>
      </c>
      <c r="BV70" s="185">
        <v>89735.520000000019</v>
      </c>
      <c r="BW70" s="185">
        <v>1239982.4300000002</v>
      </c>
      <c r="BX70" s="185">
        <v>0</v>
      </c>
      <c r="BY70" s="185">
        <v>0</v>
      </c>
      <c r="BZ70" s="185">
        <v>0</v>
      </c>
      <c r="CA70" s="185">
        <v>553930.32999999996</v>
      </c>
      <c r="CB70" s="185">
        <v>102424.18</v>
      </c>
      <c r="CC70" s="185">
        <v>7065852.620000001</v>
      </c>
      <c r="CD70" s="188">
        <v>0</v>
      </c>
      <c r="CE70" s="195">
        <f t="shared" si="0"/>
        <v>32001539.639999997</v>
      </c>
      <c r="CF70" s="251"/>
    </row>
    <row r="71" spans="1:84" ht="12.6" customHeight="1" x14ac:dyDescent="0.2">
      <c r="A71" s="171" t="s">
        <v>243</v>
      </c>
      <c r="B71" s="175"/>
      <c r="C71" s="195">
        <f>SUM(C61:C68)+C69-C70</f>
        <v>26384284.079999998</v>
      </c>
      <c r="D71" s="195">
        <f t="shared" ref="D71:AI71" si="5">SUM(D61:D69)-D70</f>
        <v>0</v>
      </c>
      <c r="E71" s="195">
        <f t="shared" si="5"/>
        <v>59575155.230000004</v>
      </c>
      <c r="F71" s="195">
        <f t="shared" si="5"/>
        <v>0</v>
      </c>
      <c r="G71" s="195">
        <f t="shared" si="5"/>
        <v>2127749.7999999998</v>
      </c>
      <c r="H71" s="195">
        <f t="shared" si="5"/>
        <v>0</v>
      </c>
      <c r="I71" s="195">
        <f t="shared" si="5"/>
        <v>0</v>
      </c>
      <c r="J71" s="195">
        <f t="shared" si="5"/>
        <v>1043.6300000000001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15911.390000000001</v>
      </c>
      <c r="P71" s="195">
        <f t="shared" si="5"/>
        <v>41226991.490000002</v>
      </c>
      <c r="Q71" s="195">
        <f t="shared" si="5"/>
        <v>5542476.9000000004</v>
      </c>
      <c r="R71" s="195">
        <f t="shared" si="5"/>
        <v>4350071.7100000009</v>
      </c>
      <c r="S71" s="195">
        <f t="shared" si="5"/>
        <v>0</v>
      </c>
      <c r="T71" s="195">
        <f t="shared" si="5"/>
        <v>644762.79</v>
      </c>
      <c r="U71" s="195">
        <f t="shared" si="5"/>
        <v>14016049.739999996</v>
      </c>
      <c r="V71" s="195">
        <f t="shared" si="5"/>
        <v>18527568.760000017</v>
      </c>
      <c r="W71" s="195">
        <f t="shared" si="5"/>
        <v>2251793.0499999998</v>
      </c>
      <c r="X71" s="195">
        <f t="shared" si="5"/>
        <v>2485091.7499999995</v>
      </c>
      <c r="Y71" s="195">
        <f t="shared" si="5"/>
        <v>7838596.5000000009</v>
      </c>
      <c r="Z71" s="195">
        <f t="shared" si="5"/>
        <v>0</v>
      </c>
      <c r="AA71" s="195">
        <f t="shared" si="5"/>
        <v>3160716.9899999998</v>
      </c>
      <c r="AB71" s="195">
        <f t="shared" si="5"/>
        <v>14470861.72000001</v>
      </c>
      <c r="AC71" s="195">
        <f t="shared" si="5"/>
        <v>7512307.6500000004</v>
      </c>
      <c r="AD71" s="195">
        <f t="shared" si="5"/>
        <v>0</v>
      </c>
      <c r="AE71" s="195">
        <f t="shared" si="5"/>
        <v>8063405.1900000023</v>
      </c>
      <c r="AF71" s="195">
        <f t="shared" si="5"/>
        <v>0</v>
      </c>
      <c r="AG71" s="195">
        <f t="shared" si="5"/>
        <v>27996752.09</v>
      </c>
      <c r="AH71" s="195">
        <f t="shared" si="5"/>
        <v>481397.98000000004</v>
      </c>
      <c r="AI71" s="195">
        <f t="shared" si="5"/>
        <v>0</v>
      </c>
      <c r="AJ71" s="195">
        <f t="shared" ref="AJ71:BO71" si="6">SUM(AJ61:AJ69)-AJ70</f>
        <v>139852908.08999997</v>
      </c>
      <c r="AK71" s="195">
        <f t="shared" si="6"/>
        <v>1368112.73</v>
      </c>
      <c r="AL71" s="195">
        <f t="shared" si="6"/>
        <v>1318521.6399999999</v>
      </c>
      <c r="AM71" s="195">
        <f t="shared" si="6"/>
        <v>0</v>
      </c>
      <c r="AN71" s="195">
        <f t="shared" si="6"/>
        <v>0</v>
      </c>
      <c r="AO71" s="195">
        <f t="shared" si="6"/>
        <v>5936858.8100000005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1075332.5699999998</v>
      </c>
      <c r="AW71" s="195">
        <f t="shared" si="6"/>
        <v>0</v>
      </c>
      <c r="AX71" s="195">
        <f t="shared" si="6"/>
        <v>1477.24</v>
      </c>
      <c r="AY71" s="195">
        <f t="shared" si="6"/>
        <v>5063738.2299999995</v>
      </c>
      <c r="AZ71" s="195">
        <f t="shared" si="6"/>
        <v>18162.5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497742.09000000008</v>
      </c>
      <c r="BE71" s="195">
        <f t="shared" si="6"/>
        <v>10378468.860000001</v>
      </c>
      <c r="BF71" s="195">
        <f t="shared" si="6"/>
        <v>4805094.5100000007</v>
      </c>
      <c r="BG71" s="195">
        <f t="shared" si="6"/>
        <v>127820</v>
      </c>
      <c r="BH71" s="195">
        <f t="shared" si="6"/>
        <v>1172721.8799999999</v>
      </c>
      <c r="BI71" s="195">
        <f t="shared" si="6"/>
        <v>0</v>
      </c>
      <c r="BJ71" s="195">
        <f t="shared" si="6"/>
        <v>230739.79999999996</v>
      </c>
      <c r="BK71" s="195">
        <f t="shared" si="6"/>
        <v>1994811.5799999996</v>
      </c>
      <c r="BL71" s="195">
        <f t="shared" si="6"/>
        <v>2008191.23</v>
      </c>
      <c r="BM71" s="195">
        <f t="shared" si="6"/>
        <v>0</v>
      </c>
      <c r="BN71" s="195">
        <f t="shared" si="6"/>
        <v>7322382.6399999997</v>
      </c>
      <c r="BO71" s="195">
        <f t="shared" si="6"/>
        <v>415024.56999999995</v>
      </c>
      <c r="BP71" s="195">
        <f t="shared" ref="BP71:CC71" si="7">SUM(BP61:BP69)-BP70</f>
        <v>1155169.25</v>
      </c>
      <c r="BQ71" s="195">
        <f t="shared" si="7"/>
        <v>0</v>
      </c>
      <c r="BR71" s="195">
        <f t="shared" si="7"/>
        <v>0</v>
      </c>
      <c r="BS71" s="195">
        <f t="shared" si="7"/>
        <v>692848.12</v>
      </c>
      <c r="BT71" s="195">
        <f t="shared" si="7"/>
        <v>74456</v>
      </c>
      <c r="BU71" s="195">
        <f t="shared" si="7"/>
        <v>0</v>
      </c>
      <c r="BV71" s="195">
        <f t="shared" si="7"/>
        <v>1729935.9899999998</v>
      </c>
      <c r="BW71" s="195">
        <f t="shared" si="7"/>
        <v>32843048.629999995</v>
      </c>
      <c r="BX71" s="195">
        <f t="shared" si="7"/>
        <v>0</v>
      </c>
      <c r="BY71" s="195">
        <f t="shared" si="7"/>
        <v>14950918.770000003</v>
      </c>
      <c r="BZ71" s="195">
        <f t="shared" si="7"/>
        <v>0</v>
      </c>
      <c r="CA71" s="195">
        <f t="shared" si="7"/>
        <v>2707970.7100000004</v>
      </c>
      <c r="CB71" s="195">
        <f t="shared" si="7"/>
        <v>1925380.42</v>
      </c>
      <c r="CC71" s="195">
        <f t="shared" si="7"/>
        <v>134395832.45084301</v>
      </c>
      <c r="CD71" s="244">
        <f>CD69-CD70</f>
        <v>31371396.659999993</v>
      </c>
      <c r="CE71" s="195">
        <f>SUM(CE61:CE69)-CE70</f>
        <v>652108054.41084301</v>
      </c>
      <c r="CF71" s="251"/>
    </row>
    <row r="72" spans="1:84" ht="12.6" customHeight="1" x14ac:dyDescent="0.2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">
      <c r="A73" s="171" t="s">
        <v>245</v>
      </c>
      <c r="B73" s="175"/>
      <c r="C73" s="184">
        <v>111227515.60000001</v>
      </c>
      <c r="D73" s="184">
        <v>0</v>
      </c>
      <c r="E73" s="185">
        <v>222080619.04999995</v>
      </c>
      <c r="F73" s="185">
        <v>0</v>
      </c>
      <c r="G73" s="184">
        <v>9263501</v>
      </c>
      <c r="H73" s="184">
        <v>0</v>
      </c>
      <c r="I73" s="185">
        <v>0</v>
      </c>
      <c r="J73" s="185">
        <v>10826.639999999998</v>
      </c>
      <c r="K73" s="185">
        <v>0</v>
      </c>
      <c r="L73" s="185">
        <v>0</v>
      </c>
      <c r="M73" s="184">
        <v>0</v>
      </c>
      <c r="N73" s="184">
        <v>0</v>
      </c>
      <c r="O73" s="184">
        <v>20384634.040000003</v>
      </c>
      <c r="P73" s="185">
        <v>123063378.59</v>
      </c>
      <c r="Q73" s="185">
        <v>9365290.3900000025</v>
      </c>
      <c r="R73" s="185">
        <v>15597591.92</v>
      </c>
      <c r="S73" s="185">
        <v>0</v>
      </c>
      <c r="T73" s="185">
        <v>169</v>
      </c>
      <c r="U73" s="185">
        <v>76137537.319999993</v>
      </c>
      <c r="V73" s="185">
        <v>67586373.920000002</v>
      </c>
      <c r="W73" s="185">
        <v>11130766.370000001</v>
      </c>
      <c r="X73" s="185">
        <v>40185894.700000018</v>
      </c>
      <c r="Y73" s="185">
        <v>16260477.389999997</v>
      </c>
      <c r="Z73" s="185">
        <v>0</v>
      </c>
      <c r="AA73" s="185">
        <v>3330532.7400000007</v>
      </c>
      <c r="AB73" s="185">
        <v>49897783.579999991</v>
      </c>
      <c r="AC73" s="185">
        <v>17632037.050000001</v>
      </c>
      <c r="AD73" s="185">
        <v>0</v>
      </c>
      <c r="AE73" s="185">
        <v>6364961.4400000004</v>
      </c>
      <c r="AF73" s="185">
        <v>0</v>
      </c>
      <c r="AG73" s="185">
        <v>36745557.890000001</v>
      </c>
      <c r="AH73" s="185">
        <v>0</v>
      </c>
      <c r="AI73" s="185">
        <v>0</v>
      </c>
      <c r="AJ73" s="185">
        <v>198299.52999999997</v>
      </c>
      <c r="AK73" s="185">
        <v>3466492.16</v>
      </c>
      <c r="AL73" s="185">
        <v>1594918.24</v>
      </c>
      <c r="AM73" s="185">
        <v>0</v>
      </c>
      <c r="AN73" s="185">
        <v>0</v>
      </c>
      <c r="AO73" s="185">
        <v>5520061.1500000004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15069.06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847060288.76999986</v>
      </c>
      <c r="CF73" s="251"/>
    </row>
    <row r="74" spans="1:84" ht="12.6" customHeight="1" x14ac:dyDescent="0.2">
      <c r="A74" s="171" t="s">
        <v>246</v>
      </c>
      <c r="B74" s="175"/>
      <c r="C74" s="184">
        <v>7419070.6200000001</v>
      </c>
      <c r="D74" s="184">
        <v>0</v>
      </c>
      <c r="E74" s="185">
        <v>93111313.100000009</v>
      </c>
      <c r="F74" s="185">
        <v>0</v>
      </c>
      <c r="G74" s="184">
        <v>23772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403446.09</v>
      </c>
      <c r="P74" s="185">
        <v>119307575.81999999</v>
      </c>
      <c r="Q74" s="185">
        <v>16052981.010000002</v>
      </c>
      <c r="R74" s="185">
        <v>15219247.439999999</v>
      </c>
      <c r="S74" s="185">
        <v>0</v>
      </c>
      <c r="T74" s="185">
        <v>4142</v>
      </c>
      <c r="U74" s="185">
        <v>51357017.760000005</v>
      </c>
      <c r="V74" s="185">
        <v>83449333.120000005</v>
      </c>
      <c r="W74" s="185">
        <v>43317939.609999992</v>
      </c>
      <c r="X74" s="185">
        <v>109216839.29999998</v>
      </c>
      <c r="Y74" s="185">
        <v>64700780.090000018</v>
      </c>
      <c r="Z74" s="185">
        <v>0</v>
      </c>
      <c r="AA74" s="185">
        <v>24183708.039999999</v>
      </c>
      <c r="AB74" s="185">
        <v>35952250.099999994</v>
      </c>
      <c r="AC74" s="185">
        <v>18891056.82</v>
      </c>
      <c r="AD74" s="185">
        <v>0</v>
      </c>
      <c r="AE74" s="185">
        <v>14652807.890000002</v>
      </c>
      <c r="AF74" s="185">
        <v>0</v>
      </c>
      <c r="AG74" s="185">
        <v>129295894.83000003</v>
      </c>
      <c r="AH74" s="185">
        <v>0</v>
      </c>
      <c r="AI74" s="185">
        <v>0</v>
      </c>
      <c r="AJ74" s="185">
        <v>314861117.65000021</v>
      </c>
      <c r="AK74" s="185">
        <v>1835455.27</v>
      </c>
      <c r="AL74" s="185">
        <v>1978449.8499999999</v>
      </c>
      <c r="AM74" s="185">
        <v>0</v>
      </c>
      <c r="AN74" s="185">
        <v>0</v>
      </c>
      <c r="AO74" s="185">
        <v>23933050.939999998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5110487.7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1174277737.0500004</v>
      </c>
      <c r="CF74" s="251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118646586.22000001</v>
      </c>
      <c r="D75" s="195">
        <f t="shared" si="9"/>
        <v>0</v>
      </c>
      <c r="E75" s="195">
        <f t="shared" si="9"/>
        <v>315191932.14999998</v>
      </c>
      <c r="F75" s="195">
        <f t="shared" si="9"/>
        <v>0</v>
      </c>
      <c r="G75" s="195">
        <f t="shared" si="9"/>
        <v>9287273</v>
      </c>
      <c r="H75" s="195">
        <f t="shared" si="9"/>
        <v>0</v>
      </c>
      <c r="I75" s="195">
        <f t="shared" si="9"/>
        <v>0</v>
      </c>
      <c r="J75" s="195">
        <f t="shared" si="9"/>
        <v>10826.639999999998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20788080.130000003</v>
      </c>
      <c r="P75" s="195">
        <f t="shared" si="9"/>
        <v>242370954.41</v>
      </c>
      <c r="Q75" s="195">
        <f t="shared" si="9"/>
        <v>25418271.400000006</v>
      </c>
      <c r="R75" s="195">
        <f t="shared" si="9"/>
        <v>30816839.359999999</v>
      </c>
      <c r="S75" s="195">
        <f t="shared" si="9"/>
        <v>0</v>
      </c>
      <c r="T75" s="195">
        <f t="shared" si="9"/>
        <v>4311</v>
      </c>
      <c r="U75" s="195">
        <f t="shared" si="9"/>
        <v>127494555.08</v>
      </c>
      <c r="V75" s="195">
        <f t="shared" si="9"/>
        <v>151035707.04000002</v>
      </c>
      <c r="W75" s="195">
        <f t="shared" si="9"/>
        <v>54448705.979999989</v>
      </c>
      <c r="X75" s="195">
        <f t="shared" si="9"/>
        <v>149402734</v>
      </c>
      <c r="Y75" s="195">
        <f t="shared" si="9"/>
        <v>80961257.480000019</v>
      </c>
      <c r="Z75" s="195">
        <f t="shared" si="9"/>
        <v>0</v>
      </c>
      <c r="AA75" s="195">
        <f t="shared" si="9"/>
        <v>27514240.780000001</v>
      </c>
      <c r="AB75" s="195">
        <f t="shared" si="9"/>
        <v>85850033.679999977</v>
      </c>
      <c r="AC75" s="195">
        <f t="shared" si="9"/>
        <v>36523093.870000005</v>
      </c>
      <c r="AD75" s="195">
        <f t="shared" si="9"/>
        <v>0</v>
      </c>
      <c r="AE75" s="195">
        <f t="shared" si="9"/>
        <v>21017769.330000002</v>
      </c>
      <c r="AF75" s="195">
        <f t="shared" si="9"/>
        <v>0</v>
      </c>
      <c r="AG75" s="195">
        <f t="shared" si="9"/>
        <v>166041452.72000003</v>
      </c>
      <c r="AH75" s="195">
        <f t="shared" si="9"/>
        <v>0</v>
      </c>
      <c r="AI75" s="195">
        <f t="shared" si="9"/>
        <v>0</v>
      </c>
      <c r="AJ75" s="195">
        <f t="shared" si="9"/>
        <v>315059417.18000019</v>
      </c>
      <c r="AK75" s="195">
        <f t="shared" si="9"/>
        <v>5301947.43</v>
      </c>
      <c r="AL75" s="195">
        <f t="shared" si="9"/>
        <v>3573368.09</v>
      </c>
      <c r="AM75" s="195">
        <f t="shared" si="9"/>
        <v>0</v>
      </c>
      <c r="AN75" s="195">
        <f t="shared" si="9"/>
        <v>0</v>
      </c>
      <c r="AO75" s="195">
        <f t="shared" si="9"/>
        <v>29453112.089999996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5125556.76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2021338025.8200002</v>
      </c>
      <c r="CF75" s="251"/>
    </row>
    <row r="76" spans="1:84" ht="12.6" customHeight="1" x14ac:dyDescent="0.2">
      <c r="A76" s="171" t="s">
        <v>248</v>
      </c>
      <c r="B76" s="175"/>
      <c r="C76" s="184">
        <v>90304.240000000049</v>
      </c>
      <c r="D76" s="184">
        <v>0</v>
      </c>
      <c r="E76" s="185">
        <v>229872.03999999963</v>
      </c>
      <c r="F76" s="185">
        <v>0</v>
      </c>
      <c r="G76" s="184">
        <v>14993.860000000004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49251.320000000022</v>
      </c>
      <c r="Q76" s="185">
        <v>12621.920000000004</v>
      </c>
      <c r="R76" s="185">
        <v>0</v>
      </c>
      <c r="S76" s="185">
        <v>0</v>
      </c>
      <c r="T76" s="185">
        <v>9574.6700000000019</v>
      </c>
      <c r="U76" s="185">
        <v>13139.26</v>
      </c>
      <c r="V76" s="185">
        <v>14799.479999999996</v>
      </c>
      <c r="W76" s="185">
        <v>4596.88</v>
      </c>
      <c r="X76" s="185">
        <v>3696.3399999999997</v>
      </c>
      <c r="Y76" s="185">
        <v>14387.920000000002</v>
      </c>
      <c r="Z76" s="185">
        <v>0</v>
      </c>
      <c r="AA76" s="185">
        <v>3005.72</v>
      </c>
      <c r="AB76" s="185">
        <v>7845.9600000000009</v>
      </c>
      <c r="AC76" s="185">
        <v>1275.8400000000001</v>
      </c>
      <c r="AD76" s="185">
        <v>0</v>
      </c>
      <c r="AE76" s="185">
        <v>655.96</v>
      </c>
      <c r="AF76" s="185">
        <v>0</v>
      </c>
      <c r="AG76" s="185">
        <v>21427.819999999989</v>
      </c>
      <c r="AH76" s="185">
        <v>0</v>
      </c>
      <c r="AI76" s="185">
        <v>0</v>
      </c>
      <c r="AJ76" s="185">
        <v>233.34</v>
      </c>
      <c r="AK76" s="185">
        <v>0</v>
      </c>
      <c r="AL76" s="185">
        <v>171.62</v>
      </c>
      <c r="AM76" s="185">
        <v>0</v>
      </c>
      <c r="AN76" s="185">
        <v>0</v>
      </c>
      <c r="AO76" s="185">
        <v>37338.180000000051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17300.589999999997</v>
      </c>
      <c r="AZ76" s="185">
        <v>0</v>
      </c>
      <c r="BA76" s="185">
        <v>0</v>
      </c>
      <c r="BB76" s="185">
        <v>0</v>
      </c>
      <c r="BC76" s="185">
        <v>0</v>
      </c>
      <c r="BD76" s="185">
        <v>11875.44</v>
      </c>
      <c r="BE76" s="185">
        <v>109817.81000000004</v>
      </c>
      <c r="BF76" s="185">
        <v>9926.6700000000019</v>
      </c>
      <c r="BG76" s="185">
        <v>5472.1799999999994</v>
      </c>
      <c r="BH76" s="185">
        <v>5448.5399999999991</v>
      </c>
      <c r="BI76" s="185">
        <v>0</v>
      </c>
      <c r="BJ76" s="185">
        <v>0</v>
      </c>
      <c r="BK76" s="185">
        <v>512.4</v>
      </c>
      <c r="BL76" s="185">
        <v>672.14</v>
      </c>
      <c r="BM76" s="185">
        <v>0</v>
      </c>
      <c r="BN76" s="185">
        <v>10870.699999999999</v>
      </c>
      <c r="BO76" s="185">
        <v>0</v>
      </c>
      <c r="BP76" s="185">
        <v>0</v>
      </c>
      <c r="BQ76" s="185">
        <v>0</v>
      </c>
      <c r="BR76" s="185">
        <v>0</v>
      </c>
      <c r="BS76" s="185">
        <v>1662.02</v>
      </c>
      <c r="BT76" s="185">
        <v>3187.5600000000004</v>
      </c>
      <c r="BU76" s="185">
        <v>0</v>
      </c>
      <c r="BV76" s="185">
        <v>920.81999999999994</v>
      </c>
      <c r="BW76" s="185">
        <v>2882.7</v>
      </c>
      <c r="BX76" s="185">
        <v>0</v>
      </c>
      <c r="BY76" s="185">
        <v>12343.599999999999</v>
      </c>
      <c r="BZ76" s="185">
        <v>0</v>
      </c>
      <c r="CA76" s="185">
        <v>0</v>
      </c>
      <c r="CB76" s="185">
        <v>18088.900000000001</v>
      </c>
      <c r="CC76" s="185">
        <v>7200.5399999999991</v>
      </c>
      <c r="CD76" s="248" t="s">
        <v>221</v>
      </c>
      <c r="CE76" s="195">
        <f t="shared" si="8"/>
        <v>747374.97999999986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64415.676171571111</v>
      </c>
      <c r="D77" s="184">
        <v>0</v>
      </c>
      <c r="E77" s="184">
        <v>171124.19396221722</v>
      </c>
      <c r="F77" s="184">
        <v>0</v>
      </c>
      <c r="G77" s="184">
        <v>5048.251860291035</v>
      </c>
      <c r="H77" s="184">
        <v>0</v>
      </c>
      <c r="I77" s="184">
        <v>0</v>
      </c>
      <c r="J77" s="184"/>
      <c r="K77" s="184">
        <v>-0.12199407934909257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240588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0</v>
      </c>
      <c r="D78" s="184">
        <v>0</v>
      </c>
      <c r="E78" s="184">
        <v>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0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/>
      <c r="AX78" s="248" t="s">
        <v>221</v>
      </c>
      <c r="AY78" s="248" t="s">
        <v>221</v>
      </c>
      <c r="AZ78" s="248" t="s">
        <v>221</v>
      </c>
      <c r="BA78" s="184"/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0</v>
      </c>
      <c r="BI78" s="184">
        <v>0</v>
      </c>
      <c r="BJ78" s="248" t="s">
        <v>221</v>
      </c>
      <c r="BK78" s="184">
        <v>0</v>
      </c>
      <c r="BL78" s="184">
        <v>0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8" t="s">
        <v>221</v>
      </c>
      <c r="CD78" s="248" t="s">
        <v>221</v>
      </c>
      <c r="CE78" s="195">
        <f t="shared" si="8"/>
        <v>0</v>
      </c>
      <c r="CF78" s="195"/>
    </row>
    <row r="79" spans="1:84" ht="12.6" customHeight="1" x14ac:dyDescent="0.2">
      <c r="A79" s="171" t="s">
        <v>251</v>
      </c>
      <c r="B79" s="175"/>
      <c r="C79" s="184">
        <v>0</v>
      </c>
      <c r="D79" s="184">
        <v>0</v>
      </c>
      <c r="E79" s="184">
        <v>0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0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116.88</v>
      </c>
      <c r="D80" s="187">
        <v>0</v>
      </c>
      <c r="E80" s="187">
        <v>249.43000000000004</v>
      </c>
      <c r="F80" s="187">
        <v>0</v>
      </c>
      <c r="G80" s="187">
        <v>8.85</v>
      </c>
      <c r="H80" s="187">
        <v>0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49.53</v>
      </c>
      <c r="Q80" s="187">
        <v>32.96</v>
      </c>
      <c r="R80" s="187">
        <v>0</v>
      </c>
      <c r="S80" s="187">
        <v>0</v>
      </c>
      <c r="T80" s="187">
        <v>3.15</v>
      </c>
      <c r="U80" s="187">
        <v>0</v>
      </c>
      <c r="V80" s="187">
        <v>12.49</v>
      </c>
      <c r="W80" s="187">
        <v>0</v>
      </c>
      <c r="X80" s="187">
        <v>0</v>
      </c>
      <c r="Y80" s="187">
        <v>3.38</v>
      </c>
      <c r="Z80" s="187">
        <v>0</v>
      </c>
      <c r="AA80" s="187">
        <v>0</v>
      </c>
      <c r="AB80" s="187">
        <v>0.02</v>
      </c>
      <c r="AC80" s="187">
        <v>11.549999999999999</v>
      </c>
      <c r="AD80" s="187">
        <v>0</v>
      </c>
      <c r="AE80" s="187">
        <v>0</v>
      </c>
      <c r="AF80" s="187">
        <v>0</v>
      </c>
      <c r="AG80" s="187">
        <v>76.08</v>
      </c>
      <c r="AH80" s="187">
        <v>0</v>
      </c>
      <c r="AI80" s="187">
        <v>0</v>
      </c>
      <c r="AJ80" s="187">
        <v>77.760000000000005</v>
      </c>
      <c r="AK80" s="187">
        <v>0</v>
      </c>
      <c r="AL80" s="187">
        <v>0</v>
      </c>
      <c r="AM80" s="187">
        <v>0</v>
      </c>
      <c r="AN80" s="187">
        <v>0</v>
      </c>
      <c r="AO80" s="187">
        <v>36.65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2.16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680.9</v>
      </c>
      <c r="CF80" s="254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81" t="s">
        <v>1275</v>
      </c>
      <c r="D82" s="255"/>
      <c r="E82" s="175"/>
    </row>
    <row r="83" spans="1:5" ht="12.6" customHeight="1" x14ac:dyDescent="0.2">
      <c r="A83" s="173" t="s">
        <v>255</v>
      </c>
      <c r="B83" s="172" t="s">
        <v>256</v>
      </c>
      <c r="C83" s="226" t="s">
        <v>1265</v>
      </c>
      <c r="D83" s="255"/>
      <c r="E83" s="175"/>
    </row>
    <row r="84" spans="1:5" ht="12.6" customHeight="1" x14ac:dyDescent="0.2">
      <c r="A84" s="173" t="s">
        <v>257</v>
      </c>
      <c r="B84" s="172" t="s">
        <v>256</v>
      </c>
      <c r="C84" s="229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70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0" t="s">
        <v>1267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29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29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29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29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5" t="s">
        <v>1272</v>
      </c>
      <c r="D92" s="255"/>
      <c r="E92" s="175"/>
    </row>
    <row r="93" spans="1:5" ht="12.6" customHeight="1" x14ac:dyDescent="0.2">
      <c r="A93" s="173" t="s">
        <v>264</v>
      </c>
      <c r="B93" s="172" t="s">
        <v>256</v>
      </c>
      <c r="C93" s="269" t="s">
        <v>1273</v>
      </c>
      <c r="D93" s="255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6" t="s">
        <v>266</v>
      </c>
      <c r="B96" s="256"/>
      <c r="C96" s="256"/>
      <c r="D96" s="256"/>
      <c r="E96" s="256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6" t="s">
        <v>269</v>
      </c>
      <c r="B100" s="256"/>
      <c r="C100" s="256"/>
      <c r="D100" s="256"/>
      <c r="E100" s="256"/>
    </row>
    <row r="101" spans="1:5" ht="12.6" customHeight="1" x14ac:dyDescent="0.2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">
      <c r="A103" s="256" t="s">
        <v>271</v>
      </c>
      <c r="B103" s="256"/>
      <c r="C103" s="256"/>
      <c r="D103" s="256"/>
      <c r="E103" s="256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16492</v>
      </c>
      <c r="D111" s="174">
        <v>76489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2832</v>
      </c>
      <c r="D114" s="174">
        <v>6613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47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142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20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33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>
        <v>12</v>
      </c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254</v>
      </c>
    </row>
    <row r="128" spans="1:5" ht="12.6" customHeight="1" x14ac:dyDescent="0.2">
      <c r="A128" s="173" t="s">
        <v>292</v>
      </c>
      <c r="B128" s="172" t="s">
        <v>256</v>
      </c>
      <c r="C128" s="189">
        <v>337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29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7682</v>
      </c>
      <c r="C138" s="189">
        <v>3602</v>
      </c>
      <c r="D138" s="174">
        <v>5208</v>
      </c>
      <c r="E138" s="175">
        <f>SUM(B138:D138)</f>
        <v>16492</v>
      </c>
    </row>
    <row r="139" spans="1:6" ht="12.6" customHeight="1" x14ac:dyDescent="0.2">
      <c r="A139" s="173" t="s">
        <v>215</v>
      </c>
      <c r="B139" s="174">
        <v>39449</v>
      </c>
      <c r="C139" s="189">
        <v>16897</v>
      </c>
      <c r="D139" s="174">
        <v>20143</v>
      </c>
      <c r="E139" s="175">
        <f>SUM(B139:D139)</f>
        <v>76489</v>
      </c>
    </row>
    <row r="140" spans="1:6" ht="12.6" customHeight="1" x14ac:dyDescent="0.2">
      <c r="A140" s="173" t="s">
        <v>298</v>
      </c>
      <c r="B140" s="174">
        <v>139623.75289050865</v>
      </c>
      <c r="C140" s="174">
        <v>75166.099961048487</v>
      </c>
      <c r="D140" s="174">
        <v>160741.1471484426</v>
      </c>
      <c r="E140" s="175">
        <f>SUM(B140:D140)</f>
        <v>375530.99999999977</v>
      </c>
    </row>
    <row r="141" spans="1:6" ht="12.6" customHeight="1" x14ac:dyDescent="0.2">
      <c r="A141" s="173" t="s">
        <v>245</v>
      </c>
      <c r="B141" s="174">
        <v>422304876.2700001</v>
      </c>
      <c r="C141" s="189">
        <v>182205042.50999999</v>
      </c>
      <c r="D141" s="174">
        <v>242550369.98999998</v>
      </c>
      <c r="E141" s="175">
        <f>SUM(B141:D141)</f>
        <v>847060288.7700001</v>
      </c>
      <c r="F141" s="199"/>
    </row>
    <row r="142" spans="1:6" ht="12.6" customHeight="1" x14ac:dyDescent="0.2">
      <c r="A142" s="173" t="s">
        <v>246</v>
      </c>
      <c r="B142" s="174">
        <v>436600612.41999996</v>
      </c>
      <c r="C142" s="189">
        <v>235042853.36000001</v>
      </c>
      <c r="D142" s="174">
        <v>502634271.26999998</v>
      </c>
      <c r="E142" s="175">
        <f>SUM(B142:D142)</f>
        <v>1174277737.05</v>
      </c>
      <c r="F142" s="199"/>
    </row>
    <row r="143" spans="1:6" ht="12.6" customHeight="1" x14ac:dyDescent="0.2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6" t="s">
        <v>306</v>
      </c>
      <c r="B164" s="256"/>
      <c r="C164" s="256"/>
      <c r="D164" s="256"/>
      <c r="E164" s="256"/>
    </row>
    <row r="165" spans="1:5" ht="11.45" customHeight="1" x14ac:dyDescent="0.2">
      <c r="A165" s="173" t="s">
        <v>307</v>
      </c>
      <c r="B165" s="172" t="s">
        <v>256</v>
      </c>
      <c r="C165" s="189">
        <v>17493594.160000004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284067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-323444.15000000002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17138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4601581.2200000016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774295.34000000078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/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22847231.570000008</v>
      </c>
      <c r="E173" s="175"/>
    </row>
    <row r="174" spans="1:5" ht="11.45" customHeight="1" x14ac:dyDescent="0.2">
      <c r="A174" s="256" t="s">
        <v>314</v>
      </c>
      <c r="B174" s="256"/>
      <c r="C174" s="256"/>
      <c r="D174" s="256"/>
      <c r="E174" s="256"/>
    </row>
    <row r="175" spans="1:5" ht="11.45" customHeight="1" x14ac:dyDescent="0.2">
      <c r="A175" s="173" t="s">
        <v>315</v>
      </c>
      <c r="B175" s="172" t="s">
        <v>256</v>
      </c>
      <c r="C175" s="189">
        <v>16204451.510000002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2038552.73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18243004.240000002</v>
      </c>
      <c r="E177" s="175"/>
    </row>
    <row r="178" spans="1:5" ht="11.45" customHeight="1" x14ac:dyDescent="0.2">
      <c r="A178" s="256" t="s">
        <v>317</v>
      </c>
      <c r="B178" s="256"/>
      <c r="C178" s="256"/>
      <c r="D178" s="256"/>
      <c r="E178" s="256"/>
    </row>
    <row r="179" spans="1:5" ht="11.45" customHeight="1" x14ac:dyDescent="0.2">
      <c r="A179" s="173" t="s">
        <v>318</v>
      </c>
      <c r="B179" s="172" t="s">
        <v>256</v>
      </c>
      <c r="C179" s="189">
        <v>4173.1899999999996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13737.25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17910.439999999999</v>
      </c>
      <c r="E181" s="175"/>
    </row>
    <row r="182" spans="1:5" ht="11.45" customHeight="1" x14ac:dyDescent="0.2">
      <c r="A182" s="256" t="s">
        <v>320</v>
      </c>
      <c r="B182" s="256"/>
      <c r="C182" s="256"/>
      <c r="D182" s="256"/>
      <c r="E182" s="256"/>
    </row>
    <row r="183" spans="1:5" ht="11.45" customHeight="1" x14ac:dyDescent="0.2">
      <c r="A183" s="173" t="s">
        <v>321</v>
      </c>
      <c r="B183" s="172" t="s">
        <v>256</v>
      </c>
      <c r="C183" s="189">
        <v>964805.71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19129500.310000002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/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20094306.020000003</v>
      </c>
      <c r="E186" s="175"/>
    </row>
    <row r="187" spans="1:5" ht="11.45" customHeight="1" x14ac:dyDescent="0.2">
      <c r="A187" s="256" t="s">
        <v>323</v>
      </c>
      <c r="B187" s="256"/>
      <c r="C187" s="256"/>
      <c r="D187" s="256"/>
      <c r="E187" s="256"/>
    </row>
    <row r="188" spans="1:5" ht="11.45" customHeight="1" x14ac:dyDescent="0.2">
      <c r="A188" s="173" t="s">
        <v>324</v>
      </c>
      <c r="B188" s="172" t="s">
        <v>256</v>
      </c>
      <c r="C188" s="189">
        <v>444054.96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10815125.24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11259180.200000001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9509108</v>
      </c>
      <c r="C195" s="189">
        <v>0</v>
      </c>
      <c r="D195" s="174">
        <v>0</v>
      </c>
      <c r="E195" s="175">
        <f t="shared" ref="E195:E203" si="10">SUM(B195:C195)-D195</f>
        <v>9509108</v>
      </c>
    </row>
    <row r="196" spans="1:8" ht="12.6" customHeight="1" x14ac:dyDescent="0.2">
      <c r="A196" s="173" t="s">
        <v>333</v>
      </c>
      <c r="B196" s="174">
        <v>314365.69999999925</v>
      </c>
      <c r="C196" s="189">
        <v>-314365.7</v>
      </c>
      <c r="D196" s="174">
        <v>0</v>
      </c>
      <c r="E196" s="175">
        <f t="shared" si="10"/>
        <v>-7.5669959187507629E-10</v>
      </c>
    </row>
    <row r="197" spans="1:8" ht="12.6" customHeight="1" x14ac:dyDescent="0.2">
      <c r="A197" s="173" t="s">
        <v>334</v>
      </c>
      <c r="B197" s="174">
        <v>175419316.46000001</v>
      </c>
      <c r="C197" s="189">
        <v>2283403.9699999997</v>
      </c>
      <c r="D197" s="174">
        <v>433438.15</v>
      </c>
      <c r="E197" s="175">
        <f t="shared" si="10"/>
        <v>177269282.28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22927971.359999999</v>
      </c>
      <c r="C199" s="189">
        <v>1510.6600000000035</v>
      </c>
      <c r="D199" s="174">
        <v>0</v>
      </c>
      <c r="E199" s="175">
        <f t="shared" si="10"/>
        <v>22929482.02</v>
      </c>
    </row>
    <row r="200" spans="1:8" ht="12.6" customHeight="1" x14ac:dyDescent="0.2">
      <c r="A200" s="173" t="s">
        <v>337</v>
      </c>
      <c r="B200" s="174">
        <v>84951726.609999985</v>
      </c>
      <c r="C200" s="189">
        <v>10048039.230000006</v>
      </c>
      <c r="D200" s="174">
        <v>69275.39</v>
      </c>
      <c r="E200" s="175">
        <f t="shared" si="10"/>
        <v>94930490.449999988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4112919.75</v>
      </c>
      <c r="C202" s="189">
        <v>0</v>
      </c>
      <c r="D202" s="174">
        <v>0</v>
      </c>
      <c r="E202" s="175">
        <f t="shared" si="10"/>
        <v>4112919.75</v>
      </c>
    </row>
    <row r="203" spans="1:8" ht="12.6" customHeight="1" x14ac:dyDescent="0.2">
      <c r="A203" s="173" t="s">
        <v>340</v>
      </c>
      <c r="B203" s="174">
        <v>14101138.909999996</v>
      </c>
      <c r="C203" s="189">
        <v>9842768.589999998</v>
      </c>
      <c r="D203" s="174">
        <v>-3644608.4600000018</v>
      </c>
      <c r="E203" s="175">
        <f t="shared" si="10"/>
        <v>27588515.959999993</v>
      </c>
    </row>
    <row r="204" spans="1:8" ht="12.6" customHeight="1" x14ac:dyDescent="0.2">
      <c r="A204" s="173" t="s">
        <v>203</v>
      </c>
      <c r="B204" s="175">
        <f>SUM(B195:B203)</f>
        <v>311336546.78999996</v>
      </c>
      <c r="C204" s="191">
        <f>SUM(C195:C203)</f>
        <v>21861356.750000004</v>
      </c>
      <c r="D204" s="175">
        <f>SUM(D195:D203)</f>
        <v>-3141894.9200000018</v>
      </c>
      <c r="E204" s="175">
        <f>SUM(E195:E203)</f>
        <v>336339798.45999998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">
      <c r="A209" s="173" t="s">
        <v>333</v>
      </c>
      <c r="B209" s="174">
        <v>1580875.9999999993</v>
      </c>
      <c r="C209" s="189">
        <v>220347.66999999984</v>
      </c>
      <c r="D209" s="174">
        <v>0</v>
      </c>
      <c r="E209" s="175">
        <f t="shared" ref="E209:E216" si="11">SUM(B209:C209)-D209</f>
        <v>1801223.6699999992</v>
      </c>
      <c r="H209" s="258"/>
    </row>
    <row r="210" spans="1:8" ht="12.6" customHeight="1" x14ac:dyDescent="0.2">
      <c r="A210" s="173" t="s">
        <v>334</v>
      </c>
      <c r="B210" s="174">
        <v>20472587.52</v>
      </c>
      <c r="C210" s="189">
        <v>5279118.6999999983</v>
      </c>
      <c r="D210" s="174">
        <v>25231.32</v>
      </c>
      <c r="E210" s="175">
        <f t="shared" si="11"/>
        <v>25726474.899999999</v>
      </c>
      <c r="H210" s="258"/>
    </row>
    <row r="211" spans="1:8" ht="12.6" customHeight="1" x14ac:dyDescent="0.2">
      <c r="A211" s="173" t="s">
        <v>335</v>
      </c>
      <c r="B211" s="174"/>
      <c r="C211" s="189"/>
      <c r="D211" s="174"/>
      <c r="E211" s="175">
        <f t="shared" si="11"/>
        <v>0</v>
      </c>
      <c r="H211" s="258"/>
    </row>
    <row r="212" spans="1:8" ht="12.6" customHeight="1" x14ac:dyDescent="0.2">
      <c r="A212" s="173" t="s">
        <v>336</v>
      </c>
      <c r="B212" s="174">
        <v>3663903.5699999984</v>
      </c>
      <c r="C212" s="189">
        <v>1248846.1400000015</v>
      </c>
      <c r="D212" s="174">
        <v>0</v>
      </c>
      <c r="E212" s="175">
        <f t="shared" si="11"/>
        <v>4912749.71</v>
      </c>
      <c r="H212" s="258"/>
    </row>
    <row r="213" spans="1:8" ht="12.6" customHeight="1" x14ac:dyDescent="0.2">
      <c r="A213" s="173" t="s">
        <v>337</v>
      </c>
      <c r="B213" s="174">
        <v>46219382.730000004</v>
      </c>
      <c r="C213" s="189">
        <v>10614516.67999967</v>
      </c>
      <c r="D213" s="174">
        <v>57823.73</v>
      </c>
      <c r="E213" s="175">
        <f t="shared" si="11"/>
        <v>56776075.679999679</v>
      </c>
      <c r="H213" s="258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">
      <c r="A217" s="173" t="s">
        <v>203</v>
      </c>
      <c r="B217" s="175">
        <f>SUM(B208:B216)</f>
        <v>71936749.819999993</v>
      </c>
      <c r="C217" s="191">
        <f>SUM(C208:C216)</f>
        <v>17362829.18999967</v>
      </c>
      <c r="D217" s="175">
        <f>SUM(D208:D216)</f>
        <v>83055.05</v>
      </c>
      <c r="E217" s="175">
        <f>SUM(E208:E216)</f>
        <v>89216523.959999681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5" t="s">
        <v>1255</v>
      </c>
      <c r="C220" s="285"/>
      <c r="D220" s="208"/>
      <c r="E220" s="208"/>
    </row>
    <row r="221" spans="1:8" ht="12.6" customHeight="1" x14ac:dyDescent="0.2">
      <c r="A221" s="271" t="s">
        <v>1255</v>
      </c>
      <c r="B221" s="208"/>
      <c r="C221" s="189">
        <v>2020640.24</v>
      </c>
      <c r="D221" s="172">
        <f>C221</f>
        <v>2020640.24</v>
      </c>
      <c r="E221" s="208"/>
    </row>
    <row r="222" spans="1:8" ht="12.6" customHeight="1" x14ac:dyDescent="0.2">
      <c r="A222" s="256" t="s">
        <v>343</v>
      </c>
      <c r="B222" s="256"/>
      <c r="C222" s="256"/>
      <c r="D222" s="256"/>
      <c r="E222" s="256"/>
    </row>
    <row r="223" spans="1:8" ht="12.6" customHeight="1" x14ac:dyDescent="0.2">
      <c r="A223" s="173" t="s">
        <v>344</v>
      </c>
      <c r="B223" s="172" t="s">
        <v>256</v>
      </c>
      <c r="C223" s="189">
        <v>635328167.93999994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324300792.51999986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19211225.919999991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32376885.790000007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293460999.86000001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18708097.359999992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1323386169.3899996</v>
      </c>
      <c r="E229" s="175"/>
    </row>
    <row r="230" spans="1:5" ht="12.6" customHeight="1" x14ac:dyDescent="0.2">
      <c r="A230" s="256" t="s">
        <v>351</v>
      </c>
      <c r="B230" s="256"/>
      <c r="C230" s="256"/>
      <c r="D230" s="256"/>
      <c r="E230" s="256"/>
    </row>
    <row r="231" spans="1:5" ht="12.6" customHeight="1" x14ac:dyDescent="0.2">
      <c r="A231" s="171" t="s">
        <v>352</v>
      </c>
      <c r="B231" s="172" t="s">
        <v>256</v>
      </c>
      <c r="C231" s="189">
        <v>3324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13181740.82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27913627.289999999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41095368.109999999</v>
      </c>
      <c r="E236" s="175"/>
    </row>
    <row r="237" spans="1:5" ht="12.6" customHeight="1" x14ac:dyDescent="0.2">
      <c r="A237" s="256" t="s">
        <v>356</v>
      </c>
      <c r="B237" s="256"/>
      <c r="C237" s="256"/>
      <c r="D237" s="256"/>
      <c r="E237" s="256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1366502177.7399995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6" t="s">
        <v>361</v>
      </c>
      <c r="B249" s="256"/>
      <c r="C249" s="256"/>
      <c r="D249" s="256"/>
      <c r="E249" s="256"/>
    </row>
    <row r="250" spans="1:5" ht="12.4" customHeight="1" x14ac:dyDescent="0.2">
      <c r="A250" s="173" t="s">
        <v>362</v>
      </c>
      <c r="B250" s="172" t="s">
        <v>256</v>
      </c>
      <c r="C250" s="189">
        <v>14156914.91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269727429.93000001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183316675.31999996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3142388.7600000002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8078604.6099999994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834576.46000000008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112623239.35000007</v>
      </c>
      <c r="E260" s="175"/>
    </row>
    <row r="261" spans="1:5" ht="11.25" customHeight="1" x14ac:dyDescent="0.2">
      <c r="A261" s="256" t="s">
        <v>372</v>
      </c>
      <c r="B261" s="256"/>
      <c r="C261" s="256"/>
      <c r="D261" s="256"/>
      <c r="E261" s="256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>
        <v>220142196.03999999</v>
      </c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220142196.03999999</v>
      </c>
      <c r="E265" s="175"/>
    </row>
    <row r="266" spans="1:5" ht="11.25" customHeight="1" x14ac:dyDescent="0.2">
      <c r="A266" s="256" t="s">
        <v>375</v>
      </c>
      <c r="B266" s="256"/>
      <c r="C266" s="256"/>
      <c r="D266" s="256"/>
      <c r="E266" s="256"/>
    </row>
    <row r="267" spans="1:5" ht="12.4" customHeight="1" x14ac:dyDescent="0.2">
      <c r="A267" s="173" t="s">
        <v>332</v>
      </c>
      <c r="B267" s="172" t="s">
        <v>256</v>
      </c>
      <c r="C267" s="189">
        <v>9509108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177269282.28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/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22929482.02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94930490.450000003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4112919.75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27588515.959999997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336339798.45999998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89216523.960000008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247123274.49999997</v>
      </c>
      <c r="E277" s="175"/>
    </row>
    <row r="278" spans="1:5" ht="12.6" customHeight="1" x14ac:dyDescent="0.2">
      <c r="A278" s="256" t="s">
        <v>382</v>
      </c>
      <c r="B278" s="256"/>
      <c r="C278" s="256"/>
      <c r="D278" s="256"/>
      <c r="E278" s="256"/>
    </row>
    <row r="279" spans="1:5" ht="12.6" customHeight="1" x14ac:dyDescent="0.2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30098189.59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30098189.59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6" t="s">
        <v>387</v>
      </c>
      <c r="B285" s="256"/>
      <c r="C285" s="256"/>
      <c r="D285" s="256"/>
      <c r="E285" s="256"/>
    </row>
    <row r="286" spans="1:5" ht="12.6" customHeight="1" x14ac:dyDescent="0.2">
      <c r="A286" s="173" t="s">
        <v>388</v>
      </c>
      <c r="B286" s="172" t="s">
        <v>256</v>
      </c>
      <c r="C286" s="189">
        <v>8289440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13924550.300000001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22213990.300000001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632200889.77999997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6" t="s">
        <v>395</v>
      </c>
      <c r="B303" s="256"/>
      <c r="C303" s="256"/>
      <c r="D303" s="256"/>
      <c r="E303" s="256"/>
    </row>
    <row r="304" spans="1:5" ht="12.6" customHeight="1" x14ac:dyDescent="0.2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22910093.620000001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21302945.450000003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22693262.669999998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66906301.74000001</v>
      </c>
      <c r="E314" s="175"/>
    </row>
    <row r="315" spans="1:5" ht="12.6" customHeight="1" x14ac:dyDescent="0.2">
      <c r="A315" s="256" t="s">
        <v>406</v>
      </c>
      <c r="B315" s="256"/>
      <c r="C315" s="256"/>
      <c r="D315" s="256"/>
      <c r="E315" s="256"/>
    </row>
    <row r="316" spans="1:5" ht="12.6" customHeight="1" x14ac:dyDescent="0.2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13157.76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13157.76</v>
      </c>
      <c r="E319" s="175"/>
    </row>
    <row r="320" spans="1:5" ht="12.6" customHeight="1" x14ac:dyDescent="0.2">
      <c r="A320" s="256" t="s">
        <v>411</v>
      </c>
      <c r="B320" s="256"/>
      <c r="C320" s="256"/>
      <c r="D320" s="256"/>
      <c r="E320" s="256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245670062.11000001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25729194.399999999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271399256.50999999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271399256.50999999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293882173.77000004</v>
      </c>
      <c r="D332" s="175"/>
      <c r="E332" s="175"/>
    </row>
    <row r="333" spans="1:5" ht="12.6" customHeight="1" x14ac:dyDescent="0.2">
      <c r="A333" s="173"/>
      <c r="B333" s="172"/>
      <c r="C333" s="231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632200889.77999997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632200889.77999997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6" t="s">
        <v>427</v>
      </c>
      <c r="B358" s="256"/>
      <c r="C358" s="256"/>
      <c r="D358" s="256"/>
      <c r="E358" s="256"/>
    </row>
    <row r="359" spans="1:5" ht="12.6" customHeight="1" x14ac:dyDescent="0.2">
      <c r="A359" s="173" t="s">
        <v>428</v>
      </c>
      <c r="B359" s="172" t="s">
        <v>256</v>
      </c>
      <c r="C359" s="189">
        <v>847060288.76999998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1174277737.0500009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2021338025.8200009</v>
      </c>
      <c r="E361" s="175"/>
    </row>
    <row r="362" spans="1:5" ht="12.6" customHeight="1" x14ac:dyDescent="0.2">
      <c r="A362" s="256" t="s">
        <v>431</v>
      </c>
      <c r="B362" s="256"/>
      <c r="C362" s="256"/>
      <c r="D362" s="256"/>
      <c r="E362" s="256"/>
    </row>
    <row r="363" spans="1:5" ht="12.6" customHeight="1" x14ac:dyDescent="0.2">
      <c r="A363" s="173" t="s">
        <v>1255</v>
      </c>
      <c r="B363" s="256"/>
      <c r="C363" s="189">
        <v>2020640.24</v>
      </c>
      <c r="D363" s="175"/>
      <c r="E363" s="256"/>
    </row>
    <row r="364" spans="1:5" ht="12.6" customHeight="1" x14ac:dyDescent="0.2">
      <c r="A364" s="173" t="s">
        <v>432</v>
      </c>
      <c r="B364" s="172" t="s">
        <v>256</v>
      </c>
      <c r="C364" s="189">
        <v>1323386169.3899992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41095368.109999999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1366502177.7399991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654835848.08000183</v>
      </c>
      <c r="E368" s="175"/>
    </row>
    <row r="369" spans="1:5" ht="12.6" customHeight="1" x14ac:dyDescent="0.2">
      <c r="A369" s="256" t="s">
        <v>436</v>
      </c>
      <c r="B369" s="256"/>
      <c r="C369" s="256"/>
      <c r="D369" s="256"/>
      <c r="E369" s="256"/>
    </row>
    <row r="370" spans="1:5" ht="12.6" customHeight="1" x14ac:dyDescent="0.2">
      <c r="A370" s="173" t="s">
        <v>437</v>
      </c>
      <c r="B370" s="172" t="s">
        <v>256</v>
      </c>
      <c r="C370" s="189">
        <v>32001539.639999997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32001539.639999997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686837387.72000182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6" t="s">
        <v>441</v>
      </c>
      <c r="B377" s="256"/>
      <c r="C377" s="256"/>
      <c r="D377" s="256"/>
      <c r="E377" s="256"/>
    </row>
    <row r="378" spans="1:5" ht="12.6" customHeight="1" x14ac:dyDescent="0.2">
      <c r="A378" s="173" t="s">
        <v>442</v>
      </c>
      <c r="B378" s="172" t="s">
        <v>256</v>
      </c>
      <c r="C378" s="189">
        <v>276261501.72999996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22847231.570000023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16421295.609999999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130664855.32999983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2555400.5699999994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27377790.739999991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17457323.93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18243004.240000002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17910.439999999999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20094306.020000003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11259180.200000001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140909792.1708439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684109592.55084372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2727795.1691581011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29545142.23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32272937.399158102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32272937.399158102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9"/>
    </row>
    <row r="412" spans="1:5" ht="12.6" customHeight="1" x14ac:dyDescent="0.2">
      <c r="A412" s="179" t="str">
        <f>C84&amp;"   "&amp;"H-"&amp;FIXED(C83,0,TRUE)&amp;"     FYE "&amp;C82</f>
        <v>Kadlec Regional Medical Center   H-0     FYE 12/31/2019</v>
      </c>
      <c r="B412" s="179"/>
      <c r="C412" s="179"/>
      <c r="D412" s="179"/>
      <c r="E412" s="259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16492</v>
      </c>
      <c r="C414" s="194">
        <f>E138</f>
        <v>16492</v>
      </c>
      <c r="D414" s="179"/>
    </row>
    <row r="415" spans="1:5" ht="12.6" customHeight="1" x14ac:dyDescent="0.2">
      <c r="A415" s="179" t="s">
        <v>464</v>
      </c>
      <c r="B415" s="179">
        <f>D111</f>
        <v>76489</v>
      </c>
      <c r="C415" s="179">
        <f>E139</f>
        <v>76489</v>
      </c>
      <c r="D415" s="194">
        <f>SUM(C59:H59)+N59</f>
        <v>76489.001233499323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-1.233499323876508E-3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2832</v>
      </c>
    </row>
    <row r="424" spans="1:7" ht="12.6" customHeight="1" x14ac:dyDescent="0.2">
      <c r="A424" s="179" t="s">
        <v>1244</v>
      </c>
      <c r="B424" s="179">
        <f>D114</f>
        <v>6613</v>
      </c>
      <c r="D424" s="179">
        <f>J59</f>
        <v>6613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276261501.72999996</v>
      </c>
      <c r="C427" s="179">
        <f t="shared" ref="C427:C434" si="13">CE61</f>
        <v>276261501.72999996</v>
      </c>
      <c r="D427" s="179"/>
    </row>
    <row r="428" spans="1:7" ht="12.6" customHeight="1" x14ac:dyDescent="0.2">
      <c r="A428" s="179" t="s">
        <v>3</v>
      </c>
      <c r="B428" s="179">
        <f t="shared" si="12"/>
        <v>22847231.570000023</v>
      </c>
      <c r="C428" s="179">
        <f t="shared" si="13"/>
        <v>22847232</v>
      </c>
      <c r="D428" s="179">
        <f>D173</f>
        <v>22847231.570000008</v>
      </c>
    </row>
    <row r="429" spans="1:7" ht="12.6" customHeight="1" x14ac:dyDescent="0.2">
      <c r="A429" s="179" t="s">
        <v>236</v>
      </c>
      <c r="B429" s="179">
        <f t="shared" si="12"/>
        <v>16421295.609999999</v>
      </c>
      <c r="C429" s="179">
        <f t="shared" si="13"/>
        <v>16421295.609999999</v>
      </c>
      <c r="D429" s="179"/>
    </row>
    <row r="430" spans="1:7" ht="12.6" customHeight="1" x14ac:dyDescent="0.2">
      <c r="A430" s="179" t="s">
        <v>237</v>
      </c>
      <c r="B430" s="179">
        <f t="shared" si="12"/>
        <v>130664855.32999983</v>
      </c>
      <c r="C430" s="179">
        <f t="shared" si="13"/>
        <v>130664855.32999998</v>
      </c>
      <c r="D430" s="179"/>
    </row>
    <row r="431" spans="1:7" ht="12.6" customHeight="1" x14ac:dyDescent="0.2">
      <c r="A431" s="179" t="s">
        <v>444</v>
      </c>
      <c r="B431" s="179">
        <f t="shared" si="12"/>
        <v>2555400.5699999994</v>
      </c>
      <c r="C431" s="179">
        <f t="shared" si="13"/>
        <v>2555400.5700000003</v>
      </c>
      <c r="D431" s="179"/>
    </row>
    <row r="432" spans="1:7" ht="12.6" customHeight="1" x14ac:dyDescent="0.2">
      <c r="A432" s="179" t="s">
        <v>445</v>
      </c>
      <c r="B432" s="179">
        <f t="shared" si="12"/>
        <v>27377790.739999991</v>
      </c>
      <c r="C432" s="179">
        <f t="shared" si="13"/>
        <v>27377790.740000006</v>
      </c>
      <c r="D432" s="179"/>
    </row>
    <row r="433" spans="1:7" ht="12.6" customHeight="1" x14ac:dyDescent="0.2">
      <c r="A433" s="179" t="s">
        <v>6</v>
      </c>
      <c r="B433" s="179">
        <f t="shared" si="12"/>
        <v>17457323.93</v>
      </c>
      <c r="C433" s="179">
        <f t="shared" si="13"/>
        <v>17457325</v>
      </c>
      <c r="D433" s="179">
        <f>C217</f>
        <v>17362829.18999967</v>
      </c>
    </row>
    <row r="434" spans="1:7" ht="12.6" customHeight="1" x14ac:dyDescent="0.2">
      <c r="A434" s="179" t="s">
        <v>474</v>
      </c>
      <c r="B434" s="179">
        <f t="shared" si="12"/>
        <v>18243004.240000002</v>
      </c>
      <c r="C434" s="179">
        <f t="shared" si="13"/>
        <v>18243004.239999998</v>
      </c>
      <c r="D434" s="179">
        <f>D177</f>
        <v>18243004.240000002</v>
      </c>
    </row>
    <row r="435" spans="1:7" ht="12.6" customHeight="1" x14ac:dyDescent="0.2">
      <c r="A435" s="179" t="s">
        <v>447</v>
      </c>
      <c r="B435" s="179">
        <f t="shared" si="12"/>
        <v>17910.439999999999</v>
      </c>
      <c r="C435" s="179"/>
      <c r="D435" s="179">
        <f>D181</f>
        <v>17910.439999999999</v>
      </c>
    </row>
    <row r="436" spans="1:7" ht="12.6" customHeight="1" x14ac:dyDescent="0.2">
      <c r="A436" s="179" t="s">
        <v>475</v>
      </c>
      <c r="B436" s="179">
        <f t="shared" si="12"/>
        <v>20094306.020000003</v>
      </c>
      <c r="C436" s="179"/>
      <c r="D436" s="179">
        <f>D186</f>
        <v>20094306.020000003</v>
      </c>
    </row>
    <row r="437" spans="1:7" ht="12.6" customHeight="1" x14ac:dyDescent="0.2">
      <c r="A437" s="194" t="s">
        <v>449</v>
      </c>
      <c r="B437" s="194">
        <f t="shared" si="12"/>
        <v>11259180.200000001</v>
      </c>
      <c r="C437" s="194"/>
      <c r="D437" s="194">
        <f>D190</f>
        <v>11259180.200000001</v>
      </c>
    </row>
    <row r="438" spans="1:7" ht="12.6" customHeight="1" x14ac:dyDescent="0.2">
      <c r="A438" s="194" t="s">
        <v>476</v>
      </c>
      <c r="B438" s="194">
        <f>C386+C387+C388</f>
        <v>31371396.660000004</v>
      </c>
      <c r="C438" s="194">
        <f>CD69</f>
        <v>31371396.659999993</v>
      </c>
      <c r="D438" s="194">
        <f>D181+D186+D190</f>
        <v>31371396.660000004</v>
      </c>
    </row>
    <row r="439" spans="1:7" ht="12.6" customHeight="1" x14ac:dyDescent="0.2">
      <c r="A439" s="179" t="s">
        <v>451</v>
      </c>
      <c r="B439" s="194">
        <f>C389</f>
        <v>140909792.1708439</v>
      </c>
      <c r="C439" s="194">
        <f>SUM(C69:CC69)</f>
        <v>140909792.17084301</v>
      </c>
      <c r="D439" s="179"/>
    </row>
    <row r="440" spans="1:7" ht="12.6" customHeight="1" x14ac:dyDescent="0.2">
      <c r="A440" s="179" t="s">
        <v>477</v>
      </c>
      <c r="B440" s="194">
        <f>B438+B439</f>
        <v>172281188.8308439</v>
      </c>
      <c r="C440" s="194">
        <f>CE69</f>
        <v>172281188.830843</v>
      </c>
      <c r="D440" s="179"/>
    </row>
    <row r="441" spans="1:7" ht="12.6" customHeight="1" x14ac:dyDescent="0.2">
      <c r="A441" s="179" t="s">
        <v>478</v>
      </c>
      <c r="B441" s="179">
        <f>D390</f>
        <v>684109592.55084372</v>
      </c>
      <c r="C441" s="179">
        <f>SUM(C427:C437)+C440</f>
        <v>684109594.050843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2020640.24</v>
      </c>
      <c r="C444" s="179">
        <f>C363</f>
        <v>2020640.24</v>
      </c>
      <c r="D444" s="179"/>
    </row>
    <row r="445" spans="1:7" ht="12.6" customHeight="1" x14ac:dyDescent="0.2">
      <c r="A445" s="179" t="s">
        <v>343</v>
      </c>
      <c r="B445" s="179">
        <f>D229</f>
        <v>1323386169.3899996</v>
      </c>
      <c r="C445" s="179">
        <f>C364</f>
        <v>1323386169.3899992</v>
      </c>
      <c r="D445" s="179"/>
    </row>
    <row r="446" spans="1:7" ht="12.6" customHeight="1" x14ac:dyDescent="0.2">
      <c r="A446" s="179" t="s">
        <v>351</v>
      </c>
      <c r="B446" s="179">
        <f>D236</f>
        <v>41095368.109999999</v>
      </c>
      <c r="C446" s="179">
        <f>C365</f>
        <v>41095368.109999999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1366502177.7399995</v>
      </c>
      <c r="C448" s="179">
        <f>D367</f>
        <v>1366502177.7399991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3324</v>
      </c>
    </row>
    <row r="454" spans="1:7" ht="12.6" customHeight="1" x14ac:dyDescent="0.2">
      <c r="A454" s="179" t="s">
        <v>168</v>
      </c>
      <c r="B454" s="179">
        <f>C233</f>
        <v>13181740.82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27913627.289999999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32001539.639999997</v>
      </c>
      <c r="C458" s="194">
        <f>CE70</f>
        <v>32001539.639999997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847060288.76999998</v>
      </c>
      <c r="C463" s="194">
        <f>CE73</f>
        <v>847060288.76999986</v>
      </c>
      <c r="D463" s="194">
        <f>E141+E147+E153</f>
        <v>847060288.7700001</v>
      </c>
    </row>
    <row r="464" spans="1:7" ht="12.6" customHeight="1" x14ac:dyDescent="0.2">
      <c r="A464" s="179" t="s">
        <v>246</v>
      </c>
      <c r="B464" s="194">
        <f>C360</f>
        <v>1174277737.0500009</v>
      </c>
      <c r="C464" s="194">
        <f>CE74</f>
        <v>1174277737.0500004</v>
      </c>
      <c r="D464" s="194">
        <f>E142+E148+E154</f>
        <v>1174277737.05</v>
      </c>
    </row>
    <row r="465" spans="1:7" ht="12.6" customHeight="1" x14ac:dyDescent="0.2">
      <c r="A465" s="179" t="s">
        <v>247</v>
      </c>
      <c r="B465" s="194">
        <f>D361</f>
        <v>2021338025.8200009</v>
      </c>
      <c r="C465" s="194">
        <f>CE75</f>
        <v>2021338025.8200002</v>
      </c>
      <c r="D465" s="194">
        <f>D463+D464</f>
        <v>2021338025.8200002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9509108</v>
      </c>
      <c r="C468" s="179">
        <f>E195</f>
        <v>9509108</v>
      </c>
      <c r="D468" s="179"/>
    </row>
    <row r="469" spans="1:7" ht="12.6" customHeight="1" x14ac:dyDescent="0.2">
      <c r="A469" s="179" t="s">
        <v>333</v>
      </c>
      <c r="B469" s="179">
        <f t="shared" si="14"/>
        <v>0</v>
      </c>
      <c r="C469" s="179">
        <f>E196</f>
        <v>-7.5669959187507629E-10</v>
      </c>
      <c r="D469" s="179"/>
    </row>
    <row r="470" spans="1:7" ht="12.6" customHeight="1" x14ac:dyDescent="0.2">
      <c r="A470" s="179" t="s">
        <v>334</v>
      </c>
      <c r="B470" s="179">
        <f t="shared" si="14"/>
        <v>177269282.28</v>
      </c>
      <c r="C470" s="179">
        <f>E197</f>
        <v>177269282.28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22929482.02</v>
      </c>
      <c r="C472" s="179">
        <f>E199</f>
        <v>22929482.02</v>
      </c>
      <c r="D472" s="179"/>
    </row>
    <row r="473" spans="1:7" ht="12.6" customHeight="1" x14ac:dyDescent="0.2">
      <c r="A473" s="179" t="s">
        <v>495</v>
      </c>
      <c r="B473" s="179">
        <f t="shared" si="14"/>
        <v>94930490.450000003</v>
      </c>
      <c r="C473" s="179">
        <f>SUM(E200:E201)</f>
        <v>94930490.449999988</v>
      </c>
      <c r="D473" s="179"/>
    </row>
    <row r="474" spans="1:7" ht="12.6" customHeight="1" x14ac:dyDescent="0.2">
      <c r="A474" s="179" t="s">
        <v>339</v>
      </c>
      <c r="B474" s="179">
        <f t="shared" si="14"/>
        <v>4112919.75</v>
      </c>
      <c r="C474" s="179">
        <f>E202</f>
        <v>4112919.75</v>
      </c>
      <c r="D474" s="179"/>
    </row>
    <row r="475" spans="1:7" ht="12.6" customHeight="1" x14ac:dyDescent="0.2">
      <c r="A475" s="179" t="s">
        <v>340</v>
      </c>
      <c r="B475" s="179">
        <f t="shared" si="14"/>
        <v>27588515.959999997</v>
      </c>
      <c r="C475" s="179">
        <f>E203</f>
        <v>27588515.959999993</v>
      </c>
      <c r="D475" s="179"/>
    </row>
    <row r="476" spans="1:7" ht="12.6" customHeight="1" x14ac:dyDescent="0.2">
      <c r="A476" s="179" t="s">
        <v>203</v>
      </c>
      <c r="B476" s="179">
        <f>D275</f>
        <v>336339798.45999998</v>
      </c>
      <c r="C476" s="179">
        <f>E204</f>
        <v>336339798.45999998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89216523.960000008</v>
      </c>
      <c r="C478" s="179">
        <f>E217</f>
        <v>89216523.959999681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632200889.77999997</v>
      </c>
    </row>
    <row r="482" spans="1:12" ht="12.6" customHeight="1" x14ac:dyDescent="0.2">
      <c r="A482" s="180" t="s">
        <v>499</v>
      </c>
      <c r="C482" s="180">
        <f>D339</f>
        <v>632200889.77999997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Kadlec Regional Medical Center   H-0     FYE 12/31/2019</v>
      </c>
      <c r="B493" s="260" t="str">
        <f>RIGHT('Prior Year'!C82,4)</f>
        <v>2019</v>
      </c>
      <c r="C493" s="260" t="str">
        <f>RIGHT(C82,4)</f>
        <v>2019</v>
      </c>
      <c r="D493" s="260" t="str">
        <f>RIGHT('Prior Year'!C82,4)</f>
        <v>2019</v>
      </c>
      <c r="E493" s="260" t="str">
        <f>RIGHT(C82,4)</f>
        <v>2019</v>
      </c>
      <c r="F493" s="260" t="str">
        <f>RIGHT('Prior Year'!C82,4)</f>
        <v>2019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">
      <c r="A496" s="180" t="s">
        <v>512</v>
      </c>
      <c r="B496" s="239">
        <f>'Prior Year'!C71</f>
        <v>26384284.079999998</v>
      </c>
      <c r="C496" s="239">
        <f>C71</f>
        <v>26384284.079999998</v>
      </c>
      <c r="D496" s="239">
        <f>'Prior Year'!C59</f>
        <v>20479.369938181881</v>
      </c>
      <c r="E496" s="180">
        <f>C59</f>
        <v>20479.369938181881</v>
      </c>
      <c r="F496" s="262">
        <f t="shared" ref="F496:G511" si="15">IF(B496=0,"",IF(D496=0,"",B496/D496))</f>
        <v>1288.3347563739719</v>
      </c>
      <c r="G496" s="263">
        <f t="shared" si="15"/>
        <v>1288.3347563739719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">
      <c r="A498" s="180" t="s">
        <v>514</v>
      </c>
      <c r="B498" s="239">
        <f>'Prior Year'!E71</f>
        <v>59575155.230000004</v>
      </c>
      <c r="C498" s="239">
        <f>E71</f>
        <v>59575155.230000004</v>
      </c>
      <c r="D498" s="239">
        <f>'Prior Year'!E59</f>
        <v>54404.702113056475</v>
      </c>
      <c r="E498" s="180">
        <f>E59</f>
        <v>54404.702113056475</v>
      </c>
      <c r="F498" s="262">
        <f t="shared" si="15"/>
        <v>1095.0368794630838</v>
      </c>
      <c r="G498" s="262">
        <f t="shared" si="15"/>
        <v>1095.0368794630838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">
      <c r="A500" s="180" t="s">
        <v>516</v>
      </c>
      <c r="B500" s="239">
        <f>'Prior Year'!G71</f>
        <v>2127749.7999999998</v>
      </c>
      <c r="C500" s="239">
        <f>G71</f>
        <v>2127749.7999999998</v>
      </c>
      <c r="D500" s="239">
        <f>'Prior Year'!G59</f>
        <v>1604.9291822609646</v>
      </c>
      <c r="E500" s="180">
        <f>G59</f>
        <v>1604.9291822609646</v>
      </c>
      <c r="F500" s="262">
        <f t="shared" si="15"/>
        <v>1325.7593067143966</v>
      </c>
      <c r="G500" s="262">
        <f t="shared" si="15"/>
        <v>1325.7593067143966</v>
      </c>
      <c r="H500" s="264" t="str">
        <f t="shared" si="16"/>
        <v/>
      </c>
      <c r="I500" s="266" t="s">
        <v>1276</v>
      </c>
      <c r="K500" s="260"/>
      <c r="L500" s="260"/>
    </row>
    <row r="501" spans="1:12" ht="12.6" customHeight="1" x14ac:dyDescent="0.2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">
      <c r="A503" s="180" t="s">
        <v>519</v>
      </c>
      <c r="B503" s="239">
        <f>'Prior Year'!J71</f>
        <v>1043.6300000000001</v>
      </c>
      <c r="C503" s="239">
        <f>J71</f>
        <v>1043.6300000000001</v>
      </c>
      <c r="D503" s="239">
        <f>'Prior Year'!J59</f>
        <v>6613</v>
      </c>
      <c r="E503" s="180">
        <f>J59</f>
        <v>6613</v>
      </c>
      <c r="F503" s="262">
        <f t="shared" si="15"/>
        <v>0.15781491002570697</v>
      </c>
      <c r="G503" s="262">
        <f t="shared" si="15"/>
        <v>0.15781491002570697</v>
      </c>
      <c r="H503" s="264" t="str">
        <f t="shared" si="16"/>
        <v/>
      </c>
      <c r="I503" s="266" t="s">
        <v>1277</v>
      </c>
      <c r="K503" s="260"/>
      <c r="L503" s="260"/>
    </row>
    <row r="504" spans="1:12" ht="12.6" customHeight="1" x14ac:dyDescent="0.2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-1.233499323876508E-3</v>
      </c>
      <c r="E504" s="180">
        <f>K59</f>
        <v>-1.233499323876508E-3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">
      <c r="A508" s="180" t="s">
        <v>524</v>
      </c>
      <c r="B508" s="239">
        <f>'Prior Year'!O71</f>
        <v>15911.390000000001</v>
      </c>
      <c r="C508" s="239">
        <f>O71</f>
        <v>15911.390000000001</v>
      </c>
      <c r="D508" s="239">
        <f>'Prior Year'!O59</f>
        <v>2832</v>
      </c>
      <c r="E508" s="180">
        <f>O59</f>
        <v>2832</v>
      </c>
      <c r="F508" s="262">
        <f t="shared" si="15"/>
        <v>5.6184286723163845</v>
      </c>
      <c r="G508" s="262">
        <f t="shared" si="15"/>
        <v>5.6184286723163845</v>
      </c>
      <c r="H508" s="264" t="str">
        <f t="shared" si="16"/>
        <v/>
      </c>
      <c r="I508" s="266"/>
      <c r="K508" s="260"/>
      <c r="L508" s="260"/>
    </row>
    <row r="509" spans="1:12" ht="12.6" customHeight="1" x14ac:dyDescent="0.2">
      <c r="A509" s="180" t="s">
        <v>525</v>
      </c>
      <c r="B509" s="239">
        <f>'Prior Year'!P71</f>
        <v>41226991.490000002</v>
      </c>
      <c r="C509" s="239">
        <f>P71</f>
        <v>41226991.490000002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">
      <c r="A510" s="180" t="s">
        <v>526</v>
      </c>
      <c r="B510" s="239">
        <f>'Prior Year'!Q71</f>
        <v>5542476.9000000004</v>
      </c>
      <c r="C510" s="239">
        <f>Q71</f>
        <v>5542476.9000000004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">
      <c r="A511" s="180" t="s">
        <v>527</v>
      </c>
      <c r="B511" s="239">
        <f>'Prior Year'!R71</f>
        <v>4350071.7100000009</v>
      </c>
      <c r="C511" s="239">
        <f>R71</f>
        <v>4350071.7100000009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">
      <c r="A512" s="180" t="s">
        <v>528</v>
      </c>
      <c r="B512" s="239">
        <f>'Prior Year'!S71</f>
        <v>0</v>
      </c>
      <c r="C512" s="239">
        <f>S71</f>
        <v>0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">
      <c r="A513" s="180" t="s">
        <v>1246</v>
      </c>
      <c r="B513" s="239">
        <f>'Prior Year'!T71</f>
        <v>644762.79</v>
      </c>
      <c r="C513" s="239">
        <f>T71</f>
        <v>644762.79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">
      <c r="A514" s="180" t="s">
        <v>530</v>
      </c>
      <c r="B514" s="239">
        <f>'Prior Year'!U71</f>
        <v>14016049.739999996</v>
      </c>
      <c r="C514" s="239">
        <f>U71</f>
        <v>14016049.739999996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">
      <c r="A515" s="180" t="s">
        <v>531</v>
      </c>
      <c r="B515" s="239">
        <f>'Prior Year'!V71</f>
        <v>18527568.760000017</v>
      </c>
      <c r="C515" s="239">
        <f>V71</f>
        <v>18527568.760000017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">
      <c r="A516" s="180" t="s">
        <v>532</v>
      </c>
      <c r="B516" s="239">
        <f>'Prior Year'!W71</f>
        <v>2251793.0499999998</v>
      </c>
      <c r="C516" s="239">
        <f>W71</f>
        <v>2251793.0499999998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">
      <c r="A517" s="180" t="s">
        <v>533</v>
      </c>
      <c r="B517" s="239">
        <f>'Prior Year'!X71</f>
        <v>2485091.7499999995</v>
      </c>
      <c r="C517" s="239">
        <f>X71</f>
        <v>2485091.7499999995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">
      <c r="A518" s="180" t="s">
        <v>534</v>
      </c>
      <c r="B518" s="239">
        <f>'Prior Year'!Y71</f>
        <v>7838596.5000000009</v>
      </c>
      <c r="C518" s="239">
        <f>Y71</f>
        <v>7838596.5000000009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">
      <c r="A520" s="180" t="s">
        <v>536</v>
      </c>
      <c r="B520" s="239">
        <f>'Prior Year'!AA71</f>
        <v>3160716.9899999998</v>
      </c>
      <c r="C520" s="239">
        <f>AA71</f>
        <v>3160716.9899999998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">
      <c r="A521" s="180" t="s">
        <v>537</v>
      </c>
      <c r="B521" s="239">
        <f>'Prior Year'!AB71</f>
        <v>14470861.72000001</v>
      </c>
      <c r="C521" s="239">
        <f>AB71</f>
        <v>14470861.72000001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">
      <c r="A522" s="180" t="s">
        <v>538</v>
      </c>
      <c r="B522" s="239">
        <f>'Prior Year'!AC71</f>
        <v>7512307.6500000004</v>
      </c>
      <c r="C522" s="239">
        <f>AC71</f>
        <v>7512307.6500000004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">
      <c r="A524" s="180" t="s">
        <v>540</v>
      </c>
      <c r="B524" s="239">
        <f>'Prior Year'!AE71</f>
        <v>8063405.1900000023</v>
      </c>
      <c r="C524" s="239">
        <f>AE71</f>
        <v>8063405.1900000023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">
      <c r="A526" s="180" t="s">
        <v>542</v>
      </c>
      <c r="B526" s="239">
        <f>'Prior Year'!AG71</f>
        <v>27996752.09</v>
      </c>
      <c r="C526" s="239">
        <f>AG71</f>
        <v>27996752.09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">
      <c r="A527" s="180" t="s">
        <v>543</v>
      </c>
      <c r="B527" s="239">
        <f>'Prior Year'!AH71</f>
        <v>481397.98000000004</v>
      </c>
      <c r="C527" s="239">
        <f>AH71</f>
        <v>481397.98000000004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">
      <c r="A529" s="180" t="s">
        <v>545</v>
      </c>
      <c r="B529" s="239">
        <f>'Prior Year'!AJ71</f>
        <v>139852908.08999997</v>
      </c>
      <c r="C529" s="239">
        <f>AJ71</f>
        <v>139852908.08999997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">
      <c r="A530" s="180" t="s">
        <v>546</v>
      </c>
      <c r="B530" s="239">
        <f>'Prior Year'!AK71</f>
        <v>1368112.73</v>
      </c>
      <c r="C530" s="239">
        <f>AK71</f>
        <v>1368112.73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">
      <c r="A531" s="180" t="s">
        <v>547</v>
      </c>
      <c r="B531" s="239">
        <f>'Prior Year'!AL71</f>
        <v>1318521.6399999999</v>
      </c>
      <c r="C531" s="239">
        <f>AL71</f>
        <v>1318521.6399999999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">
      <c r="A534" s="180" t="s">
        <v>549</v>
      </c>
      <c r="B534" s="239">
        <f>'Prior Year'!AO71</f>
        <v>5936858.8100000005</v>
      </c>
      <c r="C534" s="239">
        <f>AO71</f>
        <v>5936858.8100000005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">
      <c r="A541" s="180" t="s">
        <v>556</v>
      </c>
      <c r="B541" s="239">
        <f>'Prior Year'!AV71</f>
        <v>1075332.5699999998</v>
      </c>
      <c r="C541" s="239">
        <f>AV71</f>
        <v>1075332.5699999998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">
      <c r="A543" s="180" t="s">
        <v>557</v>
      </c>
      <c r="B543" s="239">
        <f>'Prior Year'!AX71</f>
        <v>1477.24</v>
      </c>
      <c r="C543" s="239">
        <f>AX71</f>
        <v>1477.24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">
      <c r="A544" s="180" t="s">
        <v>558</v>
      </c>
      <c r="B544" s="239">
        <f>'Prior Year'!AY71</f>
        <v>5063738.2299999995</v>
      </c>
      <c r="C544" s="239">
        <f>AY71</f>
        <v>5063738.2299999995</v>
      </c>
      <c r="D544" s="239">
        <f>'Prior Year'!AY59</f>
        <v>240588</v>
      </c>
      <c r="E544" s="180">
        <f>AY59</f>
        <v>240588</v>
      </c>
      <c r="F544" s="262">
        <f t="shared" ref="F544:G550" si="19">IF(B544=0,"",IF(D544=0,"",B544/D544))</f>
        <v>21.047343300580245</v>
      </c>
      <c r="G544" s="262">
        <f t="shared" si="19"/>
        <v>21.047343300580245</v>
      </c>
      <c r="H544" s="264" t="str">
        <f t="shared" si="16"/>
        <v/>
      </c>
      <c r="I544" s="266"/>
      <c r="K544" s="260"/>
      <c r="L544" s="260"/>
    </row>
    <row r="545" spans="1:13" ht="12.6" customHeight="1" x14ac:dyDescent="0.2">
      <c r="A545" s="180" t="s">
        <v>559</v>
      </c>
      <c r="B545" s="239">
        <f>'Prior Year'!AZ71</f>
        <v>18162.5</v>
      </c>
      <c r="C545" s="239">
        <f>AZ71</f>
        <v>18162.5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">
      <c r="A549" s="180" t="s">
        <v>563</v>
      </c>
      <c r="B549" s="239">
        <f>'Prior Year'!BD71</f>
        <v>497742.09000000008</v>
      </c>
      <c r="C549" s="239">
        <f>BD71</f>
        <v>497742.09000000008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">
      <c r="A550" s="180" t="s">
        <v>564</v>
      </c>
      <c r="B550" s="239">
        <f>'Prior Year'!BE71</f>
        <v>10378468.860000001</v>
      </c>
      <c r="C550" s="239">
        <f>BE71</f>
        <v>10378468.860000001</v>
      </c>
      <c r="D550" s="239">
        <f>'Prior Year'!BE59</f>
        <v>747374.97999999986</v>
      </c>
      <c r="E550" s="180">
        <f>BE59</f>
        <v>747374.97999999986</v>
      </c>
      <c r="F550" s="262">
        <f t="shared" si="19"/>
        <v>13.886561816666653</v>
      </c>
      <c r="G550" s="262">
        <f t="shared" si="19"/>
        <v>13.886561816666653</v>
      </c>
      <c r="H550" s="264" t="str">
        <f t="shared" si="16"/>
        <v/>
      </c>
      <c r="I550" s="266"/>
      <c r="K550" s="260"/>
      <c r="L550" s="260"/>
    </row>
    <row r="551" spans="1:13" ht="12.6" customHeight="1" x14ac:dyDescent="0.2">
      <c r="A551" s="180" t="s">
        <v>565</v>
      </c>
      <c r="B551" s="239">
        <f>'Prior Year'!BF71</f>
        <v>4805094.5100000007</v>
      </c>
      <c r="C551" s="239">
        <f>BF71</f>
        <v>4805094.5100000007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">
      <c r="A552" s="180" t="s">
        <v>566</v>
      </c>
      <c r="B552" s="239">
        <f>'Prior Year'!BG71</f>
        <v>127820</v>
      </c>
      <c r="C552" s="239">
        <f>BG71</f>
        <v>127820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">
      <c r="A553" s="180" t="s">
        <v>567</v>
      </c>
      <c r="B553" s="239">
        <f>'Prior Year'!BH71</f>
        <v>1172721.8799999999</v>
      </c>
      <c r="C553" s="239">
        <f>BH71</f>
        <v>1172721.8799999999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">
      <c r="A555" s="180" t="s">
        <v>569</v>
      </c>
      <c r="B555" s="239">
        <f>'Prior Year'!BJ71</f>
        <v>230739.79999999996</v>
      </c>
      <c r="C555" s="239">
        <f>BJ71</f>
        <v>230739.79999999996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">
      <c r="A556" s="180" t="s">
        <v>570</v>
      </c>
      <c r="B556" s="239">
        <f>'Prior Year'!BK71</f>
        <v>1994811.5799999996</v>
      </c>
      <c r="C556" s="239">
        <f>BK71</f>
        <v>1994811.5799999996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">
      <c r="A557" s="180" t="s">
        <v>571</v>
      </c>
      <c r="B557" s="239">
        <f>'Prior Year'!BL71</f>
        <v>2008191.23</v>
      </c>
      <c r="C557" s="239">
        <f>BL71</f>
        <v>2008191.23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">
      <c r="A559" s="180" t="s">
        <v>573</v>
      </c>
      <c r="B559" s="239">
        <f>'Prior Year'!BN71</f>
        <v>7322382.6399999997</v>
      </c>
      <c r="C559" s="239">
        <f>BN71</f>
        <v>7322382.6399999997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">
      <c r="A560" s="180" t="s">
        <v>574</v>
      </c>
      <c r="B560" s="239">
        <f>'Prior Year'!BO71</f>
        <v>415024.56999999995</v>
      </c>
      <c r="C560" s="239">
        <f>BO71</f>
        <v>415024.56999999995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">
      <c r="A561" s="180" t="s">
        <v>575</v>
      </c>
      <c r="B561" s="239">
        <f>'Prior Year'!BP71</f>
        <v>1155169.25</v>
      </c>
      <c r="C561" s="239">
        <f>BP71</f>
        <v>1155169.25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">
      <c r="A564" s="180" t="s">
        <v>1249</v>
      </c>
      <c r="B564" s="239">
        <f>'Prior Year'!BS71</f>
        <v>692848.12</v>
      </c>
      <c r="C564" s="239">
        <f>BS71</f>
        <v>692848.12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">
      <c r="A565" s="180" t="s">
        <v>578</v>
      </c>
      <c r="B565" s="239">
        <f>'Prior Year'!BT71</f>
        <v>74456</v>
      </c>
      <c r="C565" s="239">
        <f>BT71</f>
        <v>74456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">
      <c r="A567" s="180" t="s">
        <v>580</v>
      </c>
      <c r="B567" s="239">
        <f>'Prior Year'!BV71</f>
        <v>1729935.9899999998</v>
      </c>
      <c r="C567" s="239">
        <f>BV71</f>
        <v>1729935.9899999998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">
      <c r="A568" s="180" t="s">
        <v>581</v>
      </c>
      <c r="B568" s="239">
        <f>'Prior Year'!BW71</f>
        <v>32843048.629999995</v>
      </c>
      <c r="C568" s="239">
        <f>BW71</f>
        <v>32843048.629999995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">
      <c r="A570" s="180" t="s">
        <v>583</v>
      </c>
      <c r="B570" s="239">
        <f>'Prior Year'!BY71</f>
        <v>14950918.770000003</v>
      </c>
      <c r="C570" s="239">
        <f>BY71</f>
        <v>14950918.770000003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">
      <c r="A572" s="180" t="s">
        <v>585</v>
      </c>
      <c r="B572" s="239">
        <f>'Prior Year'!CA71</f>
        <v>2707970.7100000004</v>
      </c>
      <c r="C572" s="239">
        <f>CA71</f>
        <v>2707970.7100000004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">
      <c r="A573" s="180" t="s">
        <v>586</v>
      </c>
      <c r="B573" s="239">
        <f>'Prior Year'!CB71</f>
        <v>1925380.42</v>
      </c>
      <c r="C573" s="239">
        <f>CB71</f>
        <v>1925380.42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">
      <c r="A574" s="180" t="s">
        <v>587</v>
      </c>
      <c r="B574" s="239">
        <f>'Prior Year'!CC71</f>
        <v>134395832.45084301</v>
      </c>
      <c r="C574" s="239">
        <f>CC71</f>
        <v>134395832.45084301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">
      <c r="A575" s="180" t="s">
        <v>588</v>
      </c>
      <c r="B575" s="239">
        <f>'Prior Year'!CD71</f>
        <v>31371396.659999993</v>
      </c>
      <c r="C575" s="239">
        <f>CD71</f>
        <v>31371396.659999993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">
      <c r="M576" s="264"/>
    </row>
    <row r="577" spans="13:13" ht="12.6" customHeight="1" x14ac:dyDescent="0.2">
      <c r="M577" s="264"/>
    </row>
    <row r="578" spans="13:13" ht="12.6" customHeight="1" x14ac:dyDescent="0.2">
      <c r="M578" s="264"/>
    </row>
    <row r="612" spans="1:14" ht="12.6" customHeight="1" x14ac:dyDescent="0.2">
      <c r="A612" s="196"/>
      <c r="C612" s="181" t="s">
        <v>589</v>
      </c>
      <c r="D612" s="180">
        <f>CE76-(BE76+CD76)</f>
        <v>637557.16999999981</v>
      </c>
      <c r="E612" s="180">
        <f>SUM(C624:D647)+SUM(C668:D713)</f>
        <v>504222997.07861668</v>
      </c>
      <c r="F612" s="180">
        <f>CE64-(AX64+BD64+BE64+BG64+BJ64+BN64+BP64+BQ64+CB64+CC64+CD64)</f>
        <v>127760827.49999999</v>
      </c>
      <c r="G612" s="180">
        <f>CE77-(AX77+AY77+BD77+BE77+BG77+BJ77+BN77+BP77+BQ77+CB77+CC77+CD77)</f>
        <v>240588</v>
      </c>
      <c r="H612" s="197">
        <f>CE60-(AX60+AY60+AZ60+BD60+BE60+BG60+BJ60+BN60+BO60+BP60+BQ60+BR60+CB60+CC60+CD60)</f>
        <v>2733.4600000000009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0</v>
      </c>
      <c r="K612" s="180">
        <f>CE75-(AW75+AX75+AY75+AZ75+BA75+BB75+BC75+BD75+BE75+BF75+BG75+BH75+BI75+BJ75+BK75+BL75+BM75+BN75+BO75+BP75+BQ75+BR75+BS75+BT75+BU75+BV75+BW75+BX75+CB75+CC75+CD75)</f>
        <v>2021338025.8200002</v>
      </c>
      <c r="L612" s="197">
        <f>CE80-(AW80+AX80+AY80+AZ80+BA80+BB80+BC80+BD80+BE80+BF80+BG80+BH80+BI80+BJ80+BK80+BL80+BM80+BN80+BO80+BP80+BQ80+BR80+BS80+BT80+BU80+BV80+BW80+BX80+BY80+BZ80+CA80+CB80+CC80+CD80)</f>
        <v>680.9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10378468.860000001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2">
        <f>CD69-CD70</f>
        <v>31371396.659999993</v>
      </c>
      <c r="D615" s="265">
        <f>SUM(C614:C615)</f>
        <v>41749865.519999996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1477.24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230739.79999999996</v>
      </c>
      <c r="D617" s="180">
        <f>(D615/D612)*BJ76</f>
        <v>0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127820</v>
      </c>
      <c r="D618" s="180">
        <f>(D615/D612)*BG76</f>
        <v>358340.85138001601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7322382.6399999997</v>
      </c>
      <c r="D619" s="180">
        <f>(D615/D612)*BN76</f>
        <v>711858.14302467031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134395832.45084301</v>
      </c>
      <c r="D620" s="180">
        <f>(D615/D612)*CC76</f>
        <v>471520.97226258286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1155169.25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1925380.42</v>
      </c>
      <c r="D622" s="180">
        <f>(D615/D612)*CB76</f>
        <v>1184535.5647160681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147885057.33222634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497742.09000000008</v>
      </c>
      <c r="D624" s="180">
        <f>(D615/D612)*BD76</f>
        <v>777652.65033538709</v>
      </c>
      <c r="E624" s="180">
        <f>(E623/E612)*SUM(C624:D624)</f>
        <v>374064.30366822588</v>
      </c>
      <c r="F624" s="180">
        <f>SUM(C624:E624)</f>
        <v>1649459.0440036131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5063738.2299999995</v>
      </c>
      <c r="D625" s="180">
        <f>(D615/D612)*AY76</f>
        <v>1132913.7838990295</v>
      </c>
      <c r="E625" s="180">
        <f>(E623/E612)*SUM(C625:D625)</f>
        <v>1817434.4360585224</v>
      </c>
      <c r="F625" s="180">
        <f>(F624/F612)*AY64</f>
        <v>26694.5506499574</v>
      </c>
      <c r="G625" s="180">
        <f>SUM(C625:F625)</f>
        <v>8040781.0006075092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415024.56999999995</v>
      </c>
      <c r="D627" s="180">
        <f>(D615/D612)*BO76</f>
        <v>0</v>
      </c>
      <c r="E627" s="180">
        <f>(E623/E612)*SUM(C627:D627)</f>
        <v>121723.78626983381</v>
      </c>
      <c r="F627" s="180">
        <f>(F624/F612)*BO64</f>
        <v>845.37623945422797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18162.5</v>
      </c>
      <c r="D628" s="180">
        <f>(D615/D612)*AZ76</f>
        <v>0</v>
      </c>
      <c r="E628" s="180">
        <f>(E623/E612)*SUM(C628:D628)</f>
        <v>5326.9334587247613</v>
      </c>
      <c r="F628" s="180">
        <f>(F624/F612)*AZ64</f>
        <v>21.308559252616636</v>
      </c>
      <c r="G628" s="180">
        <f>(G625/G612)*AZ77</f>
        <v>0</v>
      </c>
      <c r="H628" s="180">
        <f>SUM(C626:G628)</f>
        <v>561104.47452726541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4805094.5100000007</v>
      </c>
      <c r="D629" s="180">
        <f>(D615/D612)*BF76</f>
        <v>650039.17619092658</v>
      </c>
      <c r="E629" s="180">
        <f>(E623/E612)*SUM(C629:D629)</f>
        <v>1599952.3278616376</v>
      </c>
      <c r="F629" s="180">
        <f>(F624/F612)*BF64</f>
        <v>7496.2878318679668</v>
      </c>
      <c r="G629" s="180">
        <f>(G625/G612)*BF77</f>
        <v>0</v>
      </c>
      <c r="H629" s="180">
        <f>(H628/H612)*BF60</f>
        <v>15541.189469192615</v>
      </c>
      <c r="I629" s="180">
        <f>SUM(C629:H629)</f>
        <v>7078123.4913536254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1994811.5799999996</v>
      </c>
      <c r="D635" s="180">
        <f>(D615/D612)*BK76</f>
        <v>33554.059304905946</v>
      </c>
      <c r="E635" s="180">
        <f>(E623/E612)*SUM(C635:D635)</f>
        <v>594905.37043583998</v>
      </c>
      <c r="F635" s="180">
        <f>(F624/F612)*BK64</f>
        <v>118.70205550264193</v>
      </c>
      <c r="G635" s="180">
        <f>(G625/G612)*BK77</f>
        <v>0</v>
      </c>
      <c r="H635" s="180">
        <f>(H628/H612)*BK60</f>
        <v>6369.6091563736218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1172721.8799999999</v>
      </c>
      <c r="D636" s="180">
        <f>(D615/D612)*BH76</f>
        <v>356792.80695775221</v>
      </c>
      <c r="E636" s="180">
        <f>(E623/E612)*SUM(C636:D636)</f>
        <v>448595.89602566714</v>
      </c>
      <c r="F636" s="180">
        <f>(F624/F612)*BH64</f>
        <v>0</v>
      </c>
      <c r="G636" s="180">
        <f>(G625/G612)*BH77</f>
        <v>0</v>
      </c>
      <c r="H636" s="180">
        <f>(H628/H612)*BH60</f>
        <v>1289.1120045770656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2008191.23</v>
      </c>
      <c r="D637" s="180">
        <f>(D615/D612)*BL76</f>
        <v>44014.491454331546</v>
      </c>
      <c r="E637" s="180">
        <f>(E623/E612)*SUM(C637:D637)</f>
        <v>601897.49879154668</v>
      </c>
      <c r="F637" s="180">
        <f>(F624/F612)*BL64</f>
        <v>65.1779984448645</v>
      </c>
      <c r="G637" s="180">
        <f>(G625/G612)*BL77</f>
        <v>0</v>
      </c>
      <c r="H637" s="180">
        <f>(H628/H612)*BL60</f>
        <v>9346.0620331837272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692848.12</v>
      </c>
      <c r="D639" s="180">
        <f>(D615/D612)*BS76</f>
        <v>108835.90485156086</v>
      </c>
      <c r="E639" s="180">
        <f>(E623/E612)*SUM(C639:D639)</f>
        <v>235128.28384346387</v>
      </c>
      <c r="F639" s="180">
        <f>(F624/F612)*BS64</f>
        <v>247.89817104678963</v>
      </c>
      <c r="G639" s="180">
        <f>(G625/G612)*BS77</f>
        <v>0</v>
      </c>
      <c r="H639" s="180">
        <f>(H628/H612)*BS60</f>
        <v>1467.6991771856717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74456</v>
      </c>
      <c r="D640" s="180">
        <f>(D615/D612)*BT76</f>
        <v>208734.53801316553</v>
      </c>
      <c r="E640" s="180">
        <f>(E623/E612)*SUM(C640:D640)</f>
        <v>83057.792271801678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1729935.9899999998</v>
      </c>
      <c r="D642" s="180">
        <f>(D615/D612)*BV76</f>
        <v>60299.080579905334</v>
      </c>
      <c r="E642" s="180">
        <f>(E623/E612)*SUM(C642:D642)</f>
        <v>525063.35011449864</v>
      </c>
      <c r="F642" s="180">
        <f>(F624/F612)*BV64</f>
        <v>79.056810182397143</v>
      </c>
      <c r="G642" s="180">
        <f>(G625/G612)*BV77</f>
        <v>0</v>
      </c>
      <c r="H642" s="180">
        <f>(H628/H612)*BV60</f>
        <v>6098.6493082778061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32843048.629999995</v>
      </c>
      <c r="D643" s="180">
        <f>(D615/D612)*BW76</f>
        <v>188771.05144077356</v>
      </c>
      <c r="E643" s="180">
        <f>(E623/E612)*SUM(C643:D643)</f>
        <v>9688000.3008192666</v>
      </c>
      <c r="F643" s="180">
        <f>(F624/F612)*BW64</f>
        <v>102835.9951970791</v>
      </c>
      <c r="G643" s="180">
        <f>(G625/G612)*BW77</f>
        <v>0</v>
      </c>
      <c r="H643" s="180">
        <f>(H628/H612)*BW60</f>
        <v>31743.356749649269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14950918.770000003</v>
      </c>
      <c r="D645" s="180">
        <f>(D615/D612)*BY76</f>
        <v>808309.69249812071</v>
      </c>
      <c r="E645" s="180">
        <f>(E623/E612)*SUM(C645:D645)</f>
        <v>4622070.826184107</v>
      </c>
      <c r="F645" s="180">
        <f>(F624/F612)*BY64</f>
        <v>404.87605274316456</v>
      </c>
      <c r="G645" s="180">
        <f>(G625/G612)*BY77</f>
        <v>0</v>
      </c>
      <c r="H645" s="180">
        <f>(H628/H612)*BY60</f>
        <v>25683.70923768829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2707970.7100000004</v>
      </c>
      <c r="D647" s="180">
        <f>(D615/D612)*CA76</f>
        <v>0</v>
      </c>
      <c r="E647" s="180">
        <f>(E623/E612)*SUM(C647:D647)</f>
        <v>794228.75597223127</v>
      </c>
      <c r="F647" s="180">
        <f>(F624/F612)*CA64</f>
        <v>118.19789959719945</v>
      </c>
      <c r="G647" s="180">
        <f>(G625/G612)*CA77</f>
        <v>0</v>
      </c>
      <c r="H647" s="180">
        <f>(H628/H612)*CA60</f>
        <v>6137.6511045946272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255883332.13084298</v>
      </c>
      <c r="L648" s="265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26384284.079999998</v>
      </c>
      <c r="D668" s="180">
        <f>(D615/D612)*C76</f>
        <v>5913493.0219446952</v>
      </c>
      <c r="E668" s="180">
        <f>(E623/E612)*SUM(C668:D668)</f>
        <v>9472710.776973635</v>
      </c>
      <c r="F668" s="180">
        <f>(F624/F612)*C64</f>
        <v>29910.181601412034</v>
      </c>
      <c r="G668" s="180">
        <f>(G625/G612)*C77</f>
        <v>2152860.263611048</v>
      </c>
      <c r="H668" s="180">
        <f>(H628/H612)*C60</f>
        <v>37263.137291540566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59575155.230000004</v>
      </c>
      <c r="D670" s="180">
        <f>(D615/D612)*E76</f>
        <v>15052966.554839384</v>
      </c>
      <c r="E670" s="180">
        <f>(E623/E612)*SUM(C670:D670)</f>
        <v>21887903.036335703</v>
      </c>
      <c r="F670" s="180">
        <f>(F624/F612)*E64</f>
        <v>47802.481673253031</v>
      </c>
      <c r="G670" s="180">
        <f>(G625/G612)*E77</f>
        <v>5719205.3118013805</v>
      </c>
      <c r="H670" s="180">
        <f>(H628/H612)*E60</f>
        <v>92553.315385940659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2127749.7999999998</v>
      </c>
      <c r="D672" s="180">
        <f>(D615/D612)*G76</f>
        <v>981859.61680221942</v>
      </c>
      <c r="E672" s="180">
        <f>(E623/E612)*SUM(C672:D672)</f>
        <v>912026.56274903414</v>
      </c>
      <c r="F672" s="180">
        <f>(F624/F612)*G64</f>
        <v>747.76829942470476</v>
      </c>
      <c r="G672" s="180">
        <f>(G625/G612)*G77</f>
        <v>168719.50240456578</v>
      </c>
      <c r="H672" s="180">
        <f>(H628/H612)*G60</f>
        <v>3298.730877954371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1043.6300000000001</v>
      </c>
      <c r="D675" s="180">
        <f>(D615/D612)*J76</f>
        <v>0</v>
      </c>
      <c r="E675" s="180">
        <f>(E623/E612)*SUM(C675:D675)</f>
        <v>306.08933602361589</v>
      </c>
      <c r="F675" s="180">
        <f>(F624/F612)*J64</f>
        <v>0</v>
      </c>
      <c r="G675" s="180">
        <f>(G625/G612)*J77</f>
        <v>0</v>
      </c>
      <c r="H675" s="180">
        <f>(H628/H612)*J60</f>
        <v>2.0527261219380026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-4.0772094843333351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15911.390000000001</v>
      </c>
      <c r="D680" s="180">
        <f>(D615/D612)*O76</f>
        <v>0</v>
      </c>
      <c r="E680" s="180">
        <f>(E623/E612)*SUM(C680:D680)</f>
        <v>4666.6987345254556</v>
      </c>
      <c r="F680" s="180">
        <f>(F624/F612)*O64</f>
        <v>4.1885608297746213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41226991.490000002</v>
      </c>
      <c r="D681" s="180">
        <f>(D615/D612)*P76</f>
        <v>3225178.9854115946</v>
      </c>
      <c r="E681" s="180">
        <f>(E623/E612)*SUM(C681:D681)</f>
        <v>13037508.835149731</v>
      </c>
      <c r="F681" s="180">
        <f>(F624/F612)*P64</f>
        <v>338385.49040187366</v>
      </c>
      <c r="G681" s="180">
        <f>(G625/G612)*P77</f>
        <v>0</v>
      </c>
      <c r="H681" s="180">
        <f>(H628/H612)*P60</f>
        <v>29655.734283638321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5542476.9000000004</v>
      </c>
      <c r="D682" s="180">
        <f>(D615/D612)*Q76</f>
        <v>826535.23072166007</v>
      </c>
      <c r="E682" s="180">
        <f>(E623/E612)*SUM(C682:D682)</f>
        <v>1867986.4455975278</v>
      </c>
      <c r="F682" s="180">
        <f>(F624/F612)*Q64</f>
        <v>8158.247505134108</v>
      </c>
      <c r="G682" s="180">
        <f>(G625/G612)*Q77</f>
        <v>0</v>
      </c>
      <c r="H682" s="180">
        <f>(H628/H612)*Q60</f>
        <v>10752.179426711258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4350071.7100000009</v>
      </c>
      <c r="D683" s="180">
        <f>(D615/D612)*R76</f>
        <v>0</v>
      </c>
      <c r="E683" s="180">
        <f>(E623/E612)*SUM(C683:D683)</f>
        <v>1275845.4254563546</v>
      </c>
      <c r="F683" s="180">
        <f>(F624/F612)*R64</f>
        <v>12563.500740118723</v>
      </c>
      <c r="G683" s="180">
        <f>(G625/G612)*R77</f>
        <v>0</v>
      </c>
      <c r="H683" s="180">
        <f>(H628/H612)*R60</f>
        <v>1243.9520298944294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0</v>
      </c>
      <c r="D684" s="180">
        <f>(D615/D612)*S76</f>
        <v>0</v>
      </c>
      <c r="E684" s="180">
        <f>(E623/E612)*SUM(C684:D684)</f>
        <v>0</v>
      </c>
      <c r="F684" s="180">
        <f>(F624/F612)*S64</f>
        <v>0</v>
      </c>
      <c r="G684" s="180">
        <f>(G625/G612)*S77</f>
        <v>0</v>
      </c>
      <c r="H684" s="180">
        <f>(H628/H612)*S60</f>
        <v>0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644762.79</v>
      </c>
      <c r="D685" s="180">
        <f>(D615/D612)*T76</f>
        <v>626988.76854977349</v>
      </c>
      <c r="E685" s="180">
        <f>(E623/E612)*SUM(C685:D685)</f>
        <v>372995.78408391745</v>
      </c>
      <c r="F685" s="180">
        <f>(F624/F612)*T64</f>
        <v>157.14003785955953</v>
      </c>
      <c r="G685" s="180">
        <f>(G625/G612)*T77</f>
        <v>0</v>
      </c>
      <c r="H685" s="180">
        <f>(H628/H612)*T60</f>
        <v>851.88134060427092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14016049.739999996</v>
      </c>
      <c r="D686" s="180">
        <f>(D615/D612)*U76</f>
        <v>860412.78154289338</v>
      </c>
      <c r="E686" s="180">
        <f>(E623/E612)*SUM(C686:D686)</f>
        <v>4363161.7868394637</v>
      </c>
      <c r="F686" s="180">
        <f>(F624/F612)*U64</f>
        <v>64185.858612731805</v>
      </c>
      <c r="G686" s="180">
        <f>(G625/G612)*U77</f>
        <v>0</v>
      </c>
      <c r="H686" s="180">
        <f>(H628/H612)*U60</f>
        <v>12242.458591238248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18527568.760000017</v>
      </c>
      <c r="D687" s="180">
        <f>(D615/D612)*V76</f>
        <v>969130.81499174354</v>
      </c>
      <c r="E687" s="180">
        <f>(E623/E612)*SUM(C687:D687)</f>
        <v>5718244.8066471266</v>
      </c>
      <c r="F687" s="180">
        <f>(F624/F612)*V64</f>
        <v>133616.35944507169</v>
      </c>
      <c r="G687" s="180">
        <f>(G625/G612)*V77</f>
        <v>0</v>
      </c>
      <c r="H687" s="180">
        <f>(H628/H612)*V60</f>
        <v>9758.6599836932619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2251793.0499999998</v>
      </c>
      <c r="D688" s="180">
        <f>(D615/D612)*W76</f>
        <v>301022.60760643258</v>
      </c>
      <c r="E688" s="180">
        <f>(E623/E612)*SUM(C688:D688)</f>
        <v>748722.87077550765</v>
      </c>
      <c r="F688" s="180">
        <f>(F624/F612)*W64</f>
        <v>3765.5603399544925</v>
      </c>
      <c r="G688" s="180">
        <f>(G625/G612)*W77</f>
        <v>0</v>
      </c>
      <c r="H688" s="180">
        <f>(H628/H612)*W60</f>
        <v>2633.6476144464573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2485091.7499999995</v>
      </c>
      <c r="D689" s="180">
        <f>(D615/D612)*X76</f>
        <v>242051.54483039823</v>
      </c>
      <c r="E689" s="180">
        <f>(E623/E612)*SUM(C689:D689)</f>
        <v>799851.94020475878</v>
      </c>
      <c r="F689" s="180">
        <f>(F624/F612)*X64</f>
        <v>6134.6146315685055</v>
      </c>
      <c r="G689" s="180">
        <f>(G625/G612)*X77</f>
        <v>0</v>
      </c>
      <c r="H689" s="180">
        <f>(H628/H612)*X60</f>
        <v>3345.9435787589441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7838596.5000000009</v>
      </c>
      <c r="D690" s="180">
        <f>(D615/D612)*Y76</f>
        <v>942180.17360312736</v>
      </c>
      <c r="E690" s="180">
        <f>(E623/E612)*SUM(C690:D690)</f>
        <v>2575340.016859266</v>
      </c>
      <c r="F690" s="180">
        <f>(F624/F612)*Y64</f>
        <v>7632.7529589214901</v>
      </c>
      <c r="G690" s="180">
        <f>(G625/G612)*Y77</f>
        <v>0</v>
      </c>
      <c r="H690" s="180">
        <f>(H628/H612)*Y60</f>
        <v>11897.600602752662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3160716.9899999998</v>
      </c>
      <c r="D692" s="180">
        <f>(D615/D612)*AA76</f>
        <v>196826.90697490613</v>
      </c>
      <c r="E692" s="180">
        <f>(E623/E612)*SUM(C692:D692)</f>
        <v>984744.0013177013</v>
      </c>
      <c r="F692" s="180">
        <f>(F624/F612)*AA64</f>
        <v>25059.33846441282</v>
      </c>
      <c r="G692" s="180">
        <f>(G625/G612)*AA77</f>
        <v>0</v>
      </c>
      <c r="H692" s="180">
        <f>(H628/H612)*AA60</f>
        <v>1500.5427951366798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14470861.72000001</v>
      </c>
      <c r="D693" s="180">
        <f>(D615/D612)*AB76</f>
        <v>513785.72822779062</v>
      </c>
      <c r="E693" s="180">
        <f>(E623/E612)*SUM(C693:D693)</f>
        <v>4394891.6646474488</v>
      </c>
      <c r="F693" s="180">
        <f>(F624/F612)*AB64</f>
        <v>292565.83867030923</v>
      </c>
      <c r="G693" s="180">
        <f>(G625/G612)*AB77</f>
        <v>0</v>
      </c>
      <c r="H693" s="180">
        <f>(H628/H612)*AB60</f>
        <v>9951.6162391554353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7512307.6500000004</v>
      </c>
      <c r="D694" s="180">
        <f>(D615/D612)*AC76</f>
        <v>83547.250241161615</v>
      </c>
      <c r="E694" s="180">
        <f>(E623/E612)*SUM(C694:D694)</f>
        <v>2227810.7978369212</v>
      </c>
      <c r="F694" s="180">
        <f>(F624/F612)*AC64</f>
        <v>24041.767226757514</v>
      </c>
      <c r="G694" s="180">
        <f>(G625/G612)*AC77</f>
        <v>0</v>
      </c>
      <c r="H694" s="180">
        <f>(H628/H612)*AC60</f>
        <v>9567.7564543530298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8063405.1900000023</v>
      </c>
      <c r="D696" s="180">
        <f>(D615/D612)*AE76</f>
        <v>42954.958512189907</v>
      </c>
      <c r="E696" s="180">
        <f>(E623/E612)*SUM(C696:D696)</f>
        <v>2377538.3952419888</v>
      </c>
      <c r="F696" s="180">
        <f>(F624/F612)*AE64</f>
        <v>4877.3134522711516</v>
      </c>
      <c r="G696" s="180">
        <f>(G625/G612)*AE77</f>
        <v>0</v>
      </c>
      <c r="H696" s="180">
        <f>(H628/H612)*AE60</f>
        <v>15555.558552046185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27996752.09</v>
      </c>
      <c r="D698" s="180">
        <f>(D615/D612)*AG76</f>
        <v>1403181.7780149286</v>
      </c>
      <c r="E698" s="180">
        <f>(E623/E612)*SUM(C698:D698)</f>
        <v>8622793.7456751</v>
      </c>
      <c r="F698" s="180">
        <f>(F624/F612)*AG64</f>
        <v>25559.879552647486</v>
      </c>
      <c r="G698" s="180">
        <f>(G625/G612)*AG77</f>
        <v>0</v>
      </c>
      <c r="H698" s="180">
        <f>(H628/H612)*AG60</f>
        <v>31800.833081063538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481397.98000000004</v>
      </c>
      <c r="D699" s="180">
        <f>(D615/D612)*AH76</f>
        <v>0</v>
      </c>
      <c r="E699" s="180">
        <f>(E623/E612)*SUM(C699:D699)</f>
        <v>141190.64041979428</v>
      </c>
      <c r="F699" s="180">
        <f>(F624/F612)*AH64</f>
        <v>0</v>
      </c>
      <c r="G699" s="180">
        <f>(G625/G612)*AH77</f>
        <v>0</v>
      </c>
      <c r="H699" s="180">
        <f>(H628/H612)*AH60</f>
        <v>1383.5374061862137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139852908.08999997</v>
      </c>
      <c r="D701" s="180">
        <f>(D615/D612)*AJ76</f>
        <v>15280.062838030355</v>
      </c>
      <c r="E701" s="180">
        <f>(E623/E612)*SUM(C701:D701)</f>
        <v>41022355.473231271</v>
      </c>
      <c r="F701" s="180">
        <f>(F624/F612)*AJ64</f>
        <v>479033.40818533348</v>
      </c>
      <c r="G701" s="180">
        <f>(G625/G612)*AJ77</f>
        <v>0</v>
      </c>
      <c r="H701" s="180">
        <f>(H628/H612)*AJ60</f>
        <v>154118.67723510525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1368112.73</v>
      </c>
      <c r="D702" s="180">
        <f>(D615/D612)*AK76</f>
        <v>0</v>
      </c>
      <c r="E702" s="180">
        <f>(E623/E612)*SUM(C702:D702)</f>
        <v>401257.83767346322</v>
      </c>
      <c r="F702" s="180">
        <f>(F624/F612)*AK64</f>
        <v>76.268395522795004</v>
      </c>
      <c r="G702" s="180">
        <f>(G625/G612)*AK77</f>
        <v>0</v>
      </c>
      <c r="H702" s="180">
        <f>(H628/H612)*AK60</f>
        <v>2553.5912956908755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1318521.6399999999</v>
      </c>
      <c r="D703" s="180">
        <f>(D615/D612)*AL76</f>
        <v>11238.383407314519</v>
      </c>
      <c r="E703" s="180">
        <f>(E623/E612)*SUM(C703:D703)</f>
        <v>390009.25867931428</v>
      </c>
      <c r="F703" s="180">
        <f>(F624/F612)*AL64</f>
        <v>83.310052730129925</v>
      </c>
      <c r="G703" s="180">
        <f>(G625/G612)*AL77</f>
        <v>0</v>
      </c>
      <c r="H703" s="180">
        <f>(H628/H612)*AL60</f>
        <v>2510.4840471301768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5936858.8100000005</v>
      </c>
      <c r="D706" s="180">
        <f>(D615/D612)*AO76</f>
        <v>2445057.5840305523</v>
      </c>
      <c r="E706" s="180">
        <f>(E623/E612)*SUM(C706:D706)</f>
        <v>2458357.1032399149</v>
      </c>
      <c r="F706" s="180">
        <f>(F624/F612)*AO64</f>
        <v>4777.8049542175522</v>
      </c>
      <c r="G706" s="180">
        <f>(G625/G612)*AO77</f>
        <v>0</v>
      </c>
      <c r="H706" s="180">
        <f>(H628/H612)*AO60</f>
        <v>11306.415479634516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1075332.5699999998</v>
      </c>
      <c r="D713" s="180">
        <f>(D615/D612)*AV76</f>
        <v>0</v>
      </c>
      <c r="E713" s="180">
        <f>(E623/E612)*SUM(C713:D713)</f>
        <v>315387.47674546379</v>
      </c>
      <c r="F713" s="180">
        <f>(F624/F612)*AV64</f>
        <v>1392.5427761291451</v>
      </c>
      <c r="G713" s="180">
        <f>(G625/G612)*AV77</f>
        <v>0</v>
      </c>
      <c r="H713" s="180">
        <f>(H628/H612)*AV60</f>
        <v>1679.129967745286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" customHeight="1" x14ac:dyDescent="0.2">
      <c r="C715" s="180">
        <f>SUM(C614:C647)+SUM(C668:C713)</f>
        <v>652108054.41084301</v>
      </c>
      <c r="D715" s="180">
        <f>SUM(D616:D647)+SUM(D668:D713)</f>
        <v>41749865.519999988</v>
      </c>
      <c r="E715" s="180">
        <f>SUM(E624:E647)+SUM(E668:E713)</f>
        <v>147885057.33222631</v>
      </c>
      <c r="F715" s="180">
        <f>SUM(F625:F648)+SUM(F668:F713)</f>
        <v>1649459.0440036135</v>
      </c>
      <c r="G715" s="180">
        <f>SUM(G626:G647)+SUM(G668:G713)</f>
        <v>8040781.0006075092</v>
      </c>
      <c r="H715" s="180">
        <f>SUM(H629:H647)+SUM(H668:H713)</f>
        <v>561104.47452726529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" customHeight="1" x14ac:dyDescent="0.2">
      <c r="C716" s="180">
        <f>CE71</f>
        <v>652108054.41084301</v>
      </c>
      <c r="D716" s="180">
        <f>D615</f>
        <v>41749865.519999996</v>
      </c>
      <c r="E716" s="180">
        <f>E623</f>
        <v>147885057.33222634</v>
      </c>
      <c r="F716" s="180">
        <f>F624</f>
        <v>1649459.0440036131</v>
      </c>
      <c r="G716" s="180">
        <f>G625</f>
        <v>8040781.0006075092</v>
      </c>
      <c r="H716" s="180">
        <f>H628</f>
        <v>561104.47452726541</v>
      </c>
      <c r="I716" s="180">
        <f>I629</f>
        <v>7078123.4913536254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255883332.13084298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161*2019*A</v>
      </c>
      <c r="B722" s="275">
        <f>ROUND(C165,0)</f>
        <v>17493594</v>
      </c>
      <c r="C722" s="275">
        <f>ROUND(C166,0)</f>
        <v>284067</v>
      </c>
      <c r="D722" s="275">
        <f>ROUND(C167,0)</f>
        <v>-323444</v>
      </c>
      <c r="E722" s="275">
        <f>ROUND(C168,0)</f>
        <v>17138</v>
      </c>
      <c r="F722" s="275">
        <f>ROUND(C169,0)</f>
        <v>0</v>
      </c>
      <c r="G722" s="275">
        <f>ROUND(C170,0)</f>
        <v>4601581</v>
      </c>
      <c r="H722" s="275">
        <f>ROUND(C171+C172,0)</f>
        <v>774295</v>
      </c>
      <c r="I722" s="275">
        <f>ROUND(C175,0)</f>
        <v>16204452</v>
      </c>
      <c r="J722" s="275">
        <f>ROUND(C176,0)</f>
        <v>2038553</v>
      </c>
      <c r="K722" s="275">
        <f>ROUND(C179,0)</f>
        <v>4173</v>
      </c>
      <c r="L722" s="275">
        <f>ROUND(C180,0)</f>
        <v>13737</v>
      </c>
      <c r="M722" s="275">
        <f>ROUND(C183,0)</f>
        <v>964806</v>
      </c>
      <c r="N722" s="275">
        <f>ROUND(C184,0)</f>
        <v>19129500</v>
      </c>
      <c r="O722" s="275">
        <f>ROUND(C185,0)</f>
        <v>0</v>
      </c>
      <c r="P722" s="275">
        <f>ROUND(C188,0)</f>
        <v>444055</v>
      </c>
      <c r="Q722" s="275">
        <f>ROUND(C189,0)</f>
        <v>10815125</v>
      </c>
      <c r="R722" s="275">
        <f>ROUND(B195,0)</f>
        <v>9509108</v>
      </c>
      <c r="S722" s="275">
        <f>ROUND(C195,0)</f>
        <v>0</v>
      </c>
      <c r="T722" s="275">
        <f>ROUND(D195,0)</f>
        <v>0</v>
      </c>
      <c r="U722" s="275">
        <f>ROUND(B196,0)</f>
        <v>314366</v>
      </c>
      <c r="V722" s="275">
        <f>ROUND(C196,0)</f>
        <v>-314366</v>
      </c>
      <c r="W722" s="275">
        <f>ROUND(D196,0)</f>
        <v>0</v>
      </c>
      <c r="X722" s="275">
        <f>ROUND(B197,0)</f>
        <v>175419316</v>
      </c>
      <c r="Y722" s="275">
        <f>ROUND(C197,0)</f>
        <v>2283404</v>
      </c>
      <c r="Z722" s="275">
        <f>ROUND(D197,0)</f>
        <v>433438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22927971</v>
      </c>
      <c r="AE722" s="275">
        <f>ROUND(C199,0)</f>
        <v>1511</v>
      </c>
      <c r="AF722" s="275">
        <f>ROUND(D199,0)</f>
        <v>0</v>
      </c>
      <c r="AG722" s="275">
        <f>ROUND(B200,0)</f>
        <v>84951727</v>
      </c>
      <c r="AH722" s="275">
        <f>ROUND(C200,0)</f>
        <v>10048039</v>
      </c>
      <c r="AI722" s="275">
        <f>ROUND(D200,0)</f>
        <v>69275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4112920</v>
      </c>
      <c r="AN722" s="275">
        <f>ROUND(C202,0)</f>
        <v>0</v>
      </c>
      <c r="AO722" s="275">
        <f>ROUND(D202,0)</f>
        <v>0</v>
      </c>
      <c r="AP722" s="275">
        <f>ROUND(B203,0)</f>
        <v>14101139</v>
      </c>
      <c r="AQ722" s="275">
        <f>ROUND(C203,0)</f>
        <v>9842769</v>
      </c>
      <c r="AR722" s="275">
        <f>ROUND(D203,0)</f>
        <v>-3644608</v>
      </c>
      <c r="AS722" s="275"/>
      <c r="AT722" s="275"/>
      <c r="AU722" s="275"/>
      <c r="AV722" s="275">
        <f>ROUND(B209,0)</f>
        <v>1580876</v>
      </c>
      <c r="AW722" s="275">
        <f>ROUND(C209,0)</f>
        <v>220348</v>
      </c>
      <c r="AX722" s="275">
        <f>ROUND(D209,0)</f>
        <v>0</v>
      </c>
      <c r="AY722" s="275">
        <f>ROUND(B210,0)</f>
        <v>20472588</v>
      </c>
      <c r="AZ722" s="275">
        <f>ROUND(C210,0)</f>
        <v>5279119</v>
      </c>
      <c r="BA722" s="275">
        <f>ROUND(D210,0)</f>
        <v>25231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3663904</v>
      </c>
      <c r="BF722" s="275">
        <f>ROUND(C212,0)</f>
        <v>1248846</v>
      </c>
      <c r="BG722" s="275">
        <f>ROUND(D212,0)</f>
        <v>0</v>
      </c>
      <c r="BH722" s="275">
        <f>ROUND(B213,0)</f>
        <v>46219383</v>
      </c>
      <c r="BI722" s="275">
        <f>ROUND(C213,0)</f>
        <v>10614517</v>
      </c>
      <c r="BJ722" s="275">
        <f>ROUND(D213,0)</f>
        <v>57824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635328168</v>
      </c>
      <c r="BU722" s="275">
        <f>ROUND(C224,0)</f>
        <v>324300793</v>
      </c>
      <c r="BV722" s="275">
        <f>ROUND(C225,0)</f>
        <v>19211226</v>
      </c>
      <c r="BW722" s="275">
        <f>ROUND(C226,0)</f>
        <v>32376886</v>
      </c>
      <c r="BX722" s="275">
        <f>ROUND(C227,0)</f>
        <v>293461000</v>
      </c>
      <c r="BY722" s="275">
        <f>ROUND(C228,0)</f>
        <v>18708097</v>
      </c>
      <c r="BZ722" s="275">
        <f>ROUND(C231,0)</f>
        <v>3324</v>
      </c>
      <c r="CA722" s="275">
        <f>ROUND(C233,0)</f>
        <v>13181741</v>
      </c>
      <c r="CB722" s="275">
        <f>ROUND(C234,0)</f>
        <v>27913627</v>
      </c>
      <c r="CC722" s="275">
        <f>ROUND(C238+C239,0)</f>
        <v>0</v>
      </c>
      <c r="CD722" s="275">
        <f>D221</f>
        <v>2020640.24</v>
      </c>
      <c r="CE722" s="275"/>
    </row>
    <row r="723" spans="1:84" ht="12.6" customHeight="1" x14ac:dyDescent="0.2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161*2019*A</v>
      </c>
      <c r="B726" s="275">
        <f>ROUND(C111,0)</f>
        <v>16492</v>
      </c>
      <c r="C726" s="275">
        <f>ROUND(C112,0)</f>
        <v>0</v>
      </c>
      <c r="D726" s="275">
        <f>ROUND(C113,0)</f>
        <v>0</v>
      </c>
      <c r="E726" s="275">
        <f>ROUND(C114,0)</f>
        <v>2832</v>
      </c>
      <c r="F726" s="275">
        <f>ROUND(D111,0)</f>
        <v>76489</v>
      </c>
      <c r="G726" s="275">
        <f>ROUND(D112,0)</f>
        <v>0</v>
      </c>
      <c r="H726" s="275">
        <f>ROUND(D113,0)</f>
        <v>0</v>
      </c>
      <c r="I726" s="275">
        <f>ROUND(D114,0)</f>
        <v>6613</v>
      </c>
      <c r="J726" s="275">
        <f>ROUND(C116,0)</f>
        <v>47</v>
      </c>
      <c r="K726" s="275">
        <f>ROUND(C117,0)</f>
        <v>0</v>
      </c>
      <c r="L726" s="275">
        <f>ROUND(C118,0)</f>
        <v>142</v>
      </c>
      <c r="M726" s="275">
        <f>ROUND(C119,0)</f>
        <v>20</v>
      </c>
      <c r="N726" s="275">
        <f>ROUND(C120,0)</f>
        <v>33</v>
      </c>
      <c r="O726" s="275">
        <f>ROUND(C121,0)</f>
        <v>12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337</v>
      </c>
      <c r="W726" s="275">
        <f>ROUND(C129,0)</f>
        <v>29</v>
      </c>
      <c r="X726" s="275">
        <f>ROUND(B138,0)</f>
        <v>7682</v>
      </c>
      <c r="Y726" s="275">
        <f>ROUND(B139,0)</f>
        <v>39449</v>
      </c>
      <c r="Z726" s="275">
        <f>ROUND(B140,0)</f>
        <v>139624</v>
      </c>
      <c r="AA726" s="275">
        <f>ROUND(B141,0)</f>
        <v>422304876</v>
      </c>
      <c r="AB726" s="275">
        <f>ROUND(B142,0)</f>
        <v>436600612</v>
      </c>
      <c r="AC726" s="275">
        <f>ROUND(C138,0)</f>
        <v>3602</v>
      </c>
      <c r="AD726" s="275">
        <f>ROUND(C139,0)</f>
        <v>16897</v>
      </c>
      <c r="AE726" s="275">
        <f>ROUND(C140,0)</f>
        <v>75166</v>
      </c>
      <c r="AF726" s="275">
        <f>ROUND(C141,0)</f>
        <v>182205043</v>
      </c>
      <c r="AG726" s="275">
        <f>ROUND(C142,0)</f>
        <v>235042853</v>
      </c>
      <c r="AH726" s="275">
        <f>ROUND(D138,0)</f>
        <v>5208</v>
      </c>
      <c r="AI726" s="275">
        <f>ROUND(D139,0)</f>
        <v>20143</v>
      </c>
      <c r="AJ726" s="275">
        <f>ROUND(D140,0)</f>
        <v>160741</v>
      </c>
      <c r="AK726" s="275">
        <f>ROUND(D141,0)</f>
        <v>242550370</v>
      </c>
      <c r="AL726" s="275">
        <f>ROUND(D142,0)</f>
        <v>502634271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161*2019*A</v>
      </c>
      <c r="B730" s="275">
        <f>ROUND(C250,0)</f>
        <v>14156915</v>
      </c>
      <c r="C730" s="275">
        <f>ROUND(C251,0)</f>
        <v>0</v>
      </c>
      <c r="D730" s="275">
        <f>ROUND(C252,0)</f>
        <v>269727430</v>
      </c>
      <c r="E730" s="275">
        <f>ROUND(C253,0)</f>
        <v>183316675</v>
      </c>
      <c r="F730" s="275">
        <f>ROUND(C254,0)</f>
        <v>0</v>
      </c>
      <c r="G730" s="275">
        <f>ROUND(C255,0)</f>
        <v>3142389</v>
      </c>
      <c r="H730" s="275">
        <f>ROUND(C256,0)</f>
        <v>0</v>
      </c>
      <c r="I730" s="275">
        <f>ROUND(C257,0)</f>
        <v>8078605</v>
      </c>
      <c r="J730" s="275">
        <f>ROUND(C258,0)</f>
        <v>834576</v>
      </c>
      <c r="K730" s="275">
        <f>ROUND(C259,0)</f>
        <v>0</v>
      </c>
      <c r="L730" s="275">
        <f>ROUND(C262,0)</f>
        <v>0</v>
      </c>
      <c r="M730" s="275">
        <f>ROUND(C263,0)</f>
        <v>0</v>
      </c>
      <c r="N730" s="275">
        <f>ROUND(C264,0)</f>
        <v>220142196</v>
      </c>
      <c r="O730" s="275">
        <f>ROUND(C267,0)</f>
        <v>9509108</v>
      </c>
      <c r="P730" s="275">
        <f>ROUND(C268,0)</f>
        <v>0</v>
      </c>
      <c r="Q730" s="275">
        <f>ROUND(C269,0)</f>
        <v>177269282</v>
      </c>
      <c r="R730" s="275">
        <f>ROUND(C270,0)</f>
        <v>0</v>
      </c>
      <c r="S730" s="275">
        <f>ROUND(C271,0)</f>
        <v>22929482</v>
      </c>
      <c r="T730" s="275">
        <f>ROUND(C272,0)</f>
        <v>94930490</v>
      </c>
      <c r="U730" s="275">
        <f>ROUND(C273,0)</f>
        <v>4112920</v>
      </c>
      <c r="V730" s="275">
        <f>ROUND(C274,0)</f>
        <v>27588516</v>
      </c>
      <c r="W730" s="275">
        <f>ROUND(C275,0)</f>
        <v>0</v>
      </c>
      <c r="X730" s="275">
        <f>ROUND(C276,0)</f>
        <v>89216524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30098190</v>
      </c>
      <c r="AC730" s="275">
        <f>ROUND(C286,0)</f>
        <v>8289440</v>
      </c>
      <c r="AD730" s="275">
        <f>ROUND(C287,0)</f>
        <v>0</v>
      </c>
      <c r="AE730" s="275">
        <f>ROUND(C288,0)</f>
        <v>0</v>
      </c>
      <c r="AF730" s="275">
        <f>ROUND(C289,0)</f>
        <v>13924550</v>
      </c>
      <c r="AG730" s="275">
        <f>ROUND(C304,0)</f>
        <v>0</v>
      </c>
      <c r="AH730" s="275">
        <f>ROUND(C305,0)</f>
        <v>22910094</v>
      </c>
      <c r="AI730" s="275">
        <f>ROUND(C306,0)</f>
        <v>21302945</v>
      </c>
      <c r="AJ730" s="275">
        <f>ROUND(C307,0)</f>
        <v>0</v>
      </c>
      <c r="AK730" s="275">
        <f>ROUND(C308,0)</f>
        <v>0</v>
      </c>
      <c r="AL730" s="275">
        <f>ROUND(C309,0)</f>
        <v>0</v>
      </c>
      <c r="AM730" s="275">
        <f>ROUND(C310,0)</f>
        <v>0</v>
      </c>
      <c r="AN730" s="275">
        <f>ROUND(C311,0)</f>
        <v>0</v>
      </c>
      <c r="AO730" s="275">
        <f>ROUND(C312,0)</f>
        <v>22693263</v>
      </c>
      <c r="AP730" s="275">
        <f>ROUND(C313,0)</f>
        <v>0</v>
      </c>
      <c r="AQ730" s="275">
        <f>ROUND(C316,0)</f>
        <v>0</v>
      </c>
      <c r="AR730" s="275">
        <f>ROUND(C317,0)</f>
        <v>0</v>
      </c>
      <c r="AS730" s="275">
        <f>ROUND(C318,0)</f>
        <v>13158</v>
      </c>
      <c r="AT730" s="275">
        <f>ROUND(C321,0)</f>
        <v>0</v>
      </c>
      <c r="AU730" s="275">
        <f>ROUND(C322,0)</f>
        <v>0</v>
      </c>
      <c r="AV730" s="275">
        <f>ROUND(C323,0)</f>
        <v>0</v>
      </c>
      <c r="AW730" s="275">
        <f>ROUND(C324,0)</f>
        <v>0</v>
      </c>
      <c r="AX730" s="275">
        <f>ROUND(C325,0)</f>
        <v>0</v>
      </c>
      <c r="AY730" s="275">
        <f>ROUND(C326,0)</f>
        <v>245670062</v>
      </c>
      <c r="AZ730" s="275">
        <f>ROUND(C327,0)</f>
        <v>25729194</v>
      </c>
      <c r="BA730" s="275">
        <f>ROUND(C328,0)</f>
        <v>0</v>
      </c>
      <c r="BB730" s="275">
        <f>ROUND(C332,0)</f>
        <v>293882174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2948.24</v>
      </c>
      <c r="BJ730" s="275">
        <f>ROUND(C359,0)</f>
        <v>847060289</v>
      </c>
      <c r="BK730" s="275">
        <f>ROUND(C360,0)</f>
        <v>1174277737</v>
      </c>
      <c r="BL730" s="275">
        <f>ROUND(C364,0)</f>
        <v>1323386169</v>
      </c>
      <c r="BM730" s="275">
        <f>ROUND(C365,0)</f>
        <v>41095368</v>
      </c>
      <c r="BN730" s="275">
        <f>ROUND(C366,0)</f>
        <v>0</v>
      </c>
      <c r="BO730" s="275">
        <f>ROUND(C370,0)</f>
        <v>32001540</v>
      </c>
      <c r="BP730" s="275">
        <f>ROUND(C371,0)</f>
        <v>0</v>
      </c>
      <c r="BQ730" s="275">
        <f>ROUND(C378,0)</f>
        <v>276261502</v>
      </c>
      <c r="BR730" s="275">
        <f>ROUND(C379,0)</f>
        <v>22847232</v>
      </c>
      <c r="BS730" s="275">
        <f>ROUND(C380,0)</f>
        <v>16421296</v>
      </c>
      <c r="BT730" s="275">
        <f>ROUND(C381,0)</f>
        <v>130664855</v>
      </c>
      <c r="BU730" s="275">
        <f>ROUND(C382,0)</f>
        <v>2555401</v>
      </c>
      <c r="BV730" s="275">
        <f>ROUND(C383,0)</f>
        <v>27377791</v>
      </c>
      <c r="BW730" s="275">
        <f>ROUND(C384,0)</f>
        <v>17457324</v>
      </c>
      <c r="BX730" s="275">
        <f>ROUND(C385,0)</f>
        <v>18243004</v>
      </c>
      <c r="BY730" s="275">
        <f>ROUND(C386,0)</f>
        <v>17910</v>
      </c>
      <c r="BZ730" s="275">
        <f>ROUND(C387,0)</f>
        <v>20094306</v>
      </c>
      <c r="CA730" s="275">
        <f>ROUND(C388,0)</f>
        <v>11259180</v>
      </c>
      <c r="CB730" s="275">
        <f>C363</f>
        <v>2020640.24</v>
      </c>
      <c r="CC730" s="275">
        <f>ROUND(C389,0)</f>
        <v>140909792</v>
      </c>
      <c r="CD730" s="275">
        <f>ROUND(C392,0)</f>
        <v>29545142</v>
      </c>
      <c r="CE730" s="275">
        <f>ROUND(C394,0)</f>
        <v>0</v>
      </c>
      <c r="CF730" s="201">
        <f>ROUND(C395,0)</f>
        <v>0</v>
      </c>
    </row>
    <row r="731" spans="1:84" ht="12.6" customHeight="1" x14ac:dyDescent="0.2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161*2019*6010*A</v>
      </c>
      <c r="B734" s="275">
        <f>ROUND(C59,0)</f>
        <v>20479</v>
      </c>
      <c r="C734" s="275">
        <f>ROUND(C60,2)</f>
        <v>181.53</v>
      </c>
      <c r="D734" s="275">
        <f>ROUND(C61,0)</f>
        <v>18955190</v>
      </c>
      <c r="E734" s="275">
        <f>ROUND(C62,0)</f>
        <v>1567622</v>
      </c>
      <c r="F734" s="275">
        <f>ROUND(C63,0)</f>
        <v>501624</v>
      </c>
      <c r="G734" s="275">
        <f>ROUND(C64,0)</f>
        <v>2316729</v>
      </c>
      <c r="H734" s="275">
        <f>ROUND(C65,0)</f>
        <v>6257</v>
      </c>
      <c r="I734" s="275">
        <f>ROUND(C66,0)</f>
        <v>661256</v>
      </c>
      <c r="J734" s="275">
        <f>ROUND(C67,0)</f>
        <v>2109343</v>
      </c>
      <c r="K734" s="275">
        <f>ROUND(C68,0)</f>
        <v>25024</v>
      </c>
      <c r="L734" s="275">
        <f>ROUND(C69,0)</f>
        <v>242185</v>
      </c>
      <c r="M734" s="275">
        <f>ROUND(C70,0)</f>
        <v>945</v>
      </c>
      <c r="N734" s="275">
        <f>ROUND(C75,0)</f>
        <v>118646586</v>
      </c>
      <c r="O734" s="275">
        <f>ROUND(C73,0)</f>
        <v>111227516</v>
      </c>
      <c r="P734" s="275">
        <f>IF(C76&gt;0,ROUND(C76,0),0)</f>
        <v>90304</v>
      </c>
      <c r="Q734" s="275">
        <f>IF(C77&gt;0,ROUND(C77,0),0)</f>
        <v>64416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116.88</v>
      </c>
      <c r="U734" s="275"/>
      <c r="V734" s="275"/>
      <c r="W734" s="275"/>
      <c r="X734" s="275"/>
      <c r="Y734" s="275" t="e">
        <f>IF(M668&lt;&gt;0,ROUND(M668,0),0)</f>
        <v>#DIV/0!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">
      <c r="A735" s="209" t="str">
        <f>RIGHT($C$83,3)&amp;"*"&amp;RIGHT($C$82,4)&amp;"*"&amp;D$55&amp;"*"&amp;"A"</f>
        <v>161*2019*6030*A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 t="e">
        <f t="shared" ref="Y735:Y779" si="21">IF(M669&lt;&gt;0,ROUND(M669,0),0)</f>
        <v>#DIV/0!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">
      <c r="A736" s="209" t="str">
        <f>RIGHT($C$83,3)&amp;"*"&amp;RIGHT($C$82,4)&amp;"*"&amp;E$55&amp;"*"&amp;"A"</f>
        <v>161*2019*6070*A</v>
      </c>
      <c r="B736" s="275">
        <f>ROUND(E59,0)</f>
        <v>54405</v>
      </c>
      <c r="C736" s="277">
        <f>ROUND(E60,2)</f>
        <v>450.88</v>
      </c>
      <c r="D736" s="275">
        <f>ROUND(E61,0)</f>
        <v>43021645</v>
      </c>
      <c r="E736" s="275">
        <f>ROUND(E62,0)</f>
        <v>3557953</v>
      </c>
      <c r="F736" s="275">
        <f>ROUND(E63,0)</f>
        <v>1445217</v>
      </c>
      <c r="G736" s="275">
        <f>ROUND(E64,0)</f>
        <v>3702599</v>
      </c>
      <c r="H736" s="275">
        <f>ROUND(E65,0)</f>
        <v>7668</v>
      </c>
      <c r="I736" s="275">
        <f>ROUND(E66,0)</f>
        <v>1680589</v>
      </c>
      <c r="J736" s="275">
        <f>ROUND(E67,0)</f>
        <v>5369394</v>
      </c>
      <c r="K736" s="275">
        <f>ROUND(E68,0)</f>
        <v>111875</v>
      </c>
      <c r="L736" s="275">
        <f>ROUND(E69,0)</f>
        <v>697502</v>
      </c>
      <c r="M736" s="275">
        <f>ROUND(E70,0)</f>
        <v>19284</v>
      </c>
      <c r="N736" s="275">
        <f>ROUND(E75,0)</f>
        <v>315191932</v>
      </c>
      <c r="O736" s="275">
        <f>ROUND(E73,0)</f>
        <v>222080619</v>
      </c>
      <c r="P736" s="275">
        <f>IF(E76&gt;0,ROUND(E76,0),0)</f>
        <v>229872</v>
      </c>
      <c r="Q736" s="275">
        <f>IF(E77&gt;0,ROUND(E77,0),0)</f>
        <v>171124</v>
      </c>
      <c r="R736" s="275">
        <f>IF(E78&gt;0,ROUND(E78,0),0)</f>
        <v>0</v>
      </c>
      <c r="S736" s="275">
        <f>IF(E79&gt;0,ROUND(E79,0),0)</f>
        <v>0</v>
      </c>
      <c r="T736" s="277">
        <f>IF(E80&gt;0,ROUND(E80,2),0)</f>
        <v>249.43</v>
      </c>
      <c r="U736" s="275"/>
      <c r="V736" s="276"/>
      <c r="W736" s="275"/>
      <c r="X736" s="275"/>
      <c r="Y736" s="275" t="e">
        <f t="shared" si="21"/>
        <v>#DIV/0!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">
      <c r="A737" s="209" t="str">
        <f>RIGHT($C$83,3)&amp;"*"&amp;RIGHT($C$82,4)&amp;"*"&amp;F$55&amp;"*"&amp;"A"</f>
        <v>161*2019*6100*A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 t="e">
        <f t="shared" si="21"/>
        <v>#DIV/0!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">
      <c r="A738" s="209" t="str">
        <f>RIGHT($C$83,3)&amp;"*"&amp;RIGHT($C$82,4)&amp;"*"&amp;G$55&amp;"*"&amp;"A"</f>
        <v>161*2019*6120*A</v>
      </c>
      <c r="B738" s="275">
        <f>ROUND(G59,0)</f>
        <v>1605</v>
      </c>
      <c r="C738" s="277">
        <f>ROUND(G60,2)</f>
        <v>16.07</v>
      </c>
      <c r="D738" s="275">
        <f>ROUND(G61,0)</f>
        <v>1340233</v>
      </c>
      <c r="E738" s="275">
        <f>ROUND(G62,0)</f>
        <v>110839</v>
      </c>
      <c r="F738" s="275">
        <f>ROUND(G63,0)</f>
        <v>155872</v>
      </c>
      <c r="G738" s="275">
        <f>ROUND(G64,0)</f>
        <v>57919</v>
      </c>
      <c r="H738" s="275">
        <f>ROUND(G65,0)</f>
        <v>139</v>
      </c>
      <c r="I738" s="275">
        <f>ROUND(G66,0)</f>
        <v>90908</v>
      </c>
      <c r="J738" s="275">
        <f>ROUND(G67,0)</f>
        <v>350229</v>
      </c>
      <c r="K738" s="275">
        <f>ROUND(G68,0)</f>
        <v>0</v>
      </c>
      <c r="L738" s="275">
        <f>ROUND(G69,0)</f>
        <v>21610</v>
      </c>
      <c r="M738" s="275">
        <f>ROUND(G70,0)</f>
        <v>0</v>
      </c>
      <c r="N738" s="275">
        <f>ROUND(G75,0)</f>
        <v>9287273</v>
      </c>
      <c r="O738" s="275">
        <f>ROUND(G73,0)</f>
        <v>9263501</v>
      </c>
      <c r="P738" s="275">
        <f>IF(G76&gt;0,ROUND(G76,0),0)</f>
        <v>14994</v>
      </c>
      <c r="Q738" s="275">
        <f>IF(G77&gt;0,ROUND(G77,0),0)</f>
        <v>5048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8.85</v>
      </c>
      <c r="U738" s="275"/>
      <c r="V738" s="276"/>
      <c r="W738" s="275"/>
      <c r="X738" s="275"/>
      <c r="Y738" s="275" t="e">
        <f t="shared" si="21"/>
        <v>#DIV/0!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">
      <c r="A739" s="209" t="str">
        <f>RIGHT($C$83,3)&amp;"*"&amp;RIGHT($C$82,4)&amp;"*"&amp;H$55&amp;"*"&amp;"A"</f>
        <v>161*2019*6140*A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 t="e">
        <f t="shared" si="21"/>
        <v>#DIV/0!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">
      <c r="A740" s="209" t="str">
        <f>RIGHT($C$83,3)&amp;"*"&amp;RIGHT($C$82,4)&amp;"*"&amp;I$55&amp;"*"&amp;"A"</f>
        <v>161*2019*6150*A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 t="e">
        <f t="shared" si="21"/>
        <v>#DIV/0!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">
      <c r="A741" s="209" t="str">
        <f>RIGHT($C$83,3)&amp;"*"&amp;RIGHT($C$82,4)&amp;"*"&amp;J$55&amp;"*"&amp;"A"</f>
        <v>161*2019*6170*A</v>
      </c>
      <c r="B741" s="275">
        <f>ROUND(J59,0)</f>
        <v>6613</v>
      </c>
      <c r="C741" s="277">
        <f>ROUND(J60,2)</f>
        <v>0.01</v>
      </c>
      <c r="D741" s="275">
        <f>ROUND(J61,0)</f>
        <v>964</v>
      </c>
      <c r="E741" s="275">
        <f>ROUND(J62,0)</f>
        <v>80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10827</v>
      </c>
      <c r="O741" s="275">
        <f>ROUND(J73,0)</f>
        <v>10827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0.01</v>
      </c>
      <c r="U741" s="275"/>
      <c r="V741" s="276"/>
      <c r="W741" s="275"/>
      <c r="X741" s="275"/>
      <c r="Y741" s="275" t="e">
        <f t="shared" si="21"/>
        <v>#DIV/0!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">
      <c r="A742" s="209" t="str">
        <f>RIGHT($C$83,3)&amp;"*"&amp;RIGHT($C$82,4)&amp;"*"&amp;K$55&amp;"*"&amp;"A"</f>
        <v>161*2019*6200*A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 t="e">
        <f t="shared" si="21"/>
        <v>#DIV/0!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">
      <c r="A743" s="209" t="str">
        <f>RIGHT($C$83,3)&amp;"*"&amp;RIGHT($C$82,4)&amp;"*"&amp;L$55&amp;"*"&amp;"A"</f>
        <v>161*2019*6210*A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 t="e">
        <f t="shared" si="21"/>
        <v>#DIV/0!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">
      <c r="A744" s="209" t="str">
        <f>RIGHT($C$83,3)&amp;"*"&amp;RIGHT($C$82,4)&amp;"*"&amp;M$55&amp;"*"&amp;"A"</f>
        <v>161*2019*6330*A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 t="e">
        <f t="shared" si="21"/>
        <v>#DIV/0!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">
      <c r="A745" s="209" t="str">
        <f>RIGHT($C$83,3)&amp;"*"&amp;RIGHT($C$82,4)&amp;"*"&amp;N$55&amp;"*"&amp;"A"</f>
        <v>161*2019*6400*A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 t="e">
        <f t="shared" si="21"/>
        <v>#DIV/0!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">
      <c r="A746" s="209" t="str">
        <f>RIGHT($C$83,3)&amp;"*"&amp;RIGHT($C$82,4)&amp;"*"&amp;O$55&amp;"*"&amp;"A"</f>
        <v>161*2019*7010*A</v>
      </c>
      <c r="B746" s="275">
        <f>ROUND(O59,0)</f>
        <v>2832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5000</v>
      </c>
      <c r="G746" s="275">
        <f>ROUND(O64,0)</f>
        <v>324</v>
      </c>
      <c r="H746" s="275">
        <f>ROUND(O65,0)</f>
        <v>0</v>
      </c>
      <c r="I746" s="275">
        <f>ROUND(O66,0)</f>
        <v>1528</v>
      </c>
      <c r="J746" s="275">
        <f>ROUND(O67,0)</f>
        <v>0</v>
      </c>
      <c r="K746" s="275">
        <f>ROUND(O68,0)</f>
        <v>0</v>
      </c>
      <c r="L746" s="275">
        <f>ROUND(O69,0)</f>
        <v>9059</v>
      </c>
      <c r="M746" s="275">
        <f>ROUND(O70,0)</f>
        <v>0</v>
      </c>
      <c r="N746" s="275">
        <f>ROUND(O75,0)</f>
        <v>20788080</v>
      </c>
      <c r="O746" s="275">
        <f>ROUND(O73,0)</f>
        <v>20384634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 t="e">
        <f t="shared" si="21"/>
        <v>#DIV/0!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">
      <c r="A747" s="209" t="str">
        <f>RIGHT($C$83,3)&amp;"*"&amp;RIGHT($C$82,4)&amp;"*"&amp;P$55&amp;"*"&amp;"A"</f>
        <v>161*2019*7020*A</v>
      </c>
      <c r="B747" s="275">
        <f>ROUND(P59,0)</f>
        <v>0</v>
      </c>
      <c r="C747" s="277">
        <f>ROUND(P60,2)</f>
        <v>144.47</v>
      </c>
      <c r="D747" s="275">
        <f>ROUND(P61,0)</f>
        <v>11139595</v>
      </c>
      <c r="E747" s="275">
        <f>ROUND(P62,0)</f>
        <v>921261</v>
      </c>
      <c r="F747" s="275">
        <f>ROUND(P63,0)</f>
        <v>25380</v>
      </c>
      <c r="G747" s="275">
        <f>ROUND(P64,0)</f>
        <v>26210054</v>
      </c>
      <c r="H747" s="275">
        <f>ROUND(P65,0)</f>
        <v>446</v>
      </c>
      <c r="I747" s="275">
        <f>ROUND(P66,0)</f>
        <v>1455285</v>
      </c>
      <c r="J747" s="275">
        <f>ROUND(P67,0)</f>
        <v>1150422</v>
      </c>
      <c r="K747" s="275">
        <f>ROUND(P68,0)</f>
        <v>27625</v>
      </c>
      <c r="L747" s="275">
        <f>ROUND(P69,0)</f>
        <v>298174</v>
      </c>
      <c r="M747" s="275">
        <f>ROUND(P70,0)</f>
        <v>1250</v>
      </c>
      <c r="N747" s="275">
        <f>ROUND(P75,0)</f>
        <v>242370954</v>
      </c>
      <c r="O747" s="275">
        <f>ROUND(P73,0)</f>
        <v>123063379</v>
      </c>
      <c r="P747" s="275">
        <f>IF(P76&gt;0,ROUND(P76,0),0)</f>
        <v>49251</v>
      </c>
      <c r="Q747" s="275">
        <f>IF(P77&gt;0,ROUND(P77,0),0)</f>
        <v>0</v>
      </c>
      <c r="R747" s="275">
        <f>IF(P78&gt;0,ROUND(P78,0),0)</f>
        <v>0</v>
      </c>
      <c r="S747" s="275">
        <f>IF(P79&gt;0,ROUND(P79,0),0)</f>
        <v>0</v>
      </c>
      <c r="T747" s="277">
        <f>IF(P80&gt;0,ROUND(P80,2),0)</f>
        <v>49.53</v>
      </c>
      <c r="U747" s="275"/>
      <c r="V747" s="276"/>
      <c r="W747" s="275"/>
      <c r="X747" s="275"/>
      <c r="Y747" s="275" t="e">
        <f t="shared" si="21"/>
        <v>#DIV/0!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">
      <c r="A748" s="209" t="str">
        <f>RIGHT($C$83,3)&amp;"*"&amp;RIGHT($C$82,4)&amp;"*"&amp;Q$55&amp;"*"&amp;"A"</f>
        <v>161*2019*7030*A</v>
      </c>
      <c r="B748" s="275">
        <f>ROUND(Q59,0)</f>
        <v>0</v>
      </c>
      <c r="C748" s="277">
        <f>ROUND(Q60,2)</f>
        <v>52.38</v>
      </c>
      <c r="D748" s="275">
        <f>ROUND(Q61,0)</f>
        <v>4223735</v>
      </c>
      <c r="E748" s="275">
        <f>ROUND(Q62,0)</f>
        <v>349309</v>
      </c>
      <c r="F748" s="275">
        <f>ROUND(Q63,0)</f>
        <v>0</v>
      </c>
      <c r="G748" s="275">
        <f>ROUND(Q64,0)</f>
        <v>631907</v>
      </c>
      <c r="H748" s="275">
        <f>ROUND(Q65,0)</f>
        <v>1881</v>
      </c>
      <c r="I748" s="275">
        <f>ROUND(Q66,0)</f>
        <v>9436</v>
      </c>
      <c r="J748" s="275">
        <f>ROUND(Q67,0)</f>
        <v>294825</v>
      </c>
      <c r="K748" s="275">
        <f>ROUND(Q68,0)</f>
        <v>0</v>
      </c>
      <c r="L748" s="275">
        <f>ROUND(Q69,0)</f>
        <v>31384</v>
      </c>
      <c r="M748" s="275">
        <f>ROUND(Q70,0)</f>
        <v>0</v>
      </c>
      <c r="N748" s="275">
        <f>ROUND(Q75,0)</f>
        <v>25418271</v>
      </c>
      <c r="O748" s="275">
        <f>ROUND(Q73,0)</f>
        <v>9365290</v>
      </c>
      <c r="P748" s="275">
        <f>IF(Q76&gt;0,ROUND(Q76,0),0)</f>
        <v>12622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32.96</v>
      </c>
      <c r="U748" s="275"/>
      <c r="V748" s="276"/>
      <c r="W748" s="275"/>
      <c r="X748" s="275"/>
      <c r="Y748" s="275" t="e">
        <f t="shared" si="21"/>
        <v>#DIV/0!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">
      <c r="A749" s="209" t="str">
        <f>RIGHT($C$83,3)&amp;"*"&amp;RIGHT($C$82,4)&amp;"*"&amp;R$55&amp;"*"&amp;"A"</f>
        <v>161*2019*7040*A</v>
      </c>
      <c r="B749" s="275">
        <f>ROUND(R59,0)</f>
        <v>0</v>
      </c>
      <c r="C749" s="277">
        <f>ROUND(R60,2)</f>
        <v>6.06</v>
      </c>
      <c r="D749" s="275">
        <f>ROUND(R61,0)</f>
        <v>311015</v>
      </c>
      <c r="E749" s="275">
        <f>ROUND(R62,0)</f>
        <v>25721</v>
      </c>
      <c r="F749" s="275">
        <f>ROUND(R63,0)</f>
        <v>3034309</v>
      </c>
      <c r="G749" s="275">
        <f>ROUND(R64,0)</f>
        <v>973121</v>
      </c>
      <c r="H749" s="275">
        <f>ROUND(R65,0)</f>
        <v>200</v>
      </c>
      <c r="I749" s="275">
        <f>ROUND(R66,0)</f>
        <v>3986</v>
      </c>
      <c r="J749" s="275">
        <f>ROUND(R67,0)</f>
        <v>0</v>
      </c>
      <c r="K749" s="275">
        <f>ROUND(R68,0)</f>
        <v>0</v>
      </c>
      <c r="L749" s="275">
        <f>ROUND(R69,0)</f>
        <v>1720</v>
      </c>
      <c r="M749" s="275">
        <f>ROUND(R70,0)</f>
        <v>0</v>
      </c>
      <c r="N749" s="275">
        <f>ROUND(R75,0)</f>
        <v>30816839</v>
      </c>
      <c r="O749" s="275">
        <f>ROUND(R73,0)</f>
        <v>15597592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 t="e">
        <f t="shared" si="21"/>
        <v>#DIV/0!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">
      <c r="A750" s="209" t="str">
        <f>RIGHT($C$83,3)&amp;"*"&amp;RIGHT($C$82,4)&amp;"*"&amp;S$55&amp;"*"&amp;"A"</f>
        <v>161*2019*7050*A</v>
      </c>
      <c r="B750" s="275"/>
      <c r="C750" s="277">
        <f>ROUND(S60,2)</f>
        <v>0</v>
      </c>
      <c r="D750" s="275">
        <f>ROUND(S61,0)</f>
        <v>0</v>
      </c>
      <c r="E750" s="275">
        <f>ROUND(S62,0)</f>
        <v>0</v>
      </c>
      <c r="F750" s="275">
        <f>ROUND(S63,0)</f>
        <v>0</v>
      </c>
      <c r="G750" s="275">
        <f>ROUND(S64,0)</f>
        <v>0</v>
      </c>
      <c r="H750" s="275">
        <f>ROUND(S65,0)</f>
        <v>0</v>
      </c>
      <c r="I750" s="275">
        <f>ROUND(S66,0)</f>
        <v>0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0</v>
      </c>
      <c r="O750" s="275">
        <f>ROUND(S73,0)</f>
        <v>0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 t="e">
        <f t="shared" si="21"/>
        <v>#DIV/0!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">
      <c r="A751" s="209" t="str">
        <f>RIGHT($C$83,3)&amp;"*"&amp;RIGHT($C$82,4)&amp;"*"&amp;T$55&amp;"*"&amp;"A"</f>
        <v>161*2019*7060*A</v>
      </c>
      <c r="B751" s="275"/>
      <c r="C751" s="277">
        <f>ROUND(T60,2)</f>
        <v>4.1500000000000004</v>
      </c>
      <c r="D751" s="275">
        <f>ROUND(T61,0)</f>
        <v>364990</v>
      </c>
      <c r="E751" s="275">
        <f>ROUND(T62,0)</f>
        <v>30185</v>
      </c>
      <c r="F751" s="275">
        <f>ROUND(T63,0)</f>
        <v>0</v>
      </c>
      <c r="G751" s="275">
        <f>ROUND(T64,0)</f>
        <v>12171</v>
      </c>
      <c r="H751" s="275">
        <f>ROUND(T65,0)</f>
        <v>0</v>
      </c>
      <c r="I751" s="275">
        <f>ROUND(T66,0)</f>
        <v>4349</v>
      </c>
      <c r="J751" s="275">
        <f>ROUND(T67,0)</f>
        <v>223647</v>
      </c>
      <c r="K751" s="275">
        <f>ROUND(T68,0)</f>
        <v>0</v>
      </c>
      <c r="L751" s="275">
        <f>ROUND(T69,0)</f>
        <v>9420</v>
      </c>
      <c r="M751" s="275">
        <f>ROUND(T70,0)</f>
        <v>0</v>
      </c>
      <c r="N751" s="275">
        <f>ROUND(T75,0)</f>
        <v>4311</v>
      </c>
      <c r="O751" s="275">
        <f>ROUND(T73,0)</f>
        <v>169</v>
      </c>
      <c r="P751" s="275">
        <f>IF(T76&gt;0,ROUND(T76,0),0)</f>
        <v>9575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3.15</v>
      </c>
      <c r="U751" s="275"/>
      <c r="V751" s="276"/>
      <c r="W751" s="275"/>
      <c r="X751" s="275"/>
      <c r="Y751" s="275" t="e">
        <f t="shared" si="21"/>
        <v>#DIV/0!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">
      <c r="A752" s="209" t="str">
        <f>RIGHT($C$83,3)&amp;"*"&amp;RIGHT($C$82,4)&amp;"*"&amp;U$55&amp;"*"&amp;"A"</f>
        <v>161*2019*7070*A</v>
      </c>
      <c r="B752" s="275">
        <f>ROUND(U59,0)</f>
        <v>0</v>
      </c>
      <c r="C752" s="277">
        <f>ROUND(U60,2)</f>
        <v>59.64</v>
      </c>
      <c r="D752" s="275">
        <f>ROUND(U61,0)</f>
        <v>3758129</v>
      </c>
      <c r="E752" s="275">
        <f>ROUND(U62,0)</f>
        <v>310803</v>
      </c>
      <c r="F752" s="275">
        <f>ROUND(U63,0)</f>
        <v>228949</v>
      </c>
      <c r="G752" s="275">
        <f>ROUND(U64,0)</f>
        <v>4971593</v>
      </c>
      <c r="H752" s="275">
        <f>ROUND(U65,0)</f>
        <v>2246</v>
      </c>
      <c r="I752" s="275">
        <f>ROUND(U66,0)</f>
        <v>4350716</v>
      </c>
      <c r="J752" s="275">
        <f>ROUND(U67,0)</f>
        <v>306909</v>
      </c>
      <c r="K752" s="275">
        <f>ROUND(U68,0)</f>
        <v>60717</v>
      </c>
      <c r="L752" s="275">
        <f>ROUND(U69,0)</f>
        <v>26956</v>
      </c>
      <c r="M752" s="275">
        <f>ROUND(U70,0)</f>
        <v>968</v>
      </c>
      <c r="N752" s="275">
        <f>ROUND(U75,0)</f>
        <v>127494555</v>
      </c>
      <c r="O752" s="275">
        <f>ROUND(U73,0)</f>
        <v>76137537</v>
      </c>
      <c r="P752" s="275">
        <f>IF(U76&gt;0,ROUND(U76,0),0)</f>
        <v>13139</v>
      </c>
      <c r="Q752" s="275">
        <f>IF(U77&gt;0,ROUND(U77,0),0)</f>
        <v>0</v>
      </c>
      <c r="R752" s="275">
        <f>IF(U78&gt;0,ROUND(U78,0),0)</f>
        <v>0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 t="e">
        <f t="shared" si="21"/>
        <v>#DIV/0!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">
      <c r="A753" s="209" t="str">
        <f>RIGHT($C$83,3)&amp;"*"&amp;RIGHT($C$82,4)&amp;"*"&amp;V$55&amp;"*"&amp;"A"</f>
        <v>161*2019*7110*A</v>
      </c>
      <c r="B753" s="275">
        <f>ROUND(V59,0)</f>
        <v>0</v>
      </c>
      <c r="C753" s="277">
        <f>ROUND(V60,2)</f>
        <v>47.54</v>
      </c>
      <c r="D753" s="275">
        <f>ROUND(V61,0)</f>
        <v>4566302</v>
      </c>
      <c r="E753" s="275">
        <f>ROUND(V62,0)</f>
        <v>377640</v>
      </c>
      <c r="F753" s="275">
        <f>ROUND(V63,0)</f>
        <v>1704783</v>
      </c>
      <c r="G753" s="275">
        <f>ROUND(V64,0)</f>
        <v>10349415</v>
      </c>
      <c r="H753" s="275">
        <f>ROUND(V65,0)</f>
        <v>285</v>
      </c>
      <c r="I753" s="275">
        <f>ROUND(V66,0)</f>
        <v>1024194</v>
      </c>
      <c r="J753" s="275">
        <f>ROUND(V67,0)</f>
        <v>345689</v>
      </c>
      <c r="K753" s="275">
        <f>ROUND(V68,0)</f>
        <v>28642</v>
      </c>
      <c r="L753" s="275">
        <f>ROUND(V69,0)</f>
        <v>158493</v>
      </c>
      <c r="M753" s="275">
        <f>ROUND(V70,0)</f>
        <v>27875</v>
      </c>
      <c r="N753" s="275">
        <f>ROUND(V75,0)</f>
        <v>151035707</v>
      </c>
      <c r="O753" s="275">
        <f>ROUND(V73,0)</f>
        <v>67586374</v>
      </c>
      <c r="P753" s="275">
        <f>IF(V76&gt;0,ROUND(V76,0),0)</f>
        <v>14799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12.49</v>
      </c>
      <c r="U753" s="275"/>
      <c r="V753" s="276"/>
      <c r="W753" s="275"/>
      <c r="X753" s="275"/>
      <c r="Y753" s="275" t="e">
        <f t="shared" si="21"/>
        <v>#DIV/0!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">
      <c r="A754" s="209" t="str">
        <f>RIGHT($C$83,3)&amp;"*"&amp;RIGHT($C$82,4)&amp;"*"&amp;W$55&amp;"*"&amp;"A"</f>
        <v>161*2019*7120*A</v>
      </c>
      <c r="B754" s="275">
        <f>ROUND(W59,0)</f>
        <v>0</v>
      </c>
      <c r="C754" s="277">
        <f>ROUND(W60,2)</f>
        <v>12.83</v>
      </c>
      <c r="D754" s="275">
        <f>ROUND(W61,0)</f>
        <v>1333700</v>
      </c>
      <c r="E754" s="275">
        <f>ROUND(W62,0)</f>
        <v>110299</v>
      </c>
      <c r="F754" s="275">
        <f>ROUND(W63,0)</f>
        <v>0</v>
      </c>
      <c r="G754" s="275">
        <f>ROUND(W64,0)</f>
        <v>291666</v>
      </c>
      <c r="H754" s="275">
        <f>ROUND(W65,0)</f>
        <v>0</v>
      </c>
      <c r="I754" s="275">
        <f>ROUND(W66,0)</f>
        <v>243719</v>
      </c>
      <c r="J754" s="275">
        <f>ROUND(W67,0)</f>
        <v>107375</v>
      </c>
      <c r="K754" s="275">
        <f>ROUND(W68,0)</f>
        <v>127488</v>
      </c>
      <c r="L754" s="275">
        <f>ROUND(W69,0)</f>
        <v>37545</v>
      </c>
      <c r="M754" s="275">
        <f>ROUND(W70,0)</f>
        <v>0</v>
      </c>
      <c r="N754" s="275">
        <f>ROUND(W75,0)</f>
        <v>54448706</v>
      </c>
      <c r="O754" s="275">
        <f>ROUND(W73,0)</f>
        <v>11130766</v>
      </c>
      <c r="P754" s="275">
        <f>IF(W76&gt;0,ROUND(W76,0),0)</f>
        <v>4597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 t="e">
        <f t="shared" si="21"/>
        <v>#DIV/0!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">
      <c r="A755" s="209" t="str">
        <f>RIGHT($C$83,3)&amp;"*"&amp;RIGHT($C$82,4)&amp;"*"&amp;X$55&amp;"*"&amp;"A"</f>
        <v>161*2019*7130*A</v>
      </c>
      <c r="B755" s="275">
        <f>ROUND(X59,0)</f>
        <v>0</v>
      </c>
      <c r="C755" s="277">
        <f>ROUND(X60,2)</f>
        <v>16.3</v>
      </c>
      <c r="D755" s="275">
        <f>ROUND(X61,0)</f>
        <v>1367926</v>
      </c>
      <c r="E755" s="275">
        <f>ROUND(X62,0)</f>
        <v>113129</v>
      </c>
      <c r="F755" s="275">
        <f>ROUND(X63,0)</f>
        <v>0</v>
      </c>
      <c r="G755" s="275">
        <f>ROUND(X64,0)</f>
        <v>475164</v>
      </c>
      <c r="H755" s="275">
        <f>ROUND(X65,0)</f>
        <v>0</v>
      </c>
      <c r="I755" s="275">
        <f>ROUND(X66,0)</f>
        <v>318072</v>
      </c>
      <c r="J755" s="275">
        <f>ROUND(X67,0)</f>
        <v>86340</v>
      </c>
      <c r="K755" s="275">
        <f>ROUND(X68,0)</f>
        <v>104429</v>
      </c>
      <c r="L755" s="275">
        <f>ROUND(X69,0)</f>
        <v>20032</v>
      </c>
      <c r="M755" s="275">
        <f>ROUND(X70,0)</f>
        <v>0</v>
      </c>
      <c r="N755" s="275">
        <f>ROUND(X75,0)</f>
        <v>149402734</v>
      </c>
      <c r="O755" s="275">
        <f>ROUND(X73,0)</f>
        <v>40185895</v>
      </c>
      <c r="P755" s="275">
        <f>IF(X76&gt;0,ROUND(X76,0),0)</f>
        <v>3696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 t="e">
        <f t="shared" si="21"/>
        <v>#DIV/0!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">
      <c r="A756" s="209" t="str">
        <f>RIGHT($C$83,3)&amp;"*"&amp;RIGHT($C$82,4)&amp;"*"&amp;Y$55&amp;"*"&amp;"A"</f>
        <v>161*2019*7140*A</v>
      </c>
      <c r="B756" s="275">
        <f>ROUND(Y59,0)</f>
        <v>0</v>
      </c>
      <c r="C756" s="277">
        <f>ROUND(Y60,2)</f>
        <v>57.96</v>
      </c>
      <c r="D756" s="275">
        <f>ROUND(Y61,0)</f>
        <v>4981806</v>
      </c>
      <c r="E756" s="275">
        <f>ROUND(Y62,0)</f>
        <v>412003</v>
      </c>
      <c r="F756" s="275">
        <f>ROUND(Y63,0)</f>
        <v>61440</v>
      </c>
      <c r="G756" s="275">
        <f>ROUND(Y64,0)</f>
        <v>591204</v>
      </c>
      <c r="H756" s="275">
        <f>ROUND(Y65,0)</f>
        <v>852</v>
      </c>
      <c r="I756" s="275">
        <f>ROUND(Y66,0)</f>
        <v>751539</v>
      </c>
      <c r="J756" s="275">
        <f>ROUND(Y67,0)</f>
        <v>336076</v>
      </c>
      <c r="K756" s="275">
        <f>ROUND(Y68,0)</f>
        <v>670452</v>
      </c>
      <c r="L756" s="275">
        <f>ROUND(Y69,0)</f>
        <v>39943</v>
      </c>
      <c r="M756" s="275">
        <f>ROUND(Y70,0)</f>
        <v>6717</v>
      </c>
      <c r="N756" s="275">
        <f>ROUND(Y75,0)</f>
        <v>80961257</v>
      </c>
      <c r="O756" s="275">
        <f>ROUND(Y73,0)</f>
        <v>16260477</v>
      </c>
      <c r="P756" s="275">
        <f>IF(Y76&gt;0,ROUND(Y76,0),0)</f>
        <v>14388</v>
      </c>
      <c r="Q756" s="275">
        <f>IF(Y77&gt;0,ROUND(Y77,0),0)</f>
        <v>0</v>
      </c>
      <c r="R756" s="275">
        <f>IF(Y78&gt;0,ROUND(Y78,0),0)</f>
        <v>0</v>
      </c>
      <c r="S756" s="275">
        <f>IF(Y79&gt;0,ROUND(Y79,0),0)</f>
        <v>0</v>
      </c>
      <c r="T756" s="277">
        <f>IF(Y80&gt;0,ROUND(Y80,2),0)</f>
        <v>3.38</v>
      </c>
      <c r="U756" s="275"/>
      <c r="V756" s="276"/>
      <c r="W756" s="275"/>
      <c r="X756" s="275"/>
      <c r="Y756" s="275" t="e">
        <f t="shared" si="21"/>
        <v>#DIV/0!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">
      <c r="A757" s="209" t="str">
        <f>RIGHT($C$83,3)&amp;"*"&amp;RIGHT($C$82,4)&amp;"*"&amp;Z$55&amp;"*"&amp;"A"</f>
        <v>161*2019*7150*A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 t="e">
        <f t="shared" si="21"/>
        <v>#DIV/0!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">
      <c r="A758" s="209" t="str">
        <f>RIGHT($C$83,3)&amp;"*"&amp;RIGHT($C$82,4)&amp;"*"&amp;AA$55&amp;"*"&amp;"A"</f>
        <v>161*2019*7160*A</v>
      </c>
      <c r="B758" s="275">
        <f>ROUND(AA59,0)</f>
        <v>0</v>
      </c>
      <c r="C758" s="277">
        <f>ROUND(AA60,2)</f>
        <v>7.31</v>
      </c>
      <c r="D758" s="275">
        <f>ROUND(AA61,0)</f>
        <v>708618</v>
      </c>
      <c r="E758" s="275">
        <f>ROUND(AA62,0)</f>
        <v>58604</v>
      </c>
      <c r="F758" s="275">
        <f>ROUND(AA63,0)</f>
        <v>32535</v>
      </c>
      <c r="G758" s="275">
        <f>ROUND(AA64,0)</f>
        <v>1941001</v>
      </c>
      <c r="H758" s="275">
        <f>ROUND(AA65,0)</f>
        <v>0</v>
      </c>
      <c r="I758" s="275">
        <f>ROUND(AA66,0)</f>
        <v>222929</v>
      </c>
      <c r="J758" s="275">
        <f>ROUND(AA67,0)</f>
        <v>70208</v>
      </c>
      <c r="K758" s="275">
        <f>ROUND(AA68,0)</f>
        <v>123336</v>
      </c>
      <c r="L758" s="275">
        <f>ROUND(AA69,0)</f>
        <v>3486</v>
      </c>
      <c r="M758" s="275">
        <f>ROUND(AA70,0)</f>
        <v>0</v>
      </c>
      <c r="N758" s="275">
        <f>ROUND(AA75,0)</f>
        <v>27514241</v>
      </c>
      <c r="O758" s="275">
        <f>ROUND(AA73,0)</f>
        <v>3330533</v>
      </c>
      <c r="P758" s="275">
        <f>IF(AA76&gt;0,ROUND(AA76,0),0)</f>
        <v>3006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 t="e">
        <f t="shared" si="21"/>
        <v>#DIV/0!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">
      <c r="A759" s="209" t="str">
        <f>RIGHT($C$83,3)&amp;"*"&amp;RIGHT($C$82,4)&amp;"*"&amp;AB$55&amp;"*"&amp;"A"</f>
        <v>161*2019*7170*A</v>
      </c>
      <c r="B759" s="275"/>
      <c r="C759" s="277">
        <f>ROUND(AB60,2)</f>
        <v>48.48</v>
      </c>
      <c r="D759" s="275">
        <f>ROUND(AB61,0)</f>
        <v>4721418</v>
      </c>
      <c r="E759" s="275">
        <f>ROUND(AB62,0)</f>
        <v>390468</v>
      </c>
      <c r="F759" s="275">
        <f>ROUND(AB63,0)</f>
        <v>0</v>
      </c>
      <c r="G759" s="275">
        <f>ROUND(AB64,0)</f>
        <v>22661038</v>
      </c>
      <c r="H759" s="275">
        <f>ROUND(AB65,0)</f>
        <v>249069</v>
      </c>
      <c r="I759" s="275">
        <f>ROUND(AB66,0)</f>
        <v>156895</v>
      </c>
      <c r="J759" s="275">
        <f>ROUND(AB67,0)</f>
        <v>183267</v>
      </c>
      <c r="K759" s="275">
        <f>ROUND(AB68,0)</f>
        <v>873495</v>
      </c>
      <c r="L759" s="275">
        <f>ROUND(AB69,0)</f>
        <v>2664343</v>
      </c>
      <c r="M759" s="275">
        <f>ROUND(AB70,0)</f>
        <v>17429131</v>
      </c>
      <c r="N759" s="275">
        <f>ROUND(AB75,0)</f>
        <v>85850034</v>
      </c>
      <c r="O759" s="275">
        <f>ROUND(AB73,0)</f>
        <v>49897784</v>
      </c>
      <c r="P759" s="275">
        <f>IF(AB76&gt;0,ROUND(AB76,0),0)</f>
        <v>7846</v>
      </c>
      <c r="Q759" s="275">
        <f>IF(AB77&gt;0,ROUND(AB77,0),0)</f>
        <v>0</v>
      </c>
      <c r="R759" s="275">
        <f>IF(AB78&gt;0,ROUND(AB78,0),0)</f>
        <v>0</v>
      </c>
      <c r="S759" s="275">
        <f>IF(AB79&gt;0,ROUND(AB79,0),0)</f>
        <v>0</v>
      </c>
      <c r="T759" s="277">
        <f>IF(AB80&gt;0,ROUND(AB80,2),0)</f>
        <v>0.02</v>
      </c>
      <c r="U759" s="275"/>
      <c r="V759" s="276"/>
      <c r="W759" s="275"/>
      <c r="X759" s="275"/>
      <c r="Y759" s="275" t="e">
        <f t="shared" si="21"/>
        <v>#DIV/0!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">
      <c r="A760" s="209" t="str">
        <f>RIGHT($C$83,3)&amp;"*"&amp;RIGHT($C$82,4)&amp;"*"&amp;AC$55&amp;"*"&amp;"A"</f>
        <v>161*2019*7180*A</v>
      </c>
      <c r="B760" s="275">
        <f>ROUND(AC59,0)</f>
        <v>0</v>
      </c>
      <c r="C760" s="277">
        <f>ROUND(AC60,2)</f>
        <v>46.61</v>
      </c>
      <c r="D760" s="275">
        <f>ROUND(AC61,0)</f>
        <v>3827708</v>
      </c>
      <c r="E760" s="275">
        <f>ROUND(AC62,0)</f>
        <v>316557</v>
      </c>
      <c r="F760" s="275">
        <f>ROUND(AC63,0)</f>
        <v>26893</v>
      </c>
      <c r="G760" s="275">
        <f>ROUND(AC64,0)</f>
        <v>1862184</v>
      </c>
      <c r="H760" s="275">
        <f>ROUND(AC65,0)</f>
        <v>2356</v>
      </c>
      <c r="I760" s="275">
        <f>ROUND(AC66,0)</f>
        <v>1025466</v>
      </c>
      <c r="J760" s="275">
        <f>ROUND(AC67,0)</f>
        <v>29801</v>
      </c>
      <c r="K760" s="275">
        <f>ROUND(AC68,0)</f>
        <v>361124</v>
      </c>
      <c r="L760" s="275">
        <f>ROUND(AC69,0)</f>
        <v>60220</v>
      </c>
      <c r="M760" s="275">
        <f>ROUND(AC70,0)</f>
        <v>0</v>
      </c>
      <c r="N760" s="275">
        <f>ROUND(AC75,0)</f>
        <v>36523094</v>
      </c>
      <c r="O760" s="275">
        <f>ROUND(AC73,0)</f>
        <v>17632037</v>
      </c>
      <c r="P760" s="275">
        <f>IF(AC76&gt;0,ROUND(AC76,0),0)</f>
        <v>1276</v>
      </c>
      <c r="Q760" s="275">
        <f>IF(AC77&gt;0,ROUND(AC77,0),0)</f>
        <v>0</v>
      </c>
      <c r="R760" s="275">
        <f>IF(AC78&gt;0,ROUND(AC78,0),0)</f>
        <v>0</v>
      </c>
      <c r="S760" s="275">
        <f>IF(AC79&gt;0,ROUND(AC79,0),0)</f>
        <v>0</v>
      </c>
      <c r="T760" s="277">
        <f>IF(AC80&gt;0,ROUND(AC80,2),0)</f>
        <v>11.55</v>
      </c>
      <c r="U760" s="275"/>
      <c r="V760" s="276"/>
      <c r="W760" s="275"/>
      <c r="X760" s="275"/>
      <c r="Y760" s="275" t="e">
        <f t="shared" si="21"/>
        <v>#DIV/0!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">
      <c r="A761" s="209" t="str">
        <f>RIGHT($C$83,3)&amp;"*"&amp;RIGHT($C$82,4)&amp;"*"&amp;AD$55&amp;"*"&amp;"A"</f>
        <v>161*2019*7190*A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 t="e">
        <f t="shared" si="21"/>
        <v>#DIV/0!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">
      <c r="A762" s="209" t="str">
        <f>RIGHT($C$83,3)&amp;"*"&amp;RIGHT($C$82,4)&amp;"*"&amp;AE$55&amp;"*"&amp;"A"</f>
        <v>161*2019*7200*A</v>
      </c>
      <c r="B762" s="275">
        <f>ROUND(AE59,0)</f>
        <v>0</v>
      </c>
      <c r="C762" s="277">
        <f>ROUND(AE60,2)</f>
        <v>75.78</v>
      </c>
      <c r="D762" s="275">
        <f>ROUND(AE61,0)</f>
        <v>5940183</v>
      </c>
      <c r="E762" s="275">
        <f>ROUND(AE62,0)</f>
        <v>491262</v>
      </c>
      <c r="F762" s="275">
        <f>ROUND(AE63,0)</f>
        <v>14826</v>
      </c>
      <c r="G762" s="275">
        <f>ROUND(AE64,0)</f>
        <v>377778</v>
      </c>
      <c r="H762" s="275">
        <f>ROUND(AE65,0)</f>
        <v>5106</v>
      </c>
      <c r="I762" s="275">
        <f>ROUND(AE66,0)</f>
        <v>517534</v>
      </c>
      <c r="J762" s="275">
        <f>ROUND(AE67,0)</f>
        <v>15322</v>
      </c>
      <c r="K762" s="275">
        <f>ROUND(AE68,0)</f>
        <v>582144</v>
      </c>
      <c r="L762" s="275">
        <f>ROUND(AE69,0)</f>
        <v>135125</v>
      </c>
      <c r="M762" s="275">
        <f>ROUND(AE70,0)</f>
        <v>15875</v>
      </c>
      <c r="N762" s="275">
        <f>ROUND(AE75,0)</f>
        <v>21017769</v>
      </c>
      <c r="O762" s="275">
        <f>ROUND(AE73,0)</f>
        <v>6364961</v>
      </c>
      <c r="P762" s="275">
        <f>IF(AE76&gt;0,ROUND(AE76,0),0)</f>
        <v>656</v>
      </c>
      <c r="Q762" s="275">
        <f>IF(AE77&gt;0,ROUND(AE77,0),0)</f>
        <v>0</v>
      </c>
      <c r="R762" s="275">
        <f>IF(AE78&gt;0,ROUND(AE78,0),0)</f>
        <v>0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 t="e">
        <f t="shared" si="21"/>
        <v>#DIV/0!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">
      <c r="A763" s="209" t="str">
        <f>RIGHT($C$83,3)&amp;"*"&amp;RIGHT($C$82,4)&amp;"*"&amp;AF$55&amp;"*"&amp;"A"</f>
        <v>161*2019*7220*A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 t="e">
        <f t="shared" si="21"/>
        <v>#DIV/0!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">
      <c r="A764" s="209" t="str">
        <f>RIGHT($C$83,3)&amp;"*"&amp;RIGHT($C$82,4)&amp;"*"&amp;AG$55&amp;"*"&amp;"A"</f>
        <v>161*2019*7230*A</v>
      </c>
      <c r="B764" s="275">
        <f>ROUND(AG59,0)</f>
        <v>0</v>
      </c>
      <c r="C764" s="277">
        <f>ROUND(AG60,2)</f>
        <v>154.91999999999999</v>
      </c>
      <c r="D764" s="275">
        <f>ROUND(AG61,0)</f>
        <v>16725988</v>
      </c>
      <c r="E764" s="275">
        <f>ROUND(AG62,0)</f>
        <v>1383264</v>
      </c>
      <c r="F764" s="275">
        <f>ROUND(AG63,0)</f>
        <v>4749965</v>
      </c>
      <c r="G764" s="275">
        <f>ROUND(AG64,0)</f>
        <v>1979771</v>
      </c>
      <c r="H764" s="275">
        <f>ROUND(AG65,0)</f>
        <v>3741</v>
      </c>
      <c r="I764" s="275">
        <f>ROUND(AG66,0)</f>
        <v>1577617</v>
      </c>
      <c r="J764" s="275">
        <f>ROUND(AG67,0)</f>
        <v>500515</v>
      </c>
      <c r="K764" s="275">
        <f>ROUND(AG68,0)</f>
        <v>806389</v>
      </c>
      <c r="L764" s="275">
        <f>ROUND(AG69,0)</f>
        <v>269503</v>
      </c>
      <c r="M764" s="275">
        <f>ROUND(AG70,0)</f>
        <v>0</v>
      </c>
      <c r="N764" s="275">
        <f>ROUND(AG75,0)</f>
        <v>166041453</v>
      </c>
      <c r="O764" s="275">
        <f>ROUND(AG73,0)</f>
        <v>36745558</v>
      </c>
      <c r="P764" s="275">
        <f>IF(AG76&gt;0,ROUND(AG76,0),0)</f>
        <v>21428</v>
      </c>
      <c r="Q764" s="275">
        <f>IF(AG77&gt;0,ROUND(AG77,0),0)</f>
        <v>0</v>
      </c>
      <c r="R764" s="275">
        <f>IF(AG78&gt;0,ROUND(AG78,0),0)</f>
        <v>0</v>
      </c>
      <c r="S764" s="275">
        <f>IF(AG79&gt;0,ROUND(AG79,0),0)</f>
        <v>0</v>
      </c>
      <c r="T764" s="277">
        <f>IF(AG80&gt;0,ROUND(AG80,2),0)</f>
        <v>76.08</v>
      </c>
      <c r="U764" s="275"/>
      <c r="V764" s="276"/>
      <c r="W764" s="275"/>
      <c r="X764" s="275"/>
      <c r="Y764" s="275" t="e">
        <f t="shared" si="21"/>
        <v>#DIV/0!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">
      <c r="A765" s="209" t="str">
        <f>RIGHT($C$83,3)&amp;"*"&amp;RIGHT($C$82,4)&amp;"*"&amp;AH$55&amp;"*"&amp;"A"</f>
        <v>161*2019*7240*A</v>
      </c>
      <c r="B765" s="275">
        <f>ROUND(AH59,0)</f>
        <v>0</v>
      </c>
      <c r="C765" s="277">
        <f>ROUND(AH60,2)</f>
        <v>6.74</v>
      </c>
      <c r="D765" s="275">
        <f>ROUND(AH61,0)</f>
        <v>226605</v>
      </c>
      <c r="E765" s="275">
        <f>ROUND(AH62,0)</f>
        <v>18741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235808</v>
      </c>
      <c r="J765" s="275">
        <f>ROUND(AH67,0)</f>
        <v>0</v>
      </c>
      <c r="K765" s="275">
        <f>ROUND(AH68,0)</f>
        <v>0</v>
      </c>
      <c r="L765" s="275">
        <f>ROUND(AH69,0)</f>
        <v>244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 t="e">
        <f t="shared" si="21"/>
        <v>#DIV/0!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">
      <c r="A766" s="209" t="str">
        <f>RIGHT($C$83,3)&amp;"*"&amp;RIGHT($C$82,4)&amp;"*"&amp;AI$55&amp;"*"&amp;"A"</f>
        <v>161*2019*7250*A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 t="e">
        <f t="shared" si="21"/>
        <v>#DIV/0!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">
      <c r="A767" s="209" t="str">
        <f>RIGHT($C$83,3)&amp;"*"&amp;RIGHT($C$82,4)&amp;"*"&amp;AJ$55&amp;"*"&amp;"A"</f>
        <v>161*2019*7260*A</v>
      </c>
      <c r="B767" s="275">
        <f>ROUND(AJ59,0)</f>
        <v>0</v>
      </c>
      <c r="C767" s="277">
        <f>ROUND(AJ60,2)</f>
        <v>750.8</v>
      </c>
      <c r="D767" s="275">
        <f>ROUND(AJ61,0)</f>
        <v>83516083</v>
      </c>
      <c r="E767" s="275">
        <f>ROUND(AJ62,0)</f>
        <v>6906903</v>
      </c>
      <c r="F767" s="275">
        <f>ROUND(AJ63,0)</f>
        <v>1479076</v>
      </c>
      <c r="G767" s="275">
        <f>ROUND(AJ64,0)</f>
        <v>37104107</v>
      </c>
      <c r="H767" s="275">
        <f>ROUND(AJ65,0)</f>
        <v>292415</v>
      </c>
      <c r="I767" s="275">
        <f>ROUND(AJ66,0)</f>
        <v>2260605</v>
      </c>
      <c r="J767" s="275">
        <f>ROUND(AJ67,0)</f>
        <v>5450</v>
      </c>
      <c r="K767" s="275">
        <f>ROUND(AJ68,0)</f>
        <v>9516861</v>
      </c>
      <c r="L767" s="275">
        <f>ROUND(AJ69,0)</f>
        <v>1312097</v>
      </c>
      <c r="M767" s="275">
        <f>ROUND(AJ70,0)</f>
        <v>2540688</v>
      </c>
      <c r="N767" s="275">
        <f>ROUND(AJ75,0)</f>
        <v>315059417</v>
      </c>
      <c r="O767" s="275">
        <f>ROUND(AJ73,0)</f>
        <v>198300</v>
      </c>
      <c r="P767" s="275">
        <f>IF(AJ76&gt;0,ROUND(AJ76,0),0)</f>
        <v>233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77.760000000000005</v>
      </c>
      <c r="U767" s="275"/>
      <c r="V767" s="276"/>
      <c r="W767" s="275"/>
      <c r="X767" s="275"/>
      <c r="Y767" s="275" t="e">
        <f t="shared" si="21"/>
        <v>#DIV/0!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">
      <c r="A768" s="209" t="str">
        <f>RIGHT($C$83,3)&amp;"*"&amp;RIGHT($C$82,4)&amp;"*"&amp;AK$55&amp;"*"&amp;"A"</f>
        <v>161*2019*7310*A</v>
      </c>
      <c r="B768" s="275">
        <f>ROUND(AK59,0)</f>
        <v>0</v>
      </c>
      <c r="C768" s="277">
        <f>ROUND(AK60,2)</f>
        <v>12.44</v>
      </c>
      <c r="D768" s="275">
        <f>ROUND(AK61,0)</f>
        <v>1168469</v>
      </c>
      <c r="E768" s="275">
        <f>ROUND(AK62,0)</f>
        <v>96634</v>
      </c>
      <c r="F768" s="275">
        <f>ROUND(AK63,0)</f>
        <v>0</v>
      </c>
      <c r="G768" s="275">
        <f>ROUND(AK64,0)</f>
        <v>5907</v>
      </c>
      <c r="H768" s="275">
        <f>ROUND(AK65,0)</f>
        <v>466</v>
      </c>
      <c r="I768" s="275">
        <f>ROUND(AK66,0)</f>
        <v>112</v>
      </c>
      <c r="J768" s="275">
        <f>ROUND(AK67,0)</f>
        <v>0</v>
      </c>
      <c r="K768" s="275">
        <f>ROUND(AK68,0)</f>
        <v>97236</v>
      </c>
      <c r="L768" s="275">
        <f>ROUND(AK69,0)</f>
        <v>22554</v>
      </c>
      <c r="M768" s="275">
        <f>ROUND(AK70,0)</f>
        <v>23265</v>
      </c>
      <c r="N768" s="275">
        <f>ROUND(AK75,0)</f>
        <v>5301947</v>
      </c>
      <c r="O768" s="275">
        <f>ROUND(AK73,0)</f>
        <v>3466492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 t="e">
        <f t="shared" si="21"/>
        <v>#DIV/0!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">
      <c r="A769" s="209" t="str">
        <f>RIGHT($C$83,3)&amp;"*"&amp;RIGHT($C$82,4)&amp;"*"&amp;AL$55&amp;"*"&amp;"A"</f>
        <v>161*2019*7320*A</v>
      </c>
      <c r="B769" s="275">
        <f>ROUND(AL59,0)</f>
        <v>0</v>
      </c>
      <c r="C769" s="277">
        <f>ROUND(AL60,2)</f>
        <v>12.23</v>
      </c>
      <c r="D769" s="275">
        <f>ROUND(AL61,0)</f>
        <v>1143454</v>
      </c>
      <c r="E769" s="275">
        <f>ROUND(AL62,0)</f>
        <v>94565</v>
      </c>
      <c r="F769" s="275">
        <f>ROUND(AL63,0)</f>
        <v>0</v>
      </c>
      <c r="G769" s="275">
        <f>ROUND(AL64,0)</f>
        <v>6453</v>
      </c>
      <c r="H769" s="275">
        <f>ROUND(AL65,0)</f>
        <v>1182</v>
      </c>
      <c r="I769" s="275">
        <f>ROUND(AL66,0)</f>
        <v>3876</v>
      </c>
      <c r="J769" s="275">
        <f>ROUND(AL67,0)</f>
        <v>4009</v>
      </c>
      <c r="K769" s="275">
        <f>ROUND(AL68,0)</f>
        <v>97236</v>
      </c>
      <c r="L769" s="275">
        <f>ROUND(AL69,0)</f>
        <v>15696</v>
      </c>
      <c r="M769" s="275">
        <f>ROUND(AL70,0)</f>
        <v>47950</v>
      </c>
      <c r="N769" s="275">
        <f>ROUND(AL75,0)</f>
        <v>3573368</v>
      </c>
      <c r="O769" s="275">
        <f>ROUND(AL73,0)</f>
        <v>1594918</v>
      </c>
      <c r="P769" s="275">
        <f>IF(AL76&gt;0,ROUND(AL76,0),0)</f>
        <v>172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 t="e">
        <f t="shared" si="21"/>
        <v>#DIV/0!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">
      <c r="A770" s="209" t="str">
        <f>RIGHT($C$83,3)&amp;"*"&amp;RIGHT($C$82,4)&amp;"*"&amp;AM$55&amp;"*"&amp;"A"</f>
        <v>161*2019*7330*A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 t="e">
        <f t="shared" si="21"/>
        <v>#DIV/0!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">
      <c r="A771" s="209" t="str">
        <f>RIGHT($C$83,3)&amp;"*"&amp;RIGHT($C$82,4)&amp;"*"&amp;AN$55&amp;"*"&amp;"A"</f>
        <v>161*2019*7340*A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 t="e">
        <f t="shared" si="21"/>
        <v>#DIV/0!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">
      <c r="A772" s="209" t="str">
        <f>RIGHT($C$83,3)&amp;"*"&amp;RIGHT($C$82,4)&amp;"*"&amp;AO$55&amp;"*"&amp;"A"</f>
        <v>161*2019*7350*A</v>
      </c>
      <c r="B772" s="275">
        <f>ROUND(AO59,0)</f>
        <v>0</v>
      </c>
      <c r="C772" s="277">
        <f>ROUND(AO60,2)</f>
        <v>55.08</v>
      </c>
      <c r="D772" s="275">
        <f>ROUND(AO61,0)</f>
        <v>4267433</v>
      </c>
      <c r="E772" s="275">
        <f>ROUND(AO62,0)</f>
        <v>352923</v>
      </c>
      <c r="F772" s="275">
        <f>ROUND(AO63,0)</f>
        <v>0</v>
      </c>
      <c r="G772" s="275">
        <f>ROUND(AO64,0)</f>
        <v>370071</v>
      </c>
      <c r="H772" s="275">
        <f>ROUND(AO65,0)</f>
        <v>489</v>
      </c>
      <c r="I772" s="275">
        <f>ROUND(AO66,0)</f>
        <v>7716</v>
      </c>
      <c r="J772" s="275">
        <f>ROUND(AO67,0)</f>
        <v>872152</v>
      </c>
      <c r="K772" s="275">
        <f>ROUND(AO68,0)</f>
        <v>0</v>
      </c>
      <c r="L772" s="275">
        <f>ROUND(AO69,0)</f>
        <v>66076</v>
      </c>
      <c r="M772" s="275">
        <f>ROUND(AO70,0)</f>
        <v>0</v>
      </c>
      <c r="N772" s="275">
        <f>ROUND(AO75,0)</f>
        <v>29453112</v>
      </c>
      <c r="O772" s="275">
        <f>ROUND(AO73,0)</f>
        <v>5520061</v>
      </c>
      <c r="P772" s="275">
        <f>IF(AO76&gt;0,ROUND(AO76,0),0)</f>
        <v>37338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36.65</v>
      </c>
      <c r="U772" s="275"/>
      <c r="V772" s="276"/>
      <c r="W772" s="275"/>
      <c r="X772" s="275"/>
      <c r="Y772" s="275" t="e">
        <f t="shared" si="21"/>
        <v>#DIV/0!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">
      <c r="A773" s="209" t="str">
        <f>RIGHT($C$83,3)&amp;"*"&amp;RIGHT($C$82,4)&amp;"*"&amp;AP$55&amp;"*"&amp;"A"</f>
        <v>161*2019*7380*A</v>
      </c>
      <c r="B773" s="275">
        <f>ROUND(AP59,0)</f>
        <v>0</v>
      </c>
      <c r="C773" s="277">
        <f>ROUND(AP60,2)</f>
        <v>0</v>
      </c>
      <c r="D773" s="275">
        <f>ROUND(AP61,0)</f>
        <v>0</v>
      </c>
      <c r="E773" s="275">
        <f>ROUND(AP62,0)</f>
        <v>0</v>
      </c>
      <c r="F773" s="275">
        <f>ROUND(AP63,0)</f>
        <v>0</v>
      </c>
      <c r="G773" s="275">
        <f>ROUND(AP64,0)</f>
        <v>0</v>
      </c>
      <c r="H773" s="275">
        <f>ROUND(AP65,0)</f>
        <v>0</v>
      </c>
      <c r="I773" s="275">
        <f>ROUND(AP66,0)</f>
        <v>0</v>
      </c>
      <c r="J773" s="275">
        <f>ROUND(AP67,0)</f>
        <v>0</v>
      </c>
      <c r="K773" s="275">
        <f>ROUND(AP68,0)</f>
        <v>0</v>
      </c>
      <c r="L773" s="275">
        <f>ROUND(AP69,0)</f>
        <v>0</v>
      </c>
      <c r="M773" s="275">
        <f>ROUND(AP70,0)</f>
        <v>0</v>
      </c>
      <c r="N773" s="275">
        <f>ROUND(AP75,0)</f>
        <v>0</v>
      </c>
      <c r="O773" s="275">
        <f>ROUND(AP73,0)</f>
        <v>0</v>
      </c>
      <c r="P773" s="275">
        <f>IF(AP76&gt;0,ROUND(AP76,0),0)</f>
        <v>0</v>
      </c>
      <c r="Q773" s="275">
        <f>IF(AP77&gt;0,ROUND(AP77,0),0)</f>
        <v>0</v>
      </c>
      <c r="R773" s="275">
        <f>IF(AP78&gt;0,ROUND(AP78,0),0)</f>
        <v>0</v>
      </c>
      <c r="S773" s="275">
        <f>IF(AP79&gt;0,ROUND(AP79,0),0)</f>
        <v>0</v>
      </c>
      <c r="T773" s="277">
        <f>IF(AP80&gt;0,ROUND(AP80,2),0)</f>
        <v>0</v>
      </c>
      <c r="U773" s="275"/>
      <c r="V773" s="276"/>
      <c r="W773" s="275"/>
      <c r="X773" s="275"/>
      <c r="Y773" s="275" t="e">
        <f t="shared" si="21"/>
        <v>#DIV/0!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">
      <c r="A774" s="209" t="str">
        <f>RIGHT($C$83,3)&amp;"*"&amp;RIGHT($C$82,4)&amp;"*"&amp;AQ$55&amp;"*"&amp;"A"</f>
        <v>161*2019*7390*A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 t="e">
        <f t="shared" si="21"/>
        <v>#DIV/0!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">
      <c r="A775" s="209" t="str">
        <f>RIGHT($C$83,3)&amp;"*"&amp;RIGHT($C$82,4)&amp;"*"&amp;AR$55&amp;"*"&amp;"A"</f>
        <v>161*2019*7400*A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 t="e">
        <f t="shared" si="21"/>
        <v>#DIV/0!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">
      <c r="A776" s="209" t="str">
        <f>RIGHT($C$83,3)&amp;"*"&amp;RIGHT($C$82,4)&amp;"*"&amp;AS$55&amp;"*"&amp;"A"</f>
        <v>161*2019*7410*A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 t="e">
        <f t="shared" si="21"/>
        <v>#DIV/0!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">
      <c r="A777" s="209" t="str">
        <f>RIGHT($C$83,3)&amp;"*"&amp;RIGHT($C$82,4)&amp;"*"&amp;AT$55&amp;"*"&amp;"A"</f>
        <v>161*2019*7420*A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 t="e">
        <f t="shared" si="21"/>
        <v>#DIV/0!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">
      <c r="A778" s="209" t="str">
        <f>RIGHT($C$83,3)&amp;"*"&amp;RIGHT($C$82,4)&amp;"*"&amp;AU$55&amp;"*"&amp;"A"</f>
        <v>161*2019*7430*A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 t="e">
        <f t="shared" si="21"/>
        <v>#DIV/0!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">
      <c r="A779" s="209" t="str">
        <f>RIGHT($C$83,3)&amp;"*"&amp;RIGHT($C$82,4)&amp;"*"&amp;AV$55&amp;"*"&amp;"A"</f>
        <v>161*2019*7490*A</v>
      </c>
      <c r="B779" s="275"/>
      <c r="C779" s="277">
        <f>ROUND(AV60,2)</f>
        <v>8.18</v>
      </c>
      <c r="D779" s="275">
        <f>ROUND(AV61,0)</f>
        <v>840432</v>
      </c>
      <c r="E779" s="275">
        <f>ROUND(AV62,0)</f>
        <v>69505</v>
      </c>
      <c r="F779" s="275">
        <f>ROUND(AV63,0)</f>
        <v>0</v>
      </c>
      <c r="G779" s="275">
        <f>ROUND(AV64,0)</f>
        <v>107861</v>
      </c>
      <c r="H779" s="275">
        <f>ROUND(AV65,0)</f>
        <v>881</v>
      </c>
      <c r="I779" s="275">
        <f>ROUND(AV66,0)</f>
        <v>2211</v>
      </c>
      <c r="J779" s="275">
        <f>ROUND(AV67,0)</f>
        <v>0</v>
      </c>
      <c r="K779" s="275">
        <f>ROUND(AV68,0)</f>
        <v>85932</v>
      </c>
      <c r="L779" s="275">
        <f>ROUND(AV69,0)</f>
        <v>3761</v>
      </c>
      <c r="M779" s="275">
        <f>ROUND(AV70,0)</f>
        <v>35250</v>
      </c>
      <c r="N779" s="275">
        <f>ROUND(AV75,0)</f>
        <v>5125557</v>
      </c>
      <c r="O779" s="275">
        <f>ROUND(AV73,0)</f>
        <v>15069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2.16</v>
      </c>
      <c r="U779" s="275"/>
      <c r="V779" s="276"/>
      <c r="W779" s="275"/>
      <c r="X779" s="275"/>
      <c r="Y779" s="275" t="e">
        <f t="shared" si="21"/>
        <v>#DIV/0!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">
      <c r="A780" s="209" t="str">
        <f>RIGHT($C$83,3)&amp;"*"&amp;RIGHT($C$82,4)&amp;"*"&amp;AW$55&amp;"*"&amp;"A"</f>
        <v>161*2019*8200*A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">
      <c r="A781" s="209" t="str">
        <f>RIGHT($C$83,3)&amp;"*"&amp;RIGHT($C$82,4)&amp;"*"&amp;AX$55&amp;"*"&amp;"A"</f>
        <v>161*2019*8310*A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1477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">
      <c r="A782" s="209" t="str">
        <f>RIGHT($C$83,3)&amp;"*"&amp;RIGHT($C$82,4)&amp;"*"&amp;AY$55&amp;"*"&amp;"A"</f>
        <v>161*2019*8320*A</v>
      </c>
      <c r="B782" s="275">
        <f>ROUND(AY59,0)</f>
        <v>240588</v>
      </c>
      <c r="C782" s="277">
        <f>ROUND(AY60,2)</f>
        <v>100.08</v>
      </c>
      <c r="D782" s="275">
        <f>ROUND(AY61,0)</f>
        <v>4314827</v>
      </c>
      <c r="E782" s="275">
        <f>ROUND(AY62,0)</f>
        <v>356843</v>
      </c>
      <c r="F782" s="275">
        <f>ROUND(AY63,0)</f>
        <v>416</v>
      </c>
      <c r="G782" s="275">
        <f>ROUND(AY64,0)</f>
        <v>2067658</v>
      </c>
      <c r="H782" s="275">
        <f>ROUND(AY65,0)</f>
        <v>2829</v>
      </c>
      <c r="I782" s="275">
        <f>ROUND(AY66,0)</f>
        <v>136094</v>
      </c>
      <c r="J782" s="275">
        <f>ROUND(AY67,0)</f>
        <v>404110</v>
      </c>
      <c r="K782" s="275">
        <f>ROUND(AY68,0)</f>
        <v>78213</v>
      </c>
      <c r="L782" s="275">
        <f>ROUND(AY69,0)</f>
        <v>7161</v>
      </c>
      <c r="M782" s="275">
        <f>ROUND(AY70,0)</f>
        <v>2304414</v>
      </c>
      <c r="N782" s="275"/>
      <c r="O782" s="275"/>
      <c r="P782" s="275">
        <f>IF(AY76&gt;0,ROUND(AY76,0),0)</f>
        <v>17301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">
      <c r="A783" s="209" t="str">
        <f>RIGHT($C$83,3)&amp;"*"&amp;RIGHT($C$82,4)&amp;"*"&amp;AZ$55&amp;"*"&amp;"A"</f>
        <v>161*2019*8330*A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1650</v>
      </c>
      <c r="H783" s="275">
        <f>ROUND(AZ65,0)</f>
        <v>0</v>
      </c>
      <c r="I783" s="275">
        <f>ROUND(AZ66,0)</f>
        <v>16512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">
      <c r="A784" s="209" t="str">
        <f>RIGHT($C$83,3)&amp;"*"&amp;RIGHT($C$82,4)&amp;"*"&amp;BA$55&amp;"*"&amp;"A"</f>
        <v>161*2019*8350*A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0</v>
      </c>
      <c r="J784" s="275">
        <f>ROUND(BA67,0)</f>
        <v>0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0</v>
      </c>
      <c r="Q784" s="275">
        <f>IF(BA77&gt;0,ROUND(BA77,0),0)</f>
        <v>0</v>
      </c>
      <c r="R784" s="275">
        <f>IF(BA78&gt;0,ROUND(BA78,0),0)</f>
        <v>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">
      <c r="A785" s="209" t="str">
        <f>RIGHT($C$83,3)&amp;"*"&amp;RIGHT($C$82,4)&amp;"*"&amp;BB$55&amp;"*"&amp;"A"</f>
        <v>161*2019*8360*A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">
      <c r="A786" s="209" t="str">
        <f>RIGHT($C$83,3)&amp;"*"&amp;RIGHT($C$82,4)&amp;"*"&amp;BC$55&amp;"*"&amp;"A"</f>
        <v>161*2019*8370*A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">
      <c r="A787" s="209" t="str">
        <f>RIGHT($C$83,3)&amp;"*"&amp;RIGHT($C$82,4)&amp;"*"&amp;BD$55&amp;"*"&amp;"A"</f>
        <v>161*2019*8420*A</v>
      </c>
      <c r="B787" s="275"/>
      <c r="C787" s="277">
        <f>ROUND(BD60,2)</f>
        <v>0.19</v>
      </c>
      <c r="D787" s="275">
        <f>ROUND(BD61,0)</f>
        <v>7394</v>
      </c>
      <c r="E787" s="275">
        <f>ROUND(BD62,0)</f>
        <v>612</v>
      </c>
      <c r="F787" s="275">
        <f>ROUND(BD63,0)</f>
        <v>0</v>
      </c>
      <c r="G787" s="275">
        <f>ROUND(BD64,0)</f>
        <v>-145741</v>
      </c>
      <c r="H787" s="275">
        <f>ROUND(BD65,0)</f>
        <v>1465</v>
      </c>
      <c r="I787" s="275">
        <f>ROUND(BD66,0)</f>
        <v>336905</v>
      </c>
      <c r="J787" s="275">
        <f>ROUND(BD67,0)</f>
        <v>277389</v>
      </c>
      <c r="K787" s="275">
        <f>ROUND(BD68,0)</f>
        <v>25821</v>
      </c>
      <c r="L787" s="275">
        <f>ROUND(BD69,0)</f>
        <v>10347</v>
      </c>
      <c r="M787" s="275">
        <f>ROUND(BD70,0)</f>
        <v>16449</v>
      </c>
      <c r="N787" s="275"/>
      <c r="O787" s="275"/>
      <c r="P787" s="275">
        <f>IF(BD76&gt;0,ROUND(BD76,0),0)</f>
        <v>11875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">
      <c r="A788" s="209" t="str">
        <f>RIGHT($C$83,3)&amp;"*"&amp;RIGHT($C$82,4)&amp;"*"&amp;BE$55&amp;"*"&amp;"A"</f>
        <v>161*2019*8430*A</v>
      </c>
      <c r="B788" s="275">
        <f>ROUND(BE59,0)</f>
        <v>747375</v>
      </c>
      <c r="C788" s="277">
        <f>ROUND(BE60,2)</f>
        <v>32.49</v>
      </c>
      <c r="D788" s="275">
        <f>ROUND(BE61,0)</f>
        <v>2495038</v>
      </c>
      <c r="E788" s="275">
        <f>ROUND(BE62,0)</f>
        <v>206343</v>
      </c>
      <c r="F788" s="275">
        <f>ROUND(BE63,0)</f>
        <v>44479</v>
      </c>
      <c r="G788" s="275">
        <f>ROUND(BE64,0)</f>
        <v>1051471</v>
      </c>
      <c r="H788" s="275">
        <f>ROUND(BE65,0)</f>
        <v>1871475</v>
      </c>
      <c r="I788" s="275">
        <f>ROUND(BE66,0)</f>
        <v>2024630</v>
      </c>
      <c r="J788" s="275">
        <f>ROUND(BE67,0)</f>
        <v>2565145</v>
      </c>
      <c r="K788" s="275">
        <f>ROUND(BE68,0)</f>
        <v>20526</v>
      </c>
      <c r="L788" s="275">
        <f>ROUND(BE69,0)</f>
        <v>180243</v>
      </c>
      <c r="M788" s="275">
        <f>ROUND(BE70,0)</f>
        <v>80881</v>
      </c>
      <c r="N788" s="275"/>
      <c r="O788" s="275"/>
      <c r="P788" s="275">
        <f>IF(BE76&gt;0,ROUND(BE76,0),0)</f>
        <v>109818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">
      <c r="A789" s="209" t="str">
        <f>RIGHT($C$83,3)&amp;"*"&amp;RIGHT($C$82,4)&amp;"*"&amp;BF$55&amp;"*"&amp;"A"</f>
        <v>161*2019*8460*A</v>
      </c>
      <c r="B789" s="275"/>
      <c r="C789" s="277">
        <f>ROUND(BF60,2)</f>
        <v>75.709999999999994</v>
      </c>
      <c r="D789" s="275">
        <f>ROUND(BF61,0)</f>
        <v>2713306</v>
      </c>
      <c r="E789" s="275">
        <f>ROUND(BF62,0)</f>
        <v>224394</v>
      </c>
      <c r="F789" s="275">
        <f>ROUND(BF63,0)</f>
        <v>0</v>
      </c>
      <c r="G789" s="275">
        <f>ROUND(BF64,0)</f>
        <v>580634</v>
      </c>
      <c r="H789" s="275">
        <f>ROUND(BF65,0)</f>
        <v>4808</v>
      </c>
      <c r="I789" s="275">
        <f>ROUND(BF66,0)</f>
        <v>1045650</v>
      </c>
      <c r="J789" s="275">
        <f>ROUND(BF67,0)</f>
        <v>231869</v>
      </c>
      <c r="K789" s="275">
        <f>ROUND(BF68,0)</f>
        <v>0</v>
      </c>
      <c r="L789" s="275">
        <f>ROUND(BF69,0)</f>
        <v>4433</v>
      </c>
      <c r="M789" s="275">
        <f>ROUND(BF70,0)</f>
        <v>0</v>
      </c>
      <c r="N789" s="275"/>
      <c r="O789" s="275"/>
      <c r="P789" s="275">
        <f>IF(BF76&gt;0,ROUND(BF76,0),0)</f>
        <v>9927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">
      <c r="A790" s="209" t="str">
        <f>RIGHT($C$83,3)&amp;"*"&amp;RIGHT($C$82,4)&amp;"*"&amp;BG$55&amp;"*"&amp;"A"</f>
        <v>161*2019*8470*A</v>
      </c>
      <c r="B790" s="275"/>
      <c r="C790" s="277">
        <f>ROUND(BG60,2)</f>
        <v>0</v>
      </c>
      <c r="D790" s="275">
        <f>ROUND(BG61,0)</f>
        <v>0</v>
      </c>
      <c r="E790" s="275">
        <f>ROUND(BG62,0)</f>
        <v>0</v>
      </c>
      <c r="F790" s="275">
        <f>ROUND(BG63,0)</f>
        <v>0</v>
      </c>
      <c r="G790" s="275">
        <f>ROUND(BG64,0)</f>
        <v>0</v>
      </c>
      <c r="H790" s="275">
        <f>ROUND(BG65,0)</f>
        <v>0</v>
      </c>
      <c r="I790" s="275">
        <f>ROUND(BG66,0)</f>
        <v>0</v>
      </c>
      <c r="J790" s="275">
        <f>ROUND(BG67,0)</f>
        <v>127820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5472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">
      <c r="A791" s="209" t="str">
        <f>RIGHT($C$83,3)&amp;"*"&amp;RIGHT($C$82,4)&amp;"*"&amp;BH$55&amp;"*"&amp;"A"</f>
        <v>161*2019*8480*A</v>
      </c>
      <c r="B791" s="275"/>
      <c r="C791" s="277">
        <f>ROUND(BH60,2)</f>
        <v>6.28</v>
      </c>
      <c r="D791" s="275">
        <f>ROUND(BH61,0)</f>
        <v>674800</v>
      </c>
      <c r="E791" s="275">
        <f>ROUND(BH62,0)</f>
        <v>55807</v>
      </c>
      <c r="F791" s="275">
        <f>ROUND(BH63,0)</f>
        <v>0</v>
      </c>
      <c r="G791" s="275">
        <f>ROUND(BH64,0)</f>
        <v>0</v>
      </c>
      <c r="H791" s="275">
        <f>ROUND(BH65,0)</f>
        <v>31951</v>
      </c>
      <c r="I791" s="275">
        <f>ROUND(BH66,0)</f>
        <v>277386</v>
      </c>
      <c r="J791" s="275">
        <f>ROUND(BH67,0)</f>
        <v>127268</v>
      </c>
      <c r="K791" s="275">
        <f>ROUND(BH68,0)</f>
        <v>0</v>
      </c>
      <c r="L791" s="275">
        <f>ROUND(BH69,0)</f>
        <v>5510</v>
      </c>
      <c r="M791" s="275">
        <f>ROUND(BH70,0)</f>
        <v>0</v>
      </c>
      <c r="N791" s="275"/>
      <c r="O791" s="275"/>
      <c r="P791" s="275">
        <f>IF(BH76&gt;0,ROUND(BH76,0),0)</f>
        <v>5449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">
      <c r="A792" s="209" t="str">
        <f>RIGHT($C$83,3)&amp;"*"&amp;RIGHT($C$82,4)&amp;"*"&amp;BI$55&amp;"*"&amp;"A"</f>
        <v>161*2019*8490*A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">
      <c r="A793" s="209" t="str">
        <f>RIGHT($C$83,3)&amp;"*"&amp;RIGHT($C$82,4)&amp;"*"&amp;BJ$55&amp;"*"&amp;"A"</f>
        <v>161*2019*8510*A</v>
      </c>
      <c r="B793" s="275"/>
      <c r="C793" s="277">
        <f>ROUND(BJ60,2)</f>
        <v>2.38</v>
      </c>
      <c r="D793" s="275">
        <f>ROUND(BJ61,0)</f>
        <v>212157</v>
      </c>
      <c r="E793" s="275">
        <f>ROUND(BJ62,0)</f>
        <v>17546</v>
      </c>
      <c r="F793" s="275">
        <f>ROUND(BJ63,0)</f>
        <v>0</v>
      </c>
      <c r="G793" s="275">
        <f>ROUND(BJ64,0)</f>
        <v>0</v>
      </c>
      <c r="H793" s="275">
        <f>ROUND(BJ65,0)</f>
        <v>0</v>
      </c>
      <c r="I793" s="275">
        <f>ROUND(BJ66,0)</f>
        <v>0</v>
      </c>
      <c r="J793" s="275">
        <f>ROUND(BJ67,0)</f>
        <v>0</v>
      </c>
      <c r="K793" s="275">
        <f>ROUND(BJ68,0)</f>
        <v>0</v>
      </c>
      <c r="L793" s="275">
        <f>ROUND(BJ69,0)</f>
        <v>1036</v>
      </c>
      <c r="M793" s="275">
        <f>ROUND(BJ70,0)</f>
        <v>0</v>
      </c>
      <c r="N793" s="275"/>
      <c r="O793" s="275"/>
      <c r="P793" s="275">
        <f>IF(BJ76&gt;0,ROUND(BJ76,0),0)</f>
        <v>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">
      <c r="A794" s="209" t="str">
        <f>RIGHT($C$83,3)&amp;"*"&amp;RIGHT($C$82,4)&amp;"*"&amp;BK$55&amp;"*"&amp;"A"</f>
        <v>161*2019*8530*A</v>
      </c>
      <c r="B794" s="275"/>
      <c r="C794" s="277">
        <f>ROUND(BK60,2)</f>
        <v>31.03</v>
      </c>
      <c r="D794" s="275">
        <f>ROUND(BK61,0)</f>
        <v>1383066</v>
      </c>
      <c r="E794" s="275">
        <f>ROUND(BK62,0)</f>
        <v>114382</v>
      </c>
      <c r="F794" s="275">
        <f>ROUND(BK63,0)</f>
        <v>0</v>
      </c>
      <c r="G794" s="275">
        <f>ROUND(BK64,0)</f>
        <v>9194</v>
      </c>
      <c r="H794" s="275">
        <f>ROUND(BK65,0)</f>
        <v>0</v>
      </c>
      <c r="I794" s="275">
        <f>ROUND(BK66,0)</f>
        <v>458451</v>
      </c>
      <c r="J794" s="275">
        <f>ROUND(BK67,0)</f>
        <v>11969</v>
      </c>
      <c r="K794" s="275">
        <f>ROUND(BK68,0)</f>
        <v>108246</v>
      </c>
      <c r="L794" s="275">
        <f>ROUND(BK69,0)</f>
        <v>767</v>
      </c>
      <c r="M794" s="275">
        <f>ROUND(BK70,0)</f>
        <v>91263</v>
      </c>
      <c r="N794" s="275"/>
      <c r="O794" s="275"/>
      <c r="P794" s="275">
        <f>IF(BK76&gt;0,ROUND(BK76,0),0)</f>
        <v>512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">
      <c r="A795" s="209" t="str">
        <f>RIGHT($C$83,3)&amp;"*"&amp;RIGHT($C$82,4)&amp;"*"&amp;BL$55&amp;"*"&amp;"A"</f>
        <v>161*2019*8560*A</v>
      </c>
      <c r="B795" s="275"/>
      <c r="C795" s="277">
        <f>ROUND(BL60,2)</f>
        <v>45.53</v>
      </c>
      <c r="D795" s="275">
        <f>ROUND(BL61,0)</f>
        <v>1793401</v>
      </c>
      <c r="E795" s="275">
        <f>ROUND(BL62,0)</f>
        <v>148317</v>
      </c>
      <c r="F795" s="275">
        <f>ROUND(BL63,0)</f>
        <v>0</v>
      </c>
      <c r="G795" s="275">
        <f>ROUND(BL64,0)</f>
        <v>5048</v>
      </c>
      <c r="H795" s="275">
        <f>ROUND(BL65,0)</f>
        <v>17</v>
      </c>
      <c r="I795" s="275">
        <f>ROUND(BL66,0)</f>
        <v>6862</v>
      </c>
      <c r="J795" s="275">
        <f>ROUND(BL67,0)</f>
        <v>15700</v>
      </c>
      <c r="K795" s="275">
        <f>ROUND(BL68,0)</f>
        <v>27983</v>
      </c>
      <c r="L795" s="275">
        <f>ROUND(BL69,0)</f>
        <v>10863</v>
      </c>
      <c r="M795" s="275">
        <f>ROUND(BL70,0)</f>
        <v>0</v>
      </c>
      <c r="N795" s="275"/>
      <c r="O795" s="275"/>
      <c r="P795" s="275">
        <f>IF(BL76&gt;0,ROUND(BL76,0),0)</f>
        <v>672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">
      <c r="A796" s="209" t="str">
        <f>RIGHT($C$83,3)&amp;"*"&amp;RIGHT($C$82,4)&amp;"*"&amp;BM$55&amp;"*"&amp;"A"</f>
        <v>161*2019*8590*A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">
      <c r="A797" s="209" t="str">
        <f>RIGHT($C$83,3)&amp;"*"&amp;RIGHT($C$82,4)&amp;"*"&amp;BN$55&amp;"*"&amp;"A"</f>
        <v>161*2019*8610*A</v>
      </c>
      <c r="B797" s="275"/>
      <c r="C797" s="277">
        <f>ROUND(BN60,2)</f>
        <v>30.26</v>
      </c>
      <c r="D797" s="275">
        <f>ROUND(BN61,0)</f>
        <v>5109235</v>
      </c>
      <c r="E797" s="275">
        <f>ROUND(BN62,0)</f>
        <v>422541</v>
      </c>
      <c r="F797" s="275">
        <f>ROUND(BN63,0)</f>
        <v>615874</v>
      </c>
      <c r="G797" s="275">
        <f>ROUND(BN64,0)</f>
        <v>211546</v>
      </c>
      <c r="H797" s="275">
        <f>ROUND(BN65,0)</f>
        <v>294</v>
      </c>
      <c r="I797" s="275">
        <f>ROUND(BN66,0)</f>
        <v>366258</v>
      </c>
      <c r="J797" s="275">
        <f>ROUND(BN67,0)</f>
        <v>253920</v>
      </c>
      <c r="K797" s="275">
        <f>ROUND(BN68,0)</f>
        <v>461892</v>
      </c>
      <c r="L797" s="275">
        <f>ROUND(BN69,0)</f>
        <v>178033</v>
      </c>
      <c r="M797" s="275">
        <f>ROUND(BN70,0)</f>
        <v>297210</v>
      </c>
      <c r="N797" s="275"/>
      <c r="O797" s="275"/>
      <c r="P797" s="275">
        <f>IF(BN76&gt;0,ROUND(BN76,0),0)</f>
        <v>10871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">
      <c r="A798" s="209" t="str">
        <f>RIGHT($C$83,3)&amp;"*"&amp;RIGHT($C$82,4)&amp;"*"&amp;BO$55&amp;"*"&amp;"A"</f>
        <v>161*2019*8620*A</v>
      </c>
      <c r="B798" s="275"/>
      <c r="C798" s="277">
        <f>ROUND(BO60,2)</f>
        <v>4.26</v>
      </c>
      <c r="D798" s="275">
        <f>ROUND(BO61,0)</f>
        <v>245114</v>
      </c>
      <c r="E798" s="275">
        <f>ROUND(BO62,0)</f>
        <v>20271</v>
      </c>
      <c r="F798" s="275">
        <f>ROUND(BO63,0)</f>
        <v>0</v>
      </c>
      <c r="G798" s="275">
        <f>ROUND(BO64,0)</f>
        <v>65480</v>
      </c>
      <c r="H798" s="275">
        <f>ROUND(BO65,0)</f>
        <v>17</v>
      </c>
      <c r="I798" s="275">
        <f>ROUND(BO66,0)</f>
        <v>63299</v>
      </c>
      <c r="J798" s="275">
        <f>ROUND(BO67,0)</f>
        <v>0</v>
      </c>
      <c r="K798" s="275">
        <f>ROUND(BO68,0)</f>
        <v>20640</v>
      </c>
      <c r="L798" s="275">
        <f>ROUND(BO69,0)</f>
        <v>204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">
      <c r="A799" s="209" t="str">
        <f>RIGHT($C$83,3)&amp;"*"&amp;RIGHT($C$82,4)&amp;"*"&amp;BP$55&amp;"*"&amp;"A"</f>
        <v>161*2019*8630*A</v>
      </c>
      <c r="B799" s="275"/>
      <c r="C799" s="277">
        <f>ROUND(BP60,2)</f>
        <v>0.91</v>
      </c>
      <c r="D799" s="275">
        <f>ROUND(BP61,0)</f>
        <v>48060</v>
      </c>
      <c r="E799" s="275">
        <f>ROUND(BP62,0)</f>
        <v>3975</v>
      </c>
      <c r="F799" s="275">
        <f>ROUND(BP63,0)</f>
        <v>0</v>
      </c>
      <c r="G799" s="275">
        <f>ROUND(BP64,0)</f>
        <v>1464</v>
      </c>
      <c r="H799" s="275">
        <f>ROUND(BP65,0)</f>
        <v>0</v>
      </c>
      <c r="I799" s="275">
        <f>ROUND(BP66,0)</f>
        <v>249584</v>
      </c>
      <c r="J799" s="275">
        <f>ROUND(BP67,0)</f>
        <v>0</v>
      </c>
      <c r="K799" s="275">
        <f>ROUND(BP68,0)</f>
        <v>0</v>
      </c>
      <c r="L799" s="275">
        <f>ROUND(BP69,0)</f>
        <v>852087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">
      <c r="A800" s="209" t="str">
        <f>RIGHT($C$83,3)&amp;"*"&amp;RIGHT($C$82,4)&amp;"*"&amp;BQ$55&amp;"*"&amp;"A"</f>
        <v>161*2019*8640*A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">
      <c r="A801" s="209" t="str">
        <f>RIGHT($C$83,3)&amp;"*"&amp;RIGHT($C$82,4)&amp;"*"&amp;BR$55&amp;"*"&amp;"A"</f>
        <v>161*2019*8650*A</v>
      </c>
      <c r="B801" s="275"/>
      <c r="C801" s="277">
        <f>ROUND(BR60,2)</f>
        <v>0</v>
      </c>
      <c r="D801" s="275">
        <f>ROUND(BR61,0)</f>
        <v>0</v>
      </c>
      <c r="E801" s="275">
        <f>ROUND(BR62,0)</f>
        <v>0</v>
      </c>
      <c r="F801" s="275">
        <f>ROUND(BR63,0)</f>
        <v>0</v>
      </c>
      <c r="G801" s="275">
        <f>ROUND(BR64,0)</f>
        <v>0</v>
      </c>
      <c r="H801" s="275">
        <f>ROUND(BR65,0)</f>
        <v>0</v>
      </c>
      <c r="I801" s="275">
        <f>ROUND(BR66,0)</f>
        <v>0</v>
      </c>
      <c r="J801" s="275">
        <f>ROUND(BR67,0)</f>
        <v>0</v>
      </c>
      <c r="K801" s="275">
        <f>ROUND(BR68,0)</f>
        <v>0</v>
      </c>
      <c r="L801" s="275">
        <f>ROUND(BR69,0)</f>
        <v>0</v>
      </c>
      <c r="M801" s="275">
        <f>ROUND(BR70,0)</f>
        <v>0</v>
      </c>
      <c r="N801" s="275"/>
      <c r="O801" s="275"/>
      <c r="P801" s="275">
        <f>IF(BR76&gt;0,ROUND(BR76,0),0)</f>
        <v>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">
      <c r="A802" s="209" t="str">
        <f>RIGHT($C$83,3)&amp;"*"&amp;RIGHT($C$82,4)&amp;"*"&amp;BS$55&amp;"*"&amp;"A"</f>
        <v>161*2019*8660*A</v>
      </c>
      <c r="B802" s="275"/>
      <c r="C802" s="277">
        <f>ROUND(BS60,2)</f>
        <v>7.15</v>
      </c>
      <c r="D802" s="275">
        <f>ROUND(BS61,0)</f>
        <v>472428</v>
      </c>
      <c r="E802" s="275">
        <f>ROUND(BS62,0)</f>
        <v>39070</v>
      </c>
      <c r="F802" s="275">
        <f>ROUND(BS63,0)</f>
        <v>233</v>
      </c>
      <c r="G802" s="275">
        <f>ROUND(BS64,0)</f>
        <v>19201</v>
      </c>
      <c r="H802" s="275">
        <f>ROUND(BS65,0)</f>
        <v>150</v>
      </c>
      <c r="I802" s="275">
        <f>ROUND(BS66,0)</f>
        <v>20439</v>
      </c>
      <c r="J802" s="275">
        <f>ROUND(BS67,0)</f>
        <v>38822</v>
      </c>
      <c r="K802" s="275">
        <f>ROUND(BS68,0)</f>
        <v>42300</v>
      </c>
      <c r="L802" s="275">
        <f>ROUND(BS69,0)</f>
        <v>70406</v>
      </c>
      <c r="M802" s="275">
        <f>ROUND(BS70,0)</f>
        <v>10200</v>
      </c>
      <c r="N802" s="275"/>
      <c r="O802" s="275"/>
      <c r="P802" s="275">
        <f>IF(BS76&gt;0,ROUND(BS76,0),0)</f>
        <v>1662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">
      <c r="A803" s="209" t="str">
        <f>RIGHT($C$83,3)&amp;"*"&amp;RIGHT($C$82,4)&amp;"*"&amp;BT$55&amp;"*"&amp;"A"</f>
        <v>161*2019*8670*A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74456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3188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">
      <c r="A804" s="209" t="str">
        <f>RIGHT($C$83,3)&amp;"*"&amp;RIGHT($C$82,4)&amp;"*"&amp;BU$55&amp;"*"&amp;"A"</f>
        <v>161*2019*8680*A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">
      <c r="A805" s="209" t="str">
        <f>RIGHT($C$83,3)&amp;"*"&amp;RIGHT($C$82,4)&amp;"*"&amp;BV$55&amp;"*"&amp;"A"</f>
        <v>161*2019*8690*A</v>
      </c>
      <c r="B805" s="275"/>
      <c r="C805" s="277">
        <f>ROUND(BV60,2)</f>
        <v>29.71</v>
      </c>
      <c r="D805" s="275">
        <f>ROUND(BV61,0)</f>
        <v>1484985</v>
      </c>
      <c r="E805" s="275">
        <f>ROUND(BV62,0)</f>
        <v>122810</v>
      </c>
      <c r="F805" s="275">
        <f>ROUND(BV63,0)</f>
        <v>722</v>
      </c>
      <c r="G805" s="275">
        <f>ROUND(BV64,0)</f>
        <v>6123</v>
      </c>
      <c r="H805" s="275">
        <f>ROUND(BV65,0)</f>
        <v>0</v>
      </c>
      <c r="I805" s="275">
        <f>ROUND(BV66,0)</f>
        <v>182171</v>
      </c>
      <c r="J805" s="275">
        <f>ROUND(BV67,0)</f>
        <v>21509</v>
      </c>
      <c r="K805" s="275">
        <f>ROUND(BV68,0)</f>
        <v>0</v>
      </c>
      <c r="L805" s="275">
        <f>ROUND(BV69,0)</f>
        <v>1352</v>
      </c>
      <c r="M805" s="275">
        <f>ROUND(BV70,0)</f>
        <v>89736</v>
      </c>
      <c r="N805" s="275"/>
      <c r="O805" s="275"/>
      <c r="P805" s="275">
        <f>IF(BV76&gt;0,ROUND(BV76,0),0)</f>
        <v>921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">
      <c r="A806" s="209" t="str">
        <f>RIGHT($C$83,3)&amp;"*"&amp;RIGHT($C$82,4)&amp;"*"&amp;BW$55&amp;"*"&amp;"A"</f>
        <v>161*2019*8700*A</v>
      </c>
      <c r="B806" s="275"/>
      <c r="C806" s="277">
        <f>ROUND(BW60,2)</f>
        <v>154.63999999999999</v>
      </c>
      <c r="D806" s="275">
        <f>ROUND(BW61,0)</f>
        <v>18682404</v>
      </c>
      <c r="E806" s="275">
        <f>ROUND(BW62,0)</f>
        <v>1545062</v>
      </c>
      <c r="F806" s="275">
        <f>ROUND(BW63,0)</f>
        <v>541338</v>
      </c>
      <c r="G806" s="275">
        <f>ROUND(BW64,0)</f>
        <v>7965285</v>
      </c>
      <c r="H806" s="275">
        <f>ROUND(BW65,0)</f>
        <v>49073</v>
      </c>
      <c r="I806" s="275">
        <f>ROUND(BW66,0)</f>
        <v>1231891</v>
      </c>
      <c r="J806" s="275">
        <f>ROUND(BW67,0)</f>
        <v>67335</v>
      </c>
      <c r="K806" s="275">
        <f>ROUND(BW68,0)</f>
        <v>2092177</v>
      </c>
      <c r="L806" s="275">
        <f>ROUND(BW69,0)</f>
        <v>1908466</v>
      </c>
      <c r="M806" s="275">
        <f>ROUND(BW70,0)</f>
        <v>1239982</v>
      </c>
      <c r="N806" s="275"/>
      <c r="O806" s="275"/>
      <c r="P806" s="275">
        <f>IF(BW76&gt;0,ROUND(BW76,0),0)</f>
        <v>2883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">
      <c r="A807" s="209" t="str">
        <f>RIGHT($C$83,3)&amp;"*"&amp;RIGHT($C$82,4)&amp;"*"&amp;BX$55&amp;"*"&amp;"A"</f>
        <v>161*2019*8710*A</v>
      </c>
      <c r="B807" s="275"/>
      <c r="C807" s="277">
        <f>ROUND(BX60,2)</f>
        <v>0</v>
      </c>
      <c r="D807" s="275">
        <f>ROUND(BX61,0)</f>
        <v>0</v>
      </c>
      <c r="E807" s="275">
        <f>ROUND(BX62,0)</f>
        <v>0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">
      <c r="A808" s="209" t="str">
        <f>RIGHT($C$83,3)&amp;"*"&amp;RIGHT($C$82,4)&amp;"*"&amp;BY$55&amp;"*"&amp;"A"</f>
        <v>161*2019*8720*A</v>
      </c>
      <c r="B808" s="275"/>
      <c r="C808" s="277">
        <f>ROUND(BY60,2)</f>
        <v>125.12</v>
      </c>
      <c r="D808" s="275">
        <f>ROUND(BY61,0)</f>
        <v>11622343</v>
      </c>
      <c r="E808" s="275">
        <f>ROUND(BY62,0)</f>
        <v>961185</v>
      </c>
      <c r="F808" s="275">
        <f>ROUND(BY63,0)</f>
        <v>5703</v>
      </c>
      <c r="G808" s="275">
        <f>ROUND(BY64,0)</f>
        <v>31360</v>
      </c>
      <c r="H808" s="275">
        <f>ROUND(BY65,0)</f>
        <v>6849</v>
      </c>
      <c r="I808" s="275">
        <f>ROUND(BY66,0)</f>
        <v>975207</v>
      </c>
      <c r="J808" s="275">
        <f>ROUND(BY67,0)</f>
        <v>288324</v>
      </c>
      <c r="K808" s="275">
        <f>ROUND(BY68,0)</f>
        <v>859722</v>
      </c>
      <c r="L808" s="275">
        <f>ROUND(BY69,0)</f>
        <v>200227</v>
      </c>
      <c r="M808" s="275">
        <f>ROUND(BY70,0)</f>
        <v>0</v>
      </c>
      <c r="N808" s="275"/>
      <c r="O808" s="275"/>
      <c r="P808" s="275">
        <f>IF(BY76&gt;0,ROUND(BY76,0),0)</f>
        <v>12344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">
      <c r="A809" s="209" t="str">
        <f>RIGHT($C$83,3)&amp;"*"&amp;RIGHT($C$82,4)&amp;"*"&amp;BZ$55&amp;"*"&amp;"A"</f>
        <v>161*2019*8730*A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">
      <c r="A810" s="209" t="str">
        <f>RIGHT($C$83,3)&amp;"*"&amp;RIGHT($C$82,4)&amp;"*"&amp;CA$55&amp;"*"&amp;"A"</f>
        <v>161*2019*8740*A</v>
      </c>
      <c r="B810" s="275"/>
      <c r="C810" s="277">
        <f>ROUND(CA60,2)</f>
        <v>29.9</v>
      </c>
      <c r="D810" s="275">
        <f>ROUND(CA61,0)</f>
        <v>2579201</v>
      </c>
      <c r="E810" s="275">
        <f>ROUND(CA62,0)</f>
        <v>213304</v>
      </c>
      <c r="F810" s="275">
        <f>ROUND(CA63,0)</f>
        <v>76708</v>
      </c>
      <c r="G810" s="275">
        <f>ROUND(CA64,0)</f>
        <v>9155</v>
      </c>
      <c r="H810" s="275">
        <f>ROUND(CA65,0)</f>
        <v>610</v>
      </c>
      <c r="I810" s="275">
        <f>ROUND(CA66,0)</f>
        <v>12633</v>
      </c>
      <c r="J810" s="275">
        <f>ROUND(CA67,0)</f>
        <v>0</v>
      </c>
      <c r="K810" s="275">
        <f>ROUND(CA68,0)</f>
        <v>203964</v>
      </c>
      <c r="L810" s="275">
        <f>ROUND(CA69,0)</f>
        <v>166326</v>
      </c>
      <c r="M810" s="275">
        <f>ROUND(CA70,0)</f>
        <v>553930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">
      <c r="A811" s="209" t="str">
        <f>RIGHT($C$83,3)&amp;"*"&amp;RIGHT($C$82,4)&amp;"*"&amp;CB$55&amp;"*"&amp;"A"</f>
        <v>161*2019*8770*A</v>
      </c>
      <c r="B811" s="275"/>
      <c r="C811" s="277">
        <f>ROUND(CB60,2)</f>
        <v>14.25</v>
      </c>
      <c r="D811" s="275">
        <f>ROUND(CB61,0)</f>
        <v>1004605</v>
      </c>
      <c r="E811" s="275">
        <f>ROUND(CB62,0)</f>
        <v>83082</v>
      </c>
      <c r="F811" s="275">
        <f>ROUND(CB63,0)</f>
        <v>420</v>
      </c>
      <c r="G811" s="275">
        <f>ROUND(CB64,0)</f>
        <v>185103</v>
      </c>
      <c r="H811" s="275">
        <f>ROUND(CB65,0)</f>
        <v>217</v>
      </c>
      <c r="I811" s="275">
        <f>ROUND(CB66,0)</f>
        <v>188223</v>
      </c>
      <c r="J811" s="275">
        <f>ROUND(CB67,0)</f>
        <v>422524</v>
      </c>
      <c r="K811" s="275">
        <f>ROUND(CB68,0)</f>
        <v>226333</v>
      </c>
      <c r="L811" s="275">
        <f>ROUND(CB69,0)</f>
        <v>-82702</v>
      </c>
      <c r="M811" s="275">
        <f>ROUND(CB70,0)</f>
        <v>102424</v>
      </c>
      <c r="N811" s="275"/>
      <c r="O811" s="275"/>
      <c r="P811" s="275">
        <f>IF(CB76&gt;0,ROUND(CB76,0),0)</f>
        <v>18089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">
      <c r="A812" s="209" t="str">
        <f>RIGHT($C$83,3)&amp;"*"&amp;RIGHT($C$82,4)&amp;"*"&amp;CC$55&amp;"*"&amp;"A"</f>
        <v>161*2019*8790*A</v>
      </c>
      <c r="B812" s="275"/>
      <c r="C812" s="277">
        <f>ROUND(CC60,2)</f>
        <v>29.96</v>
      </c>
      <c r="D812" s="275">
        <f>ROUND(CC61,0)</f>
        <v>2967521</v>
      </c>
      <c r="E812" s="275">
        <f>ROUND(CC62,0)</f>
        <v>245418</v>
      </c>
      <c r="F812" s="275">
        <f>ROUND(CC63,0)</f>
        <v>1669536</v>
      </c>
      <c r="G812" s="275">
        <f>ROUND(CC64,0)</f>
        <v>1600184</v>
      </c>
      <c r="H812" s="275">
        <f>ROUND(CC65,0)</f>
        <v>9968</v>
      </c>
      <c r="I812" s="275">
        <f>ROUND(CC66,0)</f>
        <v>3177775</v>
      </c>
      <c r="J812" s="275">
        <f>ROUND(CC67,0)</f>
        <v>168192</v>
      </c>
      <c r="K812" s="275">
        <f>ROUND(CC68,0)</f>
        <v>375184</v>
      </c>
      <c r="L812" s="275">
        <f>ROUND(CC69,0)</f>
        <v>131247906</v>
      </c>
      <c r="M812" s="275">
        <f>ROUND(CC70,0)</f>
        <v>7065853</v>
      </c>
      <c r="N812" s="275"/>
      <c r="O812" s="275"/>
      <c r="P812" s="275">
        <f>IF(CC76&gt;0,ROUND(CC76,0),0)</f>
        <v>7201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">
      <c r="A813" s="209" t="str">
        <f>RIGHT($C$83,3)&amp;"*"&amp;RIGHT($C$82,4)&amp;"*"&amp;"9000"&amp;"*"&amp;"A"</f>
        <v>161*2019*9000*A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31371397</v>
      </c>
      <c r="V813" s="276">
        <f>ROUND(CD70,0)</f>
        <v>0</v>
      </c>
      <c r="W813" s="275">
        <f>ROUND(CE72,0)</f>
        <v>0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">
      <c r="B815" s="279" t="s">
        <v>1004</v>
      </c>
      <c r="C815" s="280">
        <f t="shared" ref="C815:K815" si="22">SUM(C734:C813)</f>
        <v>2948.2400000000007</v>
      </c>
      <c r="D815" s="276">
        <f t="shared" si="22"/>
        <v>276261506</v>
      </c>
      <c r="E815" s="276">
        <f t="shared" si="22"/>
        <v>22847232</v>
      </c>
      <c r="F815" s="276">
        <f t="shared" si="22"/>
        <v>16421298</v>
      </c>
      <c r="G815" s="276">
        <f t="shared" si="22"/>
        <v>130664852</v>
      </c>
      <c r="H815" s="276">
        <f t="shared" si="22"/>
        <v>2555402</v>
      </c>
      <c r="I815" s="276">
        <f t="shared" si="22"/>
        <v>27377793</v>
      </c>
      <c r="J815" s="276">
        <f t="shared" si="22"/>
        <v>17457325</v>
      </c>
      <c r="K815" s="276">
        <f t="shared" si="22"/>
        <v>18243006</v>
      </c>
      <c r="L815" s="276">
        <f>SUM(L734:L813)+SUM(U734:U813)</f>
        <v>172281190</v>
      </c>
      <c r="M815" s="276">
        <f>SUM(M734:M813)+SUM(V734:V813)</f>
        <v>32001540</v>
      </c>
      <c r="N815" s="276">
        <f t="shared" ref="N815:Y815" si="23">SUM(N734:N813)</f>
        <v>2021338024</v>
      </c>
      <c r="O815" s="276">
        <f t="shared" si="23"/>
        <v>847060289</v>
      </c>
      <c r="P815" s="276">
        <f t="shared" si="23"/>
        <v>747377</v>
      </c>
      <c r="Q815" s="276">
        <f t="shared" si="23"/>
        <v>240588</v>
      </c>
      <c r="R815" s="276">
        <f t="shared" si="23"/>
        <v>0</v>
      </c>
      <c r="S815" s="276">
        <f t="shared" si="23"/>
        <v>0</v>
      </c>
      <c r="T815" s="280">
        <f t="shared" si="23"/>
        <v>680.9</v>
      </c>
      <c r="U815" s="276">
        <f t="shared" si="23"/>
        <v>31371397</v>
      </c>
      <c r="V815" s="276">
        <f t="shared" si="23"/>
        <v>0</v>
      </c>
      <c r="W815" s="276">
        <f t="shared" si="23"/>
        <v>0</v>
      </c>
      <c r="X815" s="276">
        <f t="shared" si="23"/>
        <v>0</v>
      </c>
      <c r="Y815" s="276" t="e">
        <f t="shared" si="23"/>
        <v>#DIV/0!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">
      <c r="B816" s="276" t="s">
        <v>1005</v>
      </c>
      <c r="C816" s="280">
        <f>CE60</f>
        <v>2948.2400000000007</v>
      </c>
      <c r="D816" s="276">
        <f>CE61</f>
        <v>276261501.72999996</v>
      </c>
      <c r="E816" s="276">
        <f>CE62</f>
        <v>22847232</v>
      </c>
      <c r="F816" s="276">
        <f>CE63</f>
        <v>16421295.609999999</v>
      </c>
      <c r="G816" s="276">
        <f>CE64</f>
        <v>130664855.32999998</v>
      </c>
      <c r="H816" s="279">
        <f>CE65</f>
        <v>2555400.5700000003</v>
      </c>
      <c r="I816" s="279">
        <f>CE66</f>
        <v>27377790.740000006</v>
      </c>
      <c r="J816" s="279">
        <f>CE67</f>
        <v>17457325</v>
      </c>
      <c r="K816" s="279">
        <f>CE68</f>
        <v>18243004.239999998</v>
      </c>
      <c r="L816" s="279">
        <f>CE69</f>
        <v>172281188.830843</v>
      </c>
      <c r="M816" s="279">
        <f>CE70</f>
        <v>32001539.639999997</v>
      </c>
      <c r="N816" s="276">
        <f>CE75</f>
        <v>2021338025.8200002</v>
      </c>
      <c r="O816" s="276">
        <f>CE73</f>
        <v>847060288.76999986</v>
      </c>
      <c r="P816" s="276">
        <f>CE76</f>
        <v>747374.97999999986</v>
      </c>
      <c r="Q816" s="276">
        <f>CE77</f>
        <v>240588</v>
      </c>
      <c r="R816" s="276">
        <f>CE78</f>
        <v>0</v>
      </c>
      <c r="S816" s="276">
        <f>CE79</f>
        <v>0</v>
      </c>
      <c r="T816" s="280">
        <f>CE80</f>
        <v>680.9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255883332.13084298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276261501.72999996</v>
      </c>
      <c r="E817" s="180">
        <f>C379</f>
        <v>22847231.570000023</v>
      </c>
      <c r="F817" s="180">
        <f>C380</f>
        <v>16421295.609999999</v>
      </c>
      <c r="G817" s="239">
        <f>C381</f>
        <v>130664855.32999983</v>
      </c>
      <c r="H817" s="239">
        <f>C382</f>
        <v>2555400.5699999994</v>
      </c>
      <c r="I817" s="239">
        <f>C383</f>
        <v>27377790.739999991</v>
      </c>
      <c r="J817" s="239">
        <f>C384</f>
        <v>17457323.93</v>
      </c>
      <c r="K817" s="239">
        <f>C385</f>
        <v>18243004.240000002</v>
      </c>
      <c r="L817" s="239">
        <f>C386+C387+C388+C389</f>
        <v>172281188.8308439</v>
      </c>
      <c r="M817" s="239">
        <f>C370</f>
        <v>32001539.639999997</v>
      </c>
      <c r="N817" s="180">
        <f>D361</f>
        <v>2021338025.8200009</v>
      </c>
      <c r="O817" s="180">
        <f>C359</f>
        <v>847060288.76999998</v>
      </c>
    </row>
  </sheetData>
  <mergeCells count="1">
    <mergeCell ref="B220:C220"/>
  </mergeCells>
  <phoneticPr fontId="0" type="noConversion"/>
  <hyperlinks>
    <hyperlink ref="F16" r:id="rId1" xr:uid="{FEAD019A-87E0-4FB3-B659-9AFEE433AD50}"/>
    <hyperlink ref="C17" r:id="rId2" xr:uid="{E4543F20-E883-47B0-B2F0-61C305E13E92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R11" sqref="R11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Kadlec Regional Medical Center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H-161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888 Swift Blvd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 t="str">
        <f>+data!C86</f>
        <v>888 Swift Blvd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Richland, WA  99352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H-161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Kadlec Regional Medical Center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Rand Wortman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Helen Andrus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Susan Kreid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(509)946-4611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(509)942-2003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15965</v>
      </c>
      <c r="G23" s="21">
        <f>data!D111</f>
        <v>75282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2755</v>
      </c>
      <c r="G26" s="13">
        <f>data!D114</f>
        <v>9949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47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142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20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33</v>
      </c>
      <c r="E34" s="49" t="s">
        <v>291</v>
      </c>
      <c r="F34" s="24"/>
      <c r="G34" s="21">
        <f>data!E127</f>
        <v>254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12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337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29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Kadlec Regional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7219</v>
      </c>
      <c r="C7" s="48">
        <f>data!B139</f>
        <v>35629</v>
      </c>
      <c r="D7" s="48">
        <f>data!B140</f>
        <v>165665.55446360348</v>
      </c>
      <c r="E7" s="48">
        <f>data!B141</f>
        <v>398510098.95000011</v>
      </c>
      <c r="F7" s="48">
        <f>data!B142</f>
        <v>465067261.31000006</v>
      </c>
      <c r="G7" s="48">
        <f>data!B141+data!B142</f>
        <v>863577360.26000023</v>
      </c>
    </row>
    <row r="8" spans="1:13" ht="20.100000000000001" customHeight="1" x14ac:dyDescent="0.2">
      <c r="A8" s="23" t="s">
        <v>297</v>
      </c>
      <c r="B8" s="48">
        <f>data!C138</f>
        <v>3424</v>
      </c>
      <c r="C8" s="48">
        <f>data!C139</f>
        <v>14962</v>
      </c>
      <c r="D8" s="48">
        <f>data!C140</f>
        <v>78185.124378483888</v>
      </c>
      <c r="E8" s="48">
        <f>data!C141</f>
        <v>189018053.49999997</v>
      </c>
      <c r="F8" s="48">
        <f>data!C142</f>
        <v>219486433.29999998</v>
      </c>
      <c r="G8" s="48">
        <f>data!C141+data!C142</f>
        <v>408504486.79999995</v>
      </c>
    </row>
    <row r="9" spans="1:13" ht="20.100000000000001" customHeight="1" x14ac:dyDescent="0.2">
      <c r="A9" s="23" t="s">
        <v>1058</v>
      </c>
      <c r="B9" s="48">
        <f>data!D138</f>
        <v>5322</v>
      </c>
      <c r="C9" s="48">
        <f>data!D139</f>
        <v>24691</v>
      </c>
      <c r="D9" s="48">
        <f>data!D140</f>
        <v>183938.32115791304</v>
      </c>
      <c r="E9" s="48">
        <f>data!D141</f>
        <v>264170096.15000004</v>
      </c>
      <c r="F9" s="48">
        <f>data!D142</f>
        <v>516363776.09000003</v>
      </c>
      <c r="G9" s="48">
        <f>data!D141+data!D142</f>
        <v>780533872.24000001</v>
      </c>
    </row>
    <row r="10" spans="1:13" ht="20.100000000000001" customHeight="1" x14ac:dyDescent="0.2">
      <c r="A10" s="111" t="s">
        <v>203</v>
      </c>
      <c r="B10" s="48">
        <f>data!E138</f>
        <v>15965</v>
      </c>
      <c r="C10" s="48">
        <f>data!E139</f>
        <v>75282</v>
      </c>
      <c r="D10" s="48">
        <f>data!E140</f>
        <v>427789.00000000041</v>
      </c>
      <c r="E10" s="48">
        <f>data!E141</f>
        <v>851698248.60000014</v>
      </c>
      <c r="F10" s="48">
        <f>data!E142</f>
        <v>1200917470.7</v>
      </c>
      <c r="G10" s="48">
        <f>data!E141+data!E142</f>
        <v>2052615719.3000002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Kadlec Regional Medical Center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17911711.589999992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840933.98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-315678.93000000005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18139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4979266.78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977383.33000000007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24411755.749999993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17208494.050000004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1786807.2799999998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18995301.330000006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-1590681.9700000002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-1590681.9700000002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1660112.5599999998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19728495.790000003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21388608.350000001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-236691.81999999992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10297824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10061132.18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Kadlec Regional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9509108</v>
      </c>
      <c r="D7" s="21">
        <f>data!C195</f>
        <v>0</v>
      </c>
      <c r="E7" s="21">
        <f>data!D195</f>
        <v>-861235.05</v>
      </c>
      <c r="F7" s="21">
        <f>data!E195</f>
        <v>10370343.050000001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177269282.27999997</v>
      </c>
      <c r="D9" s="21">
        <f>data!C197</f>
        <v>17778382.18</v>
      </c>
      <c r="E9" s="21">
        <f>data!D197</f>
        <v>-5170834.709999999</v>
      </c>
      <c r="F9" s="21">
        <f>data!E197</f>
        <v>200218499.16999999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22929482.019999996</v>
      </c>
      <c r="D11" s="21">
        <f>data!C199</f>
        <v>0</v>
      </c>
      <c r="E11" s="21">
        <f>data!D199</f>
        <v>0</v>
      </c>
      <c r="F11" s="21">
        <f>data!E199</f>
        <v>22929482.019999996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94930490.450000003</v>
      </c>
      <c r="D12" s="21">
        <f>data!C200</f>
        <v>5254084.9899999993</v>
      </c>
      <c r="E12" s="21">
        <f>data!D200</f>
        <v>-11815814.459999999</v>
      </c>
      <c r="F12" s="21">
        <f>data!E200</f>
        <v>112000389.89999999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4112919.75</v>
      </c>
      <c r="D14" s="21">
        <f>data!C202</f>
        <v>0</v>
      </c>
      <c r="E14" s="21">
        <f>data!D202</f>
        <v>0</v>
      </c>
      <c r="F14" s="21">
        <f>data!E202</f>
        <v>4112919.75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27588515.960000001</v>
      </c>
      <c r="D15" s="21">
        <f>data!C203</f>
        <v>-9580232.1700000353</v>
      </c>
      <c r="E15" s="21">
        <f>data!D203</f>
        <v>-3605609.2200000007</v>
      </c>
      <c r="F15" s="21">
        <f>data!E203</f>
        <v>21613893.009999968</v>
      </c>
      <c r="M15" s="268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336339798.45999992</v>
      </c>
      <c r="D16" s="21">
        <f>data!C204</f>
        <v>13452234.999999963</v>
      </c>
      <c r="E16" s="21">
        <f>data!D204</f>
        <v>-21453493.439999998</v>
      </c>
      <c r="F16" s="21">
        <f>data!E204</f>
        <v>371245526.89999998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1801223.6700000009</v>
      </c>
      <c r="D24" s="21">
        <f>data!C209</f>
        <v>275454.67999999993</v>
      </c>
      <c r="E24" s="21">
        <f>data!D209</f>
        <v>-118460.83</v>
      </c>
      <c r="F24" s="21">
        <f>data!E209</f>
        <v>2195139.1800000006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25726474.900000006</v>
      </c>
      <c r="D25" s="21">
        <f>data!C210</f>
        <v>5707128.5800000085</v>
      </c>
      <c r="E25" s="21">
        <f>data!D210</f>
        <v>-5989907.6600000001</v>
      </c>
      <c r="F25" s="21">
        <f>data!E210</f>
        <v>37423511.140000015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4912749.709999999</v>
      </c>
      <c r="D27" s="21">
        <f>data!C212</f>
        <v>1230474.8400000024</v>
      </c>
      <c r="E27" s="21">
        <f>data!D212</f>
        <v>0</v>
      </c>
      <c r="F27" s="21">
        <f>data!E212</f>
        <v>6143224.5500000017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55644296.789999709</v>
      </c>
      <c r="D28" s="21">
        <f>data!C213</f>
        <v>11336967.899999993</v>
      </c>
      <c r="E28" s="21">
        <f>data!D213</f>
        <v>-8757627.3200000003</v>
      </c>
      <c r="F28" s="21">
        <f>data!E213</f>
        <v>75738892.009999692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88084745.069999725</v>
      </c>
      <c r="D32" s="21">
        <f>data!C217</f>
        <v>18550026.000000004</v>
      </c>
      <c r="E32" s="21">
        <f>data!D217</f>
        <v>-14865995.810000001</v>
      </c>
      <c r="F32" s="21">
        <f>data!E217</f>
        <v>121500766.87999971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Kadlec Regional Medical Center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16293246.340000004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626220087.63000011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312958609.99000055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17285608.200000003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38276984.270000011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304562788.59000015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21197726.670000002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1320501805.3500009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3419</v>
      </c>
      <c r="M16" s="268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13345739.380000001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27086891.020000003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40432630.400000006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4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1377227682.0900009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Kadlec Regional Medical Center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163137129.84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242695449.22999996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180015646.24000001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4267740.71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8461017.1999999993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1258304.03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239803994.76999992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244210030.79999998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244210030.79999998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10370343.050000001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200218499.17000002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22929482.02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112000389.90000001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4112919.75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21613893.009999998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371245526.90000004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121500766.88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249744760.02000004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40041079.219999999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40041079.219999999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8883915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13207290.220000001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22091205.219999999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795891070.02999997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Kadlec Regional Medical Center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20538203.179999996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25455213.650000002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34977365.249999993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80970782.079999983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4706365.28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4706365.28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12724889.859999998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244420062.13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85143488.939999998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342288440.92999995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342288440.92999995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367925481.73999977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367925481.73999977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795891070.02999973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Kadlec Regional Medical Center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851698248.60000002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1200917470.6999996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2052615719.2999997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3" t="s">
        <v>450</v>
      </c>
      <c r="C115" s="48">
        <f>data!C363</f>
        <v>16293246.340000004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1320501805.3500013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40432630.399999991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1377227682.0900013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675388037.20999837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63409378.219999999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63409378.219999999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738797415.4299984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285685581.72000009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24411755.749999974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17402590.779999997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138272975.10999987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2697640.4099999997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27956633.819999982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18550023.819999993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18995301.330000006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-1590681.9700000002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21388608.350000001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10061132.18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145026761.16533124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708858322.46533108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29939092.96466732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42814304.189999998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72753397.154667318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72753397.154667318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Kadlec Regional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21523.339146369846</v>
      </c>
      <c r="D9" s="14">
        <f>data!D59</f>
        <v>0</v>
      </c>
      <c r="E9" s="14">
        <f>data!E59</f>
        <v>52221.043167765507</v>
      </c>
      <c r="F9" s="14">
        <f>data!F59</f>
        <v>0</v>
      </c>
      <c r="G9" s="14">
        <f>data!G59</f>
        <v>1537.6176858646302</v>
      </c>
      <c r="H9" s="14">
        <f>data!H59</f>
        <v>0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234.79000000000005</v>
      </c>
      <c r="D10" s="26">
        <f>data!D60</f>
        <v>0</v>
      </c>
      <c r="E10" s="26">
        <f>data!E60</f>
        <v>377.8</v>
      </c>
      <c r="F10" s="26">
        <f>data!F60</f>
        <v>0</v>
      </c>
      <c r="G10" s="26">
        <f>data!G60</f>
        <v>15.149999999999999</v>
      </c>
      <c r="H10" s="26">
        <f>data!H60</f>
        <v>0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20904545.09</v>
      </c>
      <c r="D11" s="14">
        <f>data!D61</f>
        <v>0</v>
      </c>
      <c r="E11" s="14">
        <f>data!E61</f>
        <v>37673063.75</v>
      </c>
      <c r="F11" s="14">
        <f>data!F61</f>
        <v>0</v>
      </c>
      <c r="G11" s="14">
        <f>data!G61</f>
        <v>1441530.7000000002</v>
      </c>
      <c r="H11" s="14">
        <f>data!H61</f>
        <v>0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1786288</v>
      </c>
      <c r="D12" s="14">
        <f>data!D62</f>
        <v>0</v>
      </c>
      <c r="E12" s="14">
        <f>data!E62</f>
        <v>3219153</v>
      </c>
      <c r="F12" s="14">
        <f>data!F62</f>
        <v>0</v>
      </c>
      <c r="G12" s="14">
        <f>data!G62</f>
        <v>123178</v>
      </c>
      <c r="H12" s="14">
        <f>data!H62</f>
        <v>0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110985.15</v>
      </c>
      <c r="D13" s="14">
        <f>data!D63</f>
        <v>0</v>
      </c>
      <c r="E13" s="14">
        <f>data!E63</f>
        <v>1495279.2100000002</v>
      </c>
      <c r="F13" s="14">
        <f>data!F63</f>
        <v>0</v>
      </c>
      <c r="G13" s="14">
        <f>data!G63</f>
        <v>126772.11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2339959.7799999993</v>
      </c>
      <c r="D14" s="14">
        <f>data!D64</f>
        <v>0</v>
      </c>
      <c r="E14" s="14">
        <f>data!E64</f>
        <v>3594193.040000001</v>
      </c>
      <c r="F14" s="14">
        <f>data!F64</f>
        <v>0</v>
      </c>
      <c r="G14" s="14">
        <f>data!G64</f>
        <v>54220.109999999993</v>
      </c>
      <c r="H14" s="14">
        <f>data!H64</f>
        <v>0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4799.0599999999995</v>
      </c>
      <c r="D15" s="14">
        <f>data!D65</f>
        <v>0</v>
      </c>
      <c r="E15" s="14">
        <f>data!E65</f>
        <v>13744.86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669317.73</v>
      </c>
      <c r="D16" s="14">
        <f>data!D66</f>
        <v>0</v>
      </c>
      <c r="E16" s="14">
        <f>data!E66</f>
        <v>2021875.12</v>
      </c>
      <c r="F16" s="14">
        <f>data!F66</f>
        <v>0</v>
      </c>
      <c r="G16" s="14">
        <f>data!G66</f>
        <v>53107.740000000005</v>
      </c>
      <c r="H16" s="14">
        <f>data!H66</f>
        <v>0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2241373</v>
      </c>
      <c r="D17" s="14">
        <f>data!D67</f>
        <v>0</v>
      </c>
      <c r="E17" s="14">
        <f>data!E67</f>
        <v>5705478</v>
      </c>
      <c r="F17" s="14">
        <f>data!F67</f>
        <v>0</v>
      </c>
      <c r="G17" s="14">
        <f>data!G67</f>
        <v>372151</v>
      </c>
      <c r="H17" s="14">
        <f>data!H67</f>
        <v>0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1660.84</v>
      </c>
      <c r="D18" s="14">
        <f>data!D68</f>
        <v>0</v>
      </c>
      <c r="E18" s="14">
        <f>data!E68</f>
        <v>68946.02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195537.35999999996</v>
      </c>
      <c r="D19" s="14">
        <f>data!D69</f>
        <v>0</v>
      </c>
      <c r="E19" s="14">
        <f>data!E69</f>
        <v>442191.18999999989</v>
      </c>
      <c r="F19" s="14">
        <f>data!F69</f>
        <v>0</v>
      </c>
      <c r="G19" s="14">
        <f>data!G69</f>
        <v>21495.8</v>
      </c>
      <c r="H19" s="14">
        <f>data!H69</f>
        <v>0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-29470.11</v>
      </c>
      <c r="D20" s="14">
        <f>-data!D70</f>
        <v>0</v>
      </c>
      <c r="E20" s="14">
        <f>-data!E70</f>
        <v>-46010.58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28224995.899999995</v>
      </c>
      <c r="D21" s="14">
        <f>data!D71</f>
        <v>0</v>
      </c>
      <c r="E21" s="14">
        <f>data!E71</f>
        <v>54187913.609999999</v>
      </c>
      <c r="F21" s="14">
        <f>data!F71</f>
        <v>0</v>
      </c>
      <c r="G21" s="14">
        <f>data!G71</f>
        <v>2192455.46</v>
      </c>
      <c r="H21" s="14">
        <f>data!H71</f>
        <v>0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123470700.76999998</v>
      </c>
      <c r="D24" s="14">
        <f>data!D73</f>
        <v>0</v>
      </c>
      <c r="E24" s="14">
        <f>data!E73</f>
        <v>194641414.84000015</v>
      </c>
      <c r="F24" s="14">
        <f>data!F73</f>
        <v>0</v>
      </c>
      <c r="G24" s="14">
        <f>data!G73</f>
        <v>9291434</v>
      </c>
      <c r="H24" s="14">
        <f>data!H73</f>
        <v>0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7238575.2799999993</v>
      </c>
      <c r="D25" s="14">
        <f>data!D74</f>
        <v>0</v>
      </c>
      <c r="E25" s="14">
        <f>data!E74</f>
        <v>122492218.59</v>
      </c>
      <c r="F25" s="14">
        <f>data!F74</f>
        <v>0</v>
      </c>
      <c r="G25" s="14">
        <f>data!G74</f>
        <v>46378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130709276.04999998</v>
      </c>
      <c r="D26" s="14">
        <f>data!D75</f>
        <v>0</v>
      </c>
      <c r="E26" s="14">
        <f>data!E75</f>
        <v>317133633.43000019</v>
      </c>
      <c r="F26" s="14">
        <f>data!F75</f>
        <v>0</v>
      </c>
      <c r="G26" s="14">
        <f>data!G75</f>
        <v>9337812</v>
      </c>
      <c r="H26" s="14">
        <f>data!H75</f>
        <v>0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90304.240000000049</v>
      </c>
      <c r="D28" s="14">
        <f>data!D76</f>
        <v>0</v>
      </c>
      <c r="E28" s="14">
        <f>data!E76</f>
        <v>229872.03999999963</v>
      </c>
      <c r="F28" s="14">
        <f>data!F76</f>
        <v>0</v>
      </c>
      <c r="G28" s="14">
        <f>data!G76</f>
        <v>14993.860000000004</v>
      </c>
      <c r="H28" s="14">
        <f>data!H76</f>
        <v>0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40155.342664206466</v>
      </c>
      <c r="D29" s="14">
        <f>data!D77</f>
        <v>0</v>
      </c>
      <c r="E29" s="14">
        <f>data!E77</f>
        <v>97426.97768332182</v>
      </c>
      <c r="F29" s="14">
        <f>data!F77</f>
        <v>0</v>
      </c>
      <c r="G29" s="14">
        <f>data!G77</f>
        <v>2868.6796524716824</v>
      </c>
      <c r="H29" s="14">
        <f>data!H77</f>
        <v>0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18460.387437961075</v>
      </c>
      <c r="D30" s="14">
        <f>data!D78</f>
        <v>0</v>
      </c>
      <c r="E30" s="14">
        <f>data!E78</f>
        <v>46991.447129774599</v>
      </c>
      <c r="F30" s="14">
        <f>data!F78</f>
        <v>0</v>
      </c>
      <c r="G30" s="14">
        <f>data!G78</f>
        <v>3065.1103955976705</v>
      </c>
      <c r="H30" s="14">
        <f>data!H78</f>
        <v>0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0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120.7</v>
      </c>
      <c r="D32" s="84">
        <f>data!D80</f>
        <v>0</v>
      </c>
      <c r="E32" s="84">
        <f>data!E80</f>
        <v>196.29999999999998</v>
      </c>
      <c r="F32" s="84">
        <f>data!F80</f>
        <v>0</v>
      </c>
      <c r="G32" s="84">
        <f>data!G80</f>
        <v>8.4700000000000006</v>
      </c>
      <c r="H32" s="84">
        <f>data!H80</f>
        <v>0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Kadlec Regional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9949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2755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0.01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52.550000000000011</v>
      </c>
      <c r="I42" s="26">
        <f>data!P60</f>
        <v>144.17999999999995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1433.0400000000002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5491041.9999999991</v>
      </c>
      <c r="I43" s="14">
        <f>data!P61</f>
        <v>10999410.899999999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122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469208</v>
      </c>
      <c r="I44" s="14">
        <f>data!P62</f>
        <v>939897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169706.95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107260.96000000002</v>
      </c>
      <c r="I46" s="14">
        <f>data!P64</f>
        <v>25171322.120000005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175</v>
      </c>
      <c r="I47" s="14">
        <f>data!P65</f>
        <v>890.61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440.88</v>
      </c>
      <c r="I48" s="14">
        <f>data!P66</f>
        <v>979212.75000000012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1222429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22411.110000000004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32325.71</v>
      </c>
      <c r="I51" s="14">
        <f>data!P69</f>
        <v>437350.96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-33.549999999999997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1555.0400000000002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6100452.5499999989</v>
      </c>
      <c r="I53" s="14">
        <f>data!P71</f>
        <v>39942597.850000001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46010732.25</v>
      </c>
      <c r="I56" s="14">
        <f>data!P73</f>
        <v>113788195.97000001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963294.28</v>
      </c>
      <c r="I57" s="14">
        <f>data!P74</f>
        <v>126850005.97999999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46974026.530000001</v>
      </c>
      <c r="I58" s="14">
        <f>data!P75</f>
        <v>240638201.94999999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49251.320000000022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10068.170099554583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31.84</v>
      </c>
      <c r="I64" s="26">
        <f>data!P80</f>
        <v>49.39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Kadlec Regional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51.010000000000005</v>
      </c>
      <c r="D74" s="26">
        <f>data!R60</f>
        <v>5.7199999999999989</v>
      </c>
      <c r="E74" s="26">
        <f>data!S60</f>
        <v>0</v>
      </c>
      <c r="F74" s="26">
        <f>data!T60</f>
        <v>0.43</v>
      </c>
      <c r="G74" s="26">
        <f>data!U60</f>
        <v>55.57</v>
      </c>
      <c r="H74" s="26">
        <f>data!V60</f>
        <v>47.190000000000005</v>
      </c>
      <c r="I74" s="26">
        <f>data!W60</f>
        <v>11.290000000000001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4219469.68</v>
      </c>
      <c r="D75" s="14">
        <f>data!R61</f>
        <v>313076.87000000005</v>
      </c>
      <c r="E75" s="14">
        <f>data!S61</f>
        <v>0</v>
      </c>
      <c r="F75" s="14">
        <f>data!T61</f>
        <v>17142.120000000006</v>
      </c>
      <c r="G75" s="14">
        <f>data!U61</f>
        <v>3730203.7600000012</v>
      </c>
      <c r="H75" s="14">
        <f>data!V61</f>
        <v>4723622.3999999994</v>
      </c>
      <c r="I75" s="14">
        <f>data!W61</f>
        <v>1221107.02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360553</v>
      </c>
      <c r="D76" s="14">
        <f>data!R62</f>
        <v>26752</v>
      </c>
      <c r="E76" s="14">
        <f>data!S62</f>
        <v>0</v>
      </c>
      <c r="F76" s="14">
        <f>data!T62</f>
        <v>1465</v>
      </c>
      <c r="G76" s="14">
        <f>data!U62</f>
        <v>318745</v>
      </c>
      <c r="H76" s="14">
        <f>data!V62</f>
        <v>403632</v>
      </c>
      <c r="I76" s="14">
        <f>data!W62</f>
        <v>104343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6007495.4699999988</v>
      </c>
      <c r="E77" s="14">
        <f>data!S63</f>
        <v>0</v>
      </c>
      <c r="F77" s="14">
        <f>data!T63</f>
        <v>0</v>
      </c>
      <c r="G77" s="14">
        <f>data!U63</f>
        <v>215244.75999999995</v>
      </c>
      <c r="H77" s="14">
        <f>data!V63</f>
        <v>647778.28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588018.96000000008</v>
      </c>
      <c r="D78" s="14">
        <f>data!R64</f>
        <v>872060.52</v>
      </c>
      <c r="E78" s="14">
        <f>data!S64</f>
        <v>0</v>
      </c>
      <c r="F78" s="14">
        <f>data!T64</f>
        <v>4215.0599999999995</v>
      </c>
      <c r="G78" s="14">
        <f>data!U64</f>
        <v>4484435.8699999982</v>
      </c>
      <c r="H78" s="14">
        <f>data!V64</f>
        <v>13268342.4</v>
      </c>
      <c r="I78" s="14">
        <f>data!W64</f>
        <v>265761.21000000002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1910.2099999999998</v>
      </c>
      <c r="D79" s="14">
        <f>data!R65</f>
        <v>179.84000000000003</v>
      </c>
      <c r="E79" s="14">
        <f>data!S65</f>
        <v>0</v>
      </c>
      <c r="F79" s="14">
        <f>data!T65</f>
        <v>0</v>
      </c>
      <c r="G79" s="14">
        <f>data!U65</f>
        <v>2406.7599999999998</v>
      </c>
      <c r="H79" s="14">
        <f>data!V65</f>
        <v>990.78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6011.66</v>
      </c>
      <c r="D80" s="14">
        <f>data!R66</f>
        <v>13557.46</v>
      </c>
      <c r="E80" s="14">
        <f>data!S66</f>
        <v>0</v>
      </c>
      <c r="F80" s="14">
        <f>data!T66</f>
        <v>6971.17</v>
      </c>
      <c r="G80" s="14">
        <f>data!U66</f>
        <v>3955379.3600000008</v>
      </c>
      <c r="H80" s="14">
        <f>data!V66</f>
        <v>870147.85999999975</v>
      </c>
      <c r="I80" s="14">
        <f>data!W66</f>
        <v>246854.03000000003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313279</v>
      </c>
      <c r="D81" s="14">
        <f>data!R67</f>
        <v>0</v>
      </c>
      <c r="E81" s="14">
        <f>data!S67</f>
        <v>0</v>
      </c>
      <c r="F81" s="14">
        <f>data!T67</f>
        <v>237646</v>
      </c>
      <c r="G81" s="14">
        <f>data!U67</f>
        <v>326120</v>
      </c>
      <c r="H81" s="14">
        <f>data!V67</f>
        <v>367327</v>
      </c>
      <c r="I81" s="14">
        <f>data!W67</f>
        <v>114096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0</v>
      </c>
      <c r="D82" s="14">
        <f>data!R68</f>
        <v>-17.920000000000002</v>
      </c>
      <c r="E82" s="14">
        <f>data!S68</f>
        <v>0</v>
      </c>
      <c r="F82" s="14">
        <f>data!T68</f>
        <v>0</v>
      </c>
      <c r="G82" s="14">
        <f>data!U68</f>
        <v>107505.44</v>
      </c>
      <c r="H82" s="14">
        <f>data!V68</f>
        <v>21520.590000000004</v>
      </c>
      <c r="I82" s="14">
        <f>data!W68</f>
        <v>130675.20000000003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25077.839999999997</v>
      </c>
      <c r="D83" s="14">
        <f>data!R69</f>
        <v>16763.28</v>
      </c>
      <c r="E83" s="14">
        <f>data!S69</f>
        <v>0</v>
      </c>
      <c r="F83" s="14">
        <f>data!T69</f>
        <v>826.65000000000009</v>
      </c>
      <c r="G83" s="14">
        <f>data!U69</f>
        <v>25220.36</v>
      </c>
      <c r="H83" s="14">
        <f>data!V69</f>
        <v>115192.81</v>
      </c>
      <c r="I83" s="14">
        <f>data!W69</f>
        <v>2350.8700000000003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-25020</v>
      </c>
      <c r="H84" s="14">
        <f>-data!V70</f>
        <v>103271.98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5514320.3499999996</v>
      </c>
      <c r="D85" s="14">
        <f>data!R71</f>
        <v>7249867.5199999996</v>
      </c>
      <c r="E85" s="14">
        <f>data!S71</f>
        <v>0</v>
      </c>
      <c r="F85" s="14">
        <f>data!T71</f>
        <v>268266</v>
      </c>
      <c r="G85" s="14">
        <f>data!U71</f>
        <v>13140241.310000001</v>
      </c>
      <c r="H85" s="14">
        <f>data!V71</f>
        <v>20521826.099999998</v>
      </c>
      <c r="I85" s="14">
        <f>data!W71</f>
        <v>2085187.33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8272533.1799999997</v>
      </c>
      <c r="D88" s="14">
        <f>data!R73</f>
        <v>15083321.239999998</v>
      </c>
      <c r="E88" s="14">
        <f>data!S73</f>
        <v>0</v>
      </c>
      <c r="F88" s="14">
        <f>data!T73</f>
        <v>0</v>
      </c>
      <c r="G88" s="14">
        <f>data!U73</f>
        <v>69567920.819999993</v>
      </c>
      <c r="H88" s="14">
        <f>data!V73</f>
        <v>76209654.159999982</v>
      </c>
      <c r="I88" s="14">
        <f>data!W73</f>
        <v>9803752.9000000004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11163204.230000002</v>
      </c>
      <c r="D89" s="14">
        <f>data!R74</f>
        <v>17917912.760000002</v>
      </c>
      <c r="E89" s="14">
        <f>data!S74</f>
        <v>0</v>
      </c>
      <c r="F89" s="14">
        <f>data!T74</f>
        <v>0</v>
      </c>
      <c r="G89" s="14">
        <f>data!U74</f>
        <v>42502646.859999999</v>
      </c>
      <c r="H89" s="14">
        <f>data!V74</f>
        <v>98771660.940000027</v>
      </c>
      <c r="I89" s="14">
        <f>data!W74</f>
        <v>42992437.839999996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19435737.410000004</v>
      </c>
      <c r="D90" s="14">
        <f>data!R75</f>
        <v>33001234</v>
      </c>
      <c r="E90" s="14">
        <f>data!S75</f>
        <v>0</v>
      </c>
      <c r="F90" s="14">
        <f>data!T75</f>
        <v>0</v>
      </c>
      <c r="G90" s="14">
        <f>data!U75</f>
        <v>112070567.67999999</v>
      </c>
      <c r="H90" s="14">
        <f>data!V75</f>
        <v>174981315.10000002</v>
      </c>
      <c r="I90" s="14">
        <f>data!W75</f>
        <v>52796190.739999995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12621.920000000004</v>
      </c>
      <c r="D92" s="14">
        <f>data!R76</f>
        <v>0</v>
      </c>
      <c r="E92" s="14">
        <f>data!S76</f>
        <v>0</v>
      </c>
      <c r="F92" s="14">
        <f>data!T76</f>
        <v>9574.6700000000019</v>
      </c>
      <c r="G92" s="14">
        <f>data!U76</f>
        <v>13139.26</v>
      </c>
      <c r="H92" s="14">
        <f>data!V76</f>
        <v>14799.479999999996</v>
      </c>
      <c r="I92" s="14">
        <f>data!W76</f>
        <v>4596.88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2580.2280536434346</v>
      </c>
      <c r="D94" s="14">
        <f>data!R78</f>
        <v>0</v>
      </c>
      <c r="E94" s="14">
        <f>data!S78</f>
        <v>0</v>
      </c>
      <c r="F94" s="14">
        <f>data!T78</f>
        <v>1957.2958898787333</v>
      </c>
      <c r="G94" s="14">
        <f>data!U78</f>
        <v>2685.9849576066895</v>
      </c>
      <c r="H94" s="14">
        <f>data!V78</f>
        <v>3025.3743864114904</v>
      </c>
      <c r="I94" s="14">
        <f>data!W78</f>
        <v>939.71430140837754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32.49</v>
      </c>
      <c r="D96" s="84">
        <f>data!R80</f>
        <v>0</v>
      </c>
      <c r="E96" s="84">
        <f>data!S80</f>
        <v>0</v>
      </c>
      <c r="F96" s="84">
        <f>data!T80</f>
        <v>0.21</v>
      </c>
      <c r="G96" s="84">
        <f>data!U80</f>
        <v>0</v>
      </c>
      <c r="H96" s="84">
        <f>data!V80</f>
        <v>12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Kadlec Regional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15.030000000000001</v>
      </c>
      <c r="D106" s="26">
        <f>data!Y60</f>
        <v>55.949999999999989</v>
      </c>
      <c r="E106" s="26">
        <f>data!Z60</f>
        <v>0</v>
      </c>
      <c r="F106" s="26">
        <f>data!AA60</f>
        <v>6.97</v>
      </c>
      <c r="G106" s="26">
        <f>data!AB60</f>
        <v>49.000000000000014</v>
      </c>
      <c r="H106" s="26">
        <f>data!AC60</f>
        <v>44.84</v>
      </c>
      <c r="I106" s="26">
        <f>data!AD60</f>
        <v>0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1316609.9599999997</v>
      </c>
      <c r="D107" s="14">
        <f>data!Y61</f>
        <v>5002340.629999999</v>
      </c>
      <c r="E107" s="14">
        <f>data!Z61</f>
        <v>0</v>
      </c>
      <c r="F107" s="14">
        <f>data!AA61</f>
        <v>681157.50000000012</v>
      </c>
      <c r="G107" s="14">
        <f>data!AB61</f>
        <v>4511167.45</v>
      </c>
      <c r="H107" s="14">
        <f>data!AC61</f>
        <v>3842704.7299999995</v>
      </c>
      <c r="I107" s="14">
        <f>data!AD61</f>
        <v>0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112504</v>
      </c>
      <c r="D108" s="14">
        <f>data!Y62</f>
        <v>427449</v>
      </c>
      <c r="E108" s="14">
        <f>data!Z62</f>
        <v>0</v>
      </c>
      <c r="F108" s="14">
        <f>data!AA62</f>
        <v>58205</v>
      </c>
      <c r="G108" s="14">
        <f>data!AB62</f>
        <v>385478</v>
      </c>
      <c r="H108" s="14">
        <f>data!AC62</f>
        <v>328358</v>
      </c>
      <c r="I108" s="14">
        <f>data!AD62</f>
        <v>0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-12430.04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34822.5</v>
      </c>
      <c r="I109" s="14">
        <f>data!AD63</f>
        <v>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572613.88</v>
      </c>
      <c r="D110" s="14">
        <f>data!Y64</f>
        <v>546030.81000000017</v>
      </c>
      <c r="E110" s="14">
        <f>data!Z64</f>
        <v>0</v>
      </c>
      <c r="F110" s="14">
        <f>data!AA64</f>
        <v>1868672.9300000004</v>
      </c>
      <c r="G110" s="14">
        <f>data!AB64</f>
        <v>25068161.139999997</v>
      </c>
      <c r="H110" s="14">
        <f>data!AC64</f>
        <v>1585968.2</v>
      </c>
      <c r="I110" s="14">
        <f>data!AD64</f>
        <v>0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0</v>
      </c>
      <c r="D111" s="14">
        <f>data!Y65</f>
        <v>1440.1099999999997</v>
      </c>
      <c r="E111" s="14">
        <f>data!Z65</f>
        <v>0</v>
      </c>
      <c r="F111" s="14">
        <f>data!AA65</f>
        <v>178.75</v>
      </c>
      <c r="G111" s="14">
        <f>data!AB65</f>
        <v>307597.37</v>
      </c>
      <c r="H111" s="14">
        <f>data!AC65</f>
        <v>962.82</v>
      </c>
      <c r="I111" s="14">
        <f>data!AD65</f>
        <v>0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418291.92</v>
      </c>
      <c r="D112" s="14">
        <f>data!Y66</f>
        <v>702714.8899999999</v>
      </c>
      <c r="E112" s="14">
        <f>data!Z66</f>
        <v>0</v>
      </c>
      <c r="F112" s="14">
        <f>data!AA66</f>
        <v>240093.53</v>
      </c>
      <c r="G112" s="14">
        <f>data!AB66</f>
        <v>397540.05000000005</v>
      </c>
      <c r="H112" s="14">
        <f>data!AC66</f>
        <v>1068528.9000000001</v>
      </c>
      <c r="I112" s="14">
        <f>data!AD66</f>
        <v>0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91744</v>
      </c>
      <c r="D113" s="14">
        <f>data!Y67</f>
        <v>357112</v>
      </c>
      <c r="E113" s="14">
        <f>data!Z67</f>
        <v>0</v>
      </c>
      <c r="F113" s="14">
        <f>data!AA67</f>
        <v>74603</v>
      </c>
      <c r="G113" s="14">
        <f>data!AB67</f>
        <v>194739</v>
      </c>
      <c r="H113" s="14">
        <f>data!AC67</f>
        <v>31667</v>
      </c>
      <c r="I113" s="14">
        <f>data!AD67</f>
        <v>0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138316.4</v>
      </c>
      <c r="D114" s="14">
        <f>data!Y68</f>
        <v>687453.3600000001</v>
      </c>
      <c r="E114" s="14">
        <f>data!Z68</f>
        <v>0</v>
      </c>
      <c r="F114" s="14">
        <f>data!AA68</f>
        <v>126419.39999999998</v>
      </c>
      <c r="G114" s="14">
        <f>data!AB68</f>
        <v>633466.99</v>
      </c>
      <c r="H114" s="14">
        <f>data!AC68</f>
        <v>410266.85000000003</v>
      </c>
      <c r="I114" s="14">
        <f>data!AD68</f>
        <v>0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3765.46</v>
      </c>
      <c r="D115" s="14">
        <f>data!Y69</f>
        <v>14853.199999999997</v>
      </c>
      <c r="E115" s="14">
        <f>data!Z69</f>
        <v>0</v>
      </c>
      <c r="F115" s="14">
        <f>data!AA69</f>
        <v>16147.550000000001</v>
      </c>
      <c r="G115" s="14">
        <f>data!AB69</f>
        <v>1468078.3099999996</v>
      </c>
      <c r="H115" s="14">
        <f>data!AC69</f>
        <v>63236.68</v>
      </c>
      <c r="I115" s="14">
        <f>data!AD69</f>
        <v>0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0</v>
      </c>
      <c r="D116" s="14">
        <f>-data!Y70</f>
        <v>-4243.09</v>
      </c>
      <c r="E116" s="14">
        <f>-data!Z70</f>
        <v>0</v>
      </c>
      <c r="F116" s="14">
        <f>-data!AA70</f>
        <v>0</v>
      </c>
      <c r="G116" s="14">
        <f>-data!AB70</f>
        <v>-25381161.93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2653845.6199999996</v>
      </c>
      <c r="D117" s="14">
        <f>data!Y71</f>
        <v>7722720.8700000001</v>
      </c>
      <c r="E117" s="14">
        <f>data!Z71</f>
        <v>0</v>
      </c>
      <c r="F117" s="14">
        <f>data!AA71</f>
        <v>3065477.66</v>
      </c>
      <c r="G117" s="14">
        <f>data!AB71</f>
        <v>7585066.3799999952</v>
      </c>
      <c r="H117" s="14">
        <f>data!AC71</f>
        <v>7366515.6799999997</v>
      </c>
      <c r="I117" s="14">
        <f>data!AD71</f>
        <v>0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41511784.829999991</v>
      </c>
      <c r="D120" s="14">
        <f>data!Y73</f>
        <v>17826757.879999995</v>
      </c>
      <c r="E120" s="14">
        <f>data!Z73</f>
        <v>0</v>
      </c>
      <c r="F120" s="14">
        <f>data!AA73</f>
        <v>2680781.2099999995</v>
      </c>
      <c r="G120" s="14">
        <f>data!AB73</f>
        <v>47126888.729999997</v>
      </c>
      <c r="H120" s="14">
        <f>data!AC73</f>
        <v>19990838.049999997</v>
      </c>
      <c r="I120" s="14">
        <f>data!AD73</f>
        <v>0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117802158.93999998</v>
      </c>
      <c r="D121" s="14">
        <f>data!Y74</f>
        <v>75732257.140000015</v>
      </c>
      <c r="E121" s="14">
        <f>data!Z74</f>
        <v>0</v>
      </c>
      <c r="F121" s="14">
        <f>data!AA74</f>
        <v>24749880.629999999</v>
      </c>
      <c r="G121" s="14">
        <f>data!AB74</f>
        <v>34030006.369999997</v>
      </c>
      <c r="H121" s="14">
        <f>data!AC74</f>
        <v>17790904.369999997</v>
      </c>
      <c r="I121" s="14">
        <f>data!AD74</f>
        <v>0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159313943.76999998</v>
      </c>
      <c r="D122" s="14">
        <f>data!Y75</f>
        <v>93559015.020000011</v>
      </c>
      <c r="E122" s="14">
        <f>data!Z75</f>
        <v>0</v>
      </c>
      <c r="F122" s="14">
        <f>data!AA75</f>
        <v>27430661.84</v>
      </c>
      <c r="G122" s="14">
        <f>data!AB75</f>
        <v>81156895.099999994</v>
      </c>
      <c r="H122" s="14">
        <f>data!AC75</f>
        <v>37781742.419999994</v>
      </c>
      <c r="I122" s="14">
        <f>data!AD75</f>
        <v>0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3696.3399999999997</v>
      </c>
      <c r="D124" s="14">
        <f>data!Y76</f>
        <v>14387.920000000002</v>
      </c>
      <c r="E124" s="14">
        <f>data!Z76</f>
        <v>0</v>
      </c>
      <c r="F124" s="14">
        <f>data!AA76</f>
        <v>3005.72</v>
      </c>
      <c r="G124" s="14">
        <f>data!AB76</f>
        <v>7845.9600000000009</v>
      </c>
      <c r="H124" s="14">
        <f>data!AC76</f>
        <v>1275.8400000000001</v>
      </c>
      <c r="I124" s="14">
        <f>data!AD76</f>
        <v>0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755.621978574129</v>
      </c>
      <c r="D126" s="14">
        <f>data!Y78</f>
        <v>2941.2414923860583</v>
      </c>
      <c r="E126" s="14">
        <f>data!Z78</f>
        <v>0</v>
      </c>
      <c r="F126" s="14">
        <f>data!AA78</f>
        <v>614.44241964749756</v>
      </c>
      <c r="G126" s="14">
        <f>data!AB78</f>
        <v>1603.9054359213369</v>
      </c>
      <c r="H126" s="14">
        <f>data!AC78</f>
        <v>260.81278917632494</v>
      </c>
      <c r="I126" s="14">
        <f>data!AD78</f>
        <v>0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</v>
      </c>
      <c r="D128" s="26">
        <f>data!Y80</f>
        <v>4.82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10.979999999999999</v>
      </c>
      <c r="I128" s="26">
        <f>data!AD80</f>
        <v>0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Kadlec Regional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72.5</v>
      </c>
      <c r="D138" s="26">
        <f>data!AF60</f>
        <v>0</v>
      </c>
      <c r="E138" s="26">
        <f>data!AG60</f>
        <v>140.16999999999999</v>
      </c>
      <c r="F138" s="26">
        <f>data!AH60</f>
        <v>6.9499999999999993</v>
      </c>
      <c r="G138" s="26">
        <f>data!AI60</f>
        <v>0</v>
      </c>
      <c r="H138" s="26">
        <f>data!AJ60</f>
        <v>713.7</v>
      </c>
      <c r="I138" s="26">
        <f>data!AK60</f>
        <v>13.610000000000001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5512823.1200000001</v>
      </c>
      <c r="D139" s="14">
        <f>data!AF61</f>
        <v>0</v>
      </c>
      <c r="E139" s="14">
        <f>data!AG61</f>
        <v>17616164.009999998</v>
      </c>
      <c r="F139" s="14">
        <f>data!AH61</f>
        <v>240369.55</v>
      </c>
      <c r="G139" s="14">
        <f>data!AI61</f>
        <v>0</v>
      </c>
      <c r="H139" s="14">
        <f>data!AJ61</f>
        <v>84359681.419999972</v>
      </c>
      <c r="I139" s="14">
        <f>data!AK61</f>
        <v>1291204.55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471069</v>
      </c>
      <c r="D140" s="14">
        <f>data!AF62</f>
        <v>0</v>
      </c>
      <c r="E140" s="14">
        <f>data!AG62</f>
        <v>1505296</v>
      </c>
      <c r="F140" s="14">
        <f>data!AH62</f>
        <v>20540</v>
      </c>
      <c r="G140" s="14">
        <f>data!AI62</f>
        <v>0</v>
      </c>
      <c r="H140" s="14">
        <f>data!AJ62</f>
        <v>7208512</v>
      </c>
      <c r="I140" s="14">
        <f>data!AK62</f>
        <v>110333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11101</v>
      </c>
      <c r="D141" s="14">
        <f>data!AF63</f>
        <v>0</v>
      </c>
      <c r="E141" s="14">
        <f>data!AG63</f>
        <v>4243814.3600000003</v>
      </c>
      <c r="F141" s="14">
        <f>data!AH63</f>
        <v>0</v>
      </c>
      <c r="G141" s="14">
        <f>data!AI63</f>
        <v>0</v>
      </c>
      <c r="H141" s="14">
        <f>data!AJ63</f>
        <v>919490.61999999988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375337.96000000008</v>
      </c>
      <c r="D142" s="14">
        <f>data!AF64</f>
        <v>0</v>
      </c>
      <c r="E142" s="14">
        <f>data!AG64</f>
        <v>1721098.0199999998</v>
      </c>
      <c r="F142" s="14">
        <f>data!AH64</f>
        <v>18.75</v>
      </c>
      <c r="G142" s="14">
        <f>data!AI64</f>
        <v>0</v>
      </c>
      <c r="H142" s="14">
        <f>data!AJ64</f>
        <v>40446827.389999986</v>
      </c>
      <c r="I142" s="14">
        <f>data!AK64</f>
        <v>9353.0700000000015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6765.5</v>
      </c>
      <c r="D143" s="14">
        <f>data!AF65</f>
        <v>0</v>
      </c>
      <c r="E143" s="14">
        <f>data!AG65</f>
        <v>4123.6099999999997</v>
      </c>
      <c r="F143" s="14">
        <f>data!AH65</f>
        <v>0</v>
      </c>
      <c r="G143" s="14">
        <f>data!AI65</f>
        <v>0</v>
      </c>
      <c r="H143" s="14">
        <f>data!AJ65</f>
        <v>239165.79000000007</v>
      </c>
      <c r="I143" s="14">
        <f>data!AK65</f>
        <v>178.76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464279.10000000009</v>
      </c>
      <c r="D144" s="14">
        <f>data!AF66</f>
        <v>0</v>
      </c>
      <c r="E144" s="14">
        <f>data!AG66</f>
        <v>1369706.2899999998</v>
      </c>
      <c r="F144" s="14">
        <f>data!AH66</f>
        <v>205511.73</v>
      </c>
      <c r="G144" s="14">
        <f>data!AI66</f>
        <v>0</v>
      </c>
      <c r="H144" s="14">
        <f>data!AJ66</f>
        <v>2766278.0199999968</v>
      </c>
      <c r="I144" s="14">
        <f>data!AK66</f>
        <v>394.12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16281</v>
      </c>
      <c r="D145" s="14">
        <f>data!AF67</f>
        <v>0</v>
      </c>
      <c r="E145" s="14">
        <f>data!AG67</f>
        <v>531844</v>
      </c>
      <c r="F145" s="14">
        <f>data!AH67</f>
        <v>0</v>
      </c>
      <c r="G145" s="14">
        <f>data!AI67</f>
        <v>0</v>
      </c>
      <c r="H145" s="14">
        <f>data!AJ67</f>
        <v>5792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611213.28000000014</v>
      </c>
      <c r="D146" s="14">
        <f>data!AF68</f>
        <v>0</v>
      </c>
      <c r="E146" s="14">
        <f>data!AG68</f>
        <v>839594.15999999992</v>
      </c>
      <c r="F146" s="14">
        <f>data!AH68</f>
        <v>0</v>
      </c>
      <c r="G146" s="14">
        <f>data!AI68</f>
        <v>0</v>
      </c>
      <c r="H146" s="14">
        <f>data!AJ68</f>
        <v>10447333.949999997</v>
      </c>
      <c r="I146" s="14">
        <f>data!AK68</f>
        <v>99666.96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70135.820000000007</v>
      </c>
      <c r="D147" s="14">
        <f>data!AF69</f>
        <v>0</v>
      </c>
      <c r="E147" s="14">
        <f>data!AG69</f>
        <v>145599.71000000002</v>
      </c>
      <c r="F147" s="14">
        <f>data!AH69</f>
        <v>140</v>
      </c>
      <c r="G147" s="14">
        <f>data!AI69</f>
        <v>0</v>
      </c>
      <c r="H147" s="14">
        <f>data!AJ69</f>
        <v>1145148.5500000003</v>
      </c>
      <c r="I147" s="14">
        <f>data!AK69</f>
        <v>21603.38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-1671.29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-2760076.0599999996</v>
      </c>
      <c r="I148" s="14">
        <f>-data!AK70</f>
        <v>-2280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7537334.4900000002</v>
      </c>
      <c r="D149" s="14">
        <f>data!AF71</f>
        <v>0</v>
      </c>
      <c r="E149" s="14">
        <f>data!AG71</f>
        <v>27977240.159999996</v>
      </c>
      <c r="F149" s="14">
        <f>data!AH71</f>
        <v>466580.03</v>
      </c>
      <c r="G149" s="14">
        <f>data!AI71</f>
        <v>0</v>
      </c>
      <c r="H149" s="14">
        <f>data!AJ71</f>
        <v>144778153.67999998</v>
      </c>
      <c r="I149" s="14">
        <f>data!AK71</f>
        <v>1530453.84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6479412</v>
      </c>
      <c r="D152" s="14">
        <f>data!AF73</f>
        <v>0</v>
      </c>
      <c r="E152" s="14">
        <f>data!AG73</f>
        <v>36427825.680000007</v>
      </c>
      <c r="F152" s="14">
        <f>data!AH73</f>
        <v>0</v>
      </c>
      <c r="G152" s="14">
        <f>data!AI73</f>
        <v>0</v>
      </c>
      <c r="H152" s="14">
        <f>data!AJ73</f>
        <v>459656.07999999996</v>
      </c>
      <c r="I152" s="14">
        <f>data!AK73</f>
        <v>3533668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13834041</v>
      </c>
      <c r="D153" s="14">
        <f>data!AF74</f>
        <v>0</v>
      </c>
      <c r="E153" s="14">
        <f>data!AG74</f>
        <v>106197726.80000001</v>
      </c>
      <c r="F153" s="14">
        <f>data!AH74</f>
        <v>0</v>
      </c>
      <c r="G153" s="14">
        <f>data!AI74</f>
        <v>0</v>
      </c>
      <c r="H153" s="14">
        <f>data!AJ74</f>
        <v>313331961.19999981</v>
      </c>
      <c r="I153" s="14">
        <f>data!AK74</f>
        <v>2545754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20313453</v>
      </c>
      <c r="D154" s="14">
        <f>data!AF75</f>
        <v>0</v>
      </c>
      <c r="E154" s="14">
        <f>data!AG75</f>
        <v>142625552.48000002</v>
      </c>
      <c r="F154" s="14">
        <f>data!AH75</f>
        <v>0</v>
      </c>
      <c r="G154" s="14">
        <f>data!AI75</f>
        <v>0</v>
      </c>
      <c r="H154" s="14">
        <f>data!AJ75</f>
        <v>313791617.27999979</v>
      </c>
      <c r="I154" s="14">
        <f>data!AK75</f>
        <v>6079422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655.96</v>
      </c>
      <c r="D156" s="14">
        <f>data!AF76</f>
        <v>0</v>
      </c>
      <c r="E156" s="14">
        <f>data!AG76</f>
        <v>21427.819999999989</v>
      </c>
      <c r="F156" s="14">
        <f>data!AH76</f>
        <v>0</v>
      </c>
      <c r="G156" s="14">
        <f>data!AI76</f>
        <v>0</v>
      </c>
      <c r="H156" s="14">
        <f>data!AJ76</f>
        <v>233.34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134.09421023647329</v>
      </c>
      <c r="D158" s="14">
        <f>data!AF78</f>
        <v>0</v>
      </c>
      <c r="E158" s="14">
        <f>data!AG78</f>
        <v>4380.3686200215034</v>
      </c>
      <c r="F158" s="14">
        <f>data!AH78</f>
        <v>0</v>
      </c>
      <c r="G158" s="14">
        <f>data!AI78</f>
        <v>0</v>
      </c>
      <c r="H158" s="14">
        <f>data!AJ78</f>
        <v>47.700382670557161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66.790000000000006</v>
      </c>
      <c r="F160" s="26">
        <f>data!AH80</f>
        <v>0</v>
      </c>
      <c r="G160" s="26">
        <f>data!AI80</f>
        <v>0</v>
      </c>
      <c r="H160" s="26">
        <f>data!AJ80</f>
        <v>74.339999999999989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Kadlec Regional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9.58</v>
      </c>
      <c r="D170" s="26">
        <f>data!AM60</f>
        <v>0</v>
      </c>
      <c r="E170" s="26">
        <f>data!AN60</f>
        <v>0</v>
      </c>
      <c r="F170" s="26">
        <f>data!AO60</f>
        <v>47.599999999999994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898069.35</v>
      </c>
      <c r="D171" s="14">
        <f>data!AM61</f>
        <v>0</v>
      </c>
      <c r="E171" s="14">
        <f>data!AN61</f>
        <v>0</v>
      </c>
      <c r="F171" s="14">
        <f>data!AO61</f>
        <v>3823923.5999999996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76740</v>
      </c>
      <c r="D172" s="14">
        <f>data!AM62</f>
        <v>0</v>
      </c>
      <c r="E172" s="14">
        <f>data!AN62</f>
        <v>0</v>
      </c>
      <c r="F172" s="14">
        <f>data!AO62</f>
        <v>326753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8591.7200000000012</v>
      </c>
      <c r="D174" s="14">
        <f>data!AM64</f>
        <v>0</v>
      </c>
      <c r="E174" s="14">
        <f>data!AN64</f>
        <v>0</v>
      </c>
      <c r="F174" s="14">
        <f>data!AO64</f>
        <v>328951.09999999998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172.13</v>
      </c>
      <c r="D175" s="14">
        <f>data!AM65</f>
        <v>0</v>
      </c>
      <c r="E175" s="14">
        <f>data!AN65</f>
        <v>0</v>
      </c>
      <c r="F175" s="14">
        <f>data!AO65</f>
        <v>339.8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446.18999999999994</v>
      </c>
      <c r="D176" s="14">
        <f>data!AM66</f>
        <v>0</v>
      </c>
      <c r="E176" s="14">
        <f>data!AN66</f>
        <v>0</v>
      </c>
      <c r="F176" s="14">
        <f>data!AO66</f>
        <v>21965.75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4260</v>
      </c>
      <c r="D177" s="14">
        <f>data!AM67</f>
        <v>0</v>
      </c>
      <c r="E177" s="14">
        <f>data!AN67</f>
        <v>0</v>
      </c>
      <c r="F177" s="14">
        <f>data!AO67</f>
        <v>926742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99666.96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3186.4700000000003</v>
      </c>
      <c r="D179" s="14">
        <f>data!AM69</f>
        <v>0</v>
      </c>
      <c r="E179" s="14">
        <f>data!AN69</f>
        <v>0</v>
      </c>
      <c r="F179" s="14">
        <f>data!AO69</f>
        <v>38668.42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-4710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1086422.8199999998</v>
      </c>
      <c r="D181" s="14">
        <f>data!AM71</f>
        <v>0</v>
      </c>
      <c r="E181" s="14">
        <f>data!AN71</f>
        <v>0</v>
      </c>
      <c r="F181" s="14">
        <f>data!AO71</f>
        <v>5467343.669999999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1664675.2</v>
      </c>
      <c r="D184" s="14">
        <f>data!AM73</f>
        <v>0</v>
      </c>
      <c r="E184" s="14">
        <f>data!AN73</f>
        <v>0</v>
      </c>
      <c r="F184" s="14">
        <f>data!AO73</f>
        <v>7840809.8100000005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1588336.8</v>
      </c>
      <c r="D185" s="14">
        <f>data!AM74</f>
        <v>0</v>
      </c>
      <c r="E185" s="14">
        <f>data!AN74</f>
        <v>0</v>
      </c>
      <c r="F185" s="14">
        <f>data!AO74</f>
        <v>18065948.689999998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3253012</v>
      </c>
      <c r="D186" s="14">
        <f>data!AM75</f>
        <v>0</v>
      </c>
      <c r="E186" s="14">
        <f>data!AN75</f>
        <v>0</v>
      </c>
      <c r="F186" s="14">
        <f>data!AO75</f>
        <v>25906758.5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171.62</v>
      </c>
      <c r="D188" s="14">
        <f>data!AM76</f>
        <v>0</v>
      </c>
      <c r="E188" s="14">
        <f>data!AN76</f>
        <v>0</v>
      </c>
      <c r="F188" s="14">
        <f>data!AO76</f>
        <v>37338.180000000051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35.083310507932723</v>
      </c>
      <c r="D190" s="14">
        <f>data!AM78</f>
        <v>0</v>
      </c>
      <c r="E190" s="14">
        <f>data!AN78</f>
        <v>0</v>
      </c>
      <c r="F190" s="14">
        <f>data!AO78</f>
        <v>7632.8339514105874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32.369999999999997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Kadlec Regional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140451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7.7899999999999991</v>
      </c>
      <c r="G202" s="26">
        <f>data!AW60</f>
        <v>0</v>
      </c>
      <c r="H202" s="26">
        <f>data!AX60</f>
        <v>0</v>
      </c>
      <c r="I202" s="26">
        <f>data!AY60</f>
        <v>94.13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811504.96</v>
      </c>
      <c r="G203" s="14">
        <f>data!AW61</f>
        <v>0</v>
      </c>
      <c r="H203" s="14">
        <f>data!AX61</f>
        <v>0</v>
      </c>
      <c r="I203" s="14">
        <f>data!AY61</f>
        <v>4283557.0600000005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69343</v>
      </c>
      <c r="G204" s="14">
        <f>data!AW62</f>
        <v>0</v>
      </c>
      <c r="H204" s="14">
        <f>data!AX62</f>
        <v>0</v>
      </c>
      <c r="I204" s="14">
        <f>data!AY62</f>
        <v>366029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80317.09</v>
      </c>
      <c r="G206" s="14">
        <f>data!AW64</f>
        <v>0</v>
      </c>
      <c r="H206" s="14">
        <f>data!AX64</f>
        <v>306.44</v>
      </c>
      <c r="I206" s="14">
        <f>data!AY64</f>
        <v>2238448.5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711.67000000000007</v>
      </c>
      <c r="G207" s="14">
        <f>data!AW65</f>
        <v>0</v>
      </c>
      <c r="H207" s="14">
        <f>data!AX65</f>
        <v>0</v>
      </c>
      <c r="I207" s="14">
        <f>data!AY65</f>
        <v>4882.05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429.59</v>
      </c>
      <c r="G208" s="14">
        <f>data!AW66</f>
        <v>0</v>
      </c>
      <c r="H208" s="14">
        <f>data!AX66</f>
        <v>68511.959999999992</v>
      </c>
      <c r="I208" s="14">
        <f>data!AY66</f>
        <v>115741.01000000001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429405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85591.639999999985</v>
      </c>
      <c r="G210" s="14">
        <f>data!AW68</f>
        <v>0</v>
      </c>
      <c r="H210" s="14">
        <f>data!AX68</f>
        <v>83736.86</v>
      </c>
      <c r="I210" s="14">
        <f>data!AY68</f>
        <v>70914.609999999986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5861.02</v>
      </c>
      <c r="G211" s="14">
        <f>data!AW69</f>
        <v>0</v>
      </c>
      <c r="H211" s="14">
        <f>data!AX69</f>
        <v>0</v>
      </c>
      <c r="I211" s="14">
        <f>data!AY69</f>
        <v>8090.14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-1710551.0399999998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1053758.97</v>
      </c>
      <c r="G213" s="14">
        <f>data!AW71</f>
        <v>0</v>
      </c>
      <c r="H213" s="14">
        <f>data!AX71</f>
        <v>152555.26</v>
      </c>
      <c r="I213" s="14">
        <f>data!AY71</f>
        <v>5806516.3300000001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15491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4310160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4325651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17300.589999999997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2.13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Kadlec Regional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747374.97999999986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7.0000000000000007E-2</v>
      </c>
      <c r="H234" s="26">
        <f>data!BE60</f>
        <v>31.810000000000002</v>
      </c>
      <c r="I234" s="26">
        <f>data!BF60</f>
        <v>73.460000000000008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3168.06</v>
      </c>
      <c r="H235" s="14">
        <f>data!BE61</f>
        <v>7810967.3200000003</v>
      </c>
      <c r="I235" s="14">
        <f>data!BF61</f>
        <v>2773109.1799999997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271</v>
      </c>
      <c r="H236" s="14">
        <f>data!BE62</f>
        <v>667445</v>
      </c>
      <c r="I236" s="14">
        <f>data!BF62</f>
        <v>236961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1202236.49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84.949999999999818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-169225.52000000002</v>
      </c>
      <c r="H238" s="14">
        <f>data!BE64</f>
        <v>1204515.79</v>
      </c>
      <c r="I238" s="14">
        <f>data!BF64</f>
        <v>699839.74000000011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949.72000000000014</v>
      </c>
      <c r="H239" s="14">
        <f>data!BE65</f>
        <v>1981913.3299999998</v>
      </c>
      <c r="I239" s="14">
        <f>data!BF65</f>
        <v>4209.83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287111.88000000006</v>
      </c>
      <c r="H240" s="14">
        <f>data!BE66</f>
        <v>3954309.9700000011</v>
      </c>
      <c r="I240" s="14">
        <f>data!BF66</f>
        <v>797283.71999999986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294751</v>
      </c>
      <c r="H241" s="14">
        <f>data!BE67</f>
        <v>2725704</v>
      </c>
      <c r="I241" s="14">
        <f>data!BF67</f>
        <v>246382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25681.61</v>
      </c>
      <c r="H242" s="14">
        <f>data!BE68</f>
        <v>35702.959999999999</v>
      </c>
      <c r="I242" s="14">
        <f>data!BF68</f>
        <v>0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48581.679999999993</v>
      </c>
      <c r="H243" s="14">
        <f>data!BE69</f>
        <v>735593.08999999985</v>
      </c>
      <c r="I243" s="14">
        <f>data!BF69</f>
        <v>3088.1499999999996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-1189512.31</v>
      </c>
      <c r="I244" s="14">
        <f>-data!BF70</f>
        <v>0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84.949999999999818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491289.43</v>
      </c>
      <c r="H245" s="14">
        <f>data!BE71</f>
        <v>19128875.640000004</v>
      </c>
      <c r="I245" s="14">
        <f>data!BF71</f>
        <v>4760873.62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11875.44</v>
      </c>
      <c r="H252" s="85">
        <f>data!BE76</f>
        <v>109817.81000000004</v>
      </c>
      <c r="I252" s="85">
        <f>data!BF76</f>
        <v>9926.6700000000019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Kadlec Regional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0.63</v>
      </c>
      <c r="E266" s="26">
        <f>data!BI60</f>
        <v>0</v>
      </c>
      <c r="F266" s="26">
        <f>data!BJ60</f>
        <v>0.63</v>
      </c>
      <c r="G266" s="26">
        <f>data!BK60</f>
        <v>28.59</v>
      </c>
      <c r="H266" s="26">
        <f>data!BL60</f>
        <v>44.46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138924.42000000007</v>
      </c>
      <c r="E267" s="14">
        <f>data!BI61</f>
        <v>0</v>
      </c>
      <c r="F267" s="14">
        <f>data!BJ61</f>
        <v>146087.5</v>
      </c>
      <c r="G267" s="14">
        <f>data!BK61</f>
        <v>1316475.3999999999</v>
      </c>
      <c r="H267" s="14">
        <f>data!BL61</f>
        <v>1822100.66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11871</v>
      </c>
      <c r="E268" s="14">
        <f>data!BI62</f>
        <v>0</v>
      </c>
      <c r="F268" s="14">
        <f>data!BJ62</f>
        <v>12483</v>
      </c>
      <c r="G268" s="14">
        <f>data!BK62</f>
        <v>112492</v>
      </c>
      <c r="H268" s="14">
        <f>data!BL62</f>
        <v>155698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4977.8600000000006</v>
      </c>
      <c r="H270" s="14">
        <f>data!BL64</f>
        <v>10589.17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31097.83</v>
      </c>
      <c r="E271" s="14">
        <f>data!BI65</f>
        <v>0</v>
      </c>
      <c r="F271" s="14">
        <f>data!BJ65</f>
        <v>0</v>
      </c>
      <c r="G271" s="14">
        <f>data!BK65</f>
        <v>4350</v>
      </c>
      <c r="H271" s="14">
        <f>data!BL65</f>
        <v>525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419144.64999999997</v>
      </c>
      <c r="E272" s="14">
        <f>data!BI66</f>
        <v>0</v>
      </c>
      <c r="F272" s="14">
        <f>data!BJ66</f>
        <v>0</v>
      </c>
      <c r="G272" s="14">
        <f>data!BK66</f>
        <v>254948.19</v>
      </c>
      <c r="H272" s="14">
        <f>data!BL66</f>
        <v>5471.29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135821</v>
      </c>
      <c r="D273" s="14">
        <f>data!BH67</f>
        <v>135234</v>
      </c>
      <c r="E273" s="14">
        <f>data!BI67</f>
        <v>0</v>
      </c>
      <c r="F273" s="14">
        <f>data!BJ67</f>
        <v>0</v>
      </c>
      <c r="G273" s="14">
        <f>data!BK67</f>
        <v>12718</v>
      </c>
      <c r="H273" s="14">
        <f>data!BL67</f>
        <v>16683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111452.43999999997</v>
      </c>
      <c r="H274" s="14">
        <f>data!BL68</f>
        <v>51250.02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2717.84</v>
      </c>
      <c r="E275" s="14">
        <f>data!BI69</f>
        <v>0</v>
      </c>
      <c r="F275" s="14">
        <f>data!BJ69</f>
        <v>0</v>
      </c>
      <c r="G275" s="14">
        <f>data!BK69</f>
        <v>4698.6100000000006</v>
      </c>
      <c r="H275" s="14">
        <f>data!BL69</f>
        <v>3563.7699999999995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8.15</v>
      </c>
      <c r="H276" s="14">
        <f>-data!BL70</f>
        <v>-56000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135821</v>
      </c>
      <c r="D277" s="14">
        <f>data!BH71</f>
        <v>738989.74</v>
      </c>
      <c r="E277" s="14">
        <f>data!BI71</f>
        <v>0</v>
      </c>
      <c r="F277" s="14">
        <f>data!BJ71</f>
        <v>158570.5</v>
      </c>
      <c r="G277" s="14">
        <f>data!BK71</f>
        <v>1822120.65</v>
      </c>
      <c r="H277" s="14">
        <f>data!BL71</f>
        <v>2009880.91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5472.1799999999994</v>
      </c>
      <c r="D284" s="85">
        <f>data!BH76</f>
        <v>5448.5399999999991</v>
      </c>
      <c r="E284" s="85">
        <f>data!BI76</f>
        <v>0</v>
      </c>
      <c r="F284" s="85">
        <f>data!BJ76</f>
        <v>0</v>
      </c>
      <c r="G284" s="85">
        <f>data!BK76</f>
        <v>512.4</v>
      </c>
      <c r="H284" s="85">
        <f>data!BL76</f>
        <v>672.14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1113.8143610004179</v>
      </c>
      <c r="E286" s="85">
        <f>data!BI78</f>
        <v>0</v>
      </c>
      <c r="F286" s="213" t="str">
        <f>IF(data!BJ78&gt;0,data!BJ78,"")</f>
        <v>x</v>
      </c>
      <c r="G286" s="85">
        <f>data!BK78</f>
        <v>104.74704757175577</v>
      </c>
      <c r="H286" s="85">
        <f>data!BL78</f>
        <v>137.40179655519111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Kadlec Regional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33.6</v>
      </c>
      <c r="D298" s="26">
        <f>data!BO60</f>
        <v>2.65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7.88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5313280.4600000009</v>
      </c>
      <c r="D299" s="14">
        <f>data!BO61</f>
        <v>192045.68</v>
      </c>
      <c r="E299" s="14">
        <f>data!BP61</f>
        <v>-18.46</v>
      </c>
      <c r="F299" s="14">
        <f>data!BQ61</f>
        <v>0</v>
      </c>
      <c r="G299" s="14">
        <f>data!BR61</f>
        <v>0</v>
      </c>
      <c r="H299" s="14">
        <f>data!BS61</f>
        <v>655229.3899999999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454018</v>
      </c>
      <c r="D300" s="14">
        <f>data!BO62</f>
        <v>16410</v>
      </c>
      <c r="E300" s="14">
        <f>data!BP62</f>
        <v>-2</v>
      </c>
      <c r="F300" s="14">
        <f>data!BQ62</f>
        <v>0</v>
      </c>
      <c r="G300" s="14">
        <f>data!BR62</f>
        <v>0</v>
      </c>
      <c r="H300" s="14">
        <f>data!BS62</f>
        <v>55989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748118.90000000014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1160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242393.35000000003</v>
      </c>
      <c r="D302" s="14">
        <f>data!BO64</f>
        <v>5018.74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4371.3599999999997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4287.6400000000003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900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174913.79</v>
      </c>
      <c r="D304" s="14">
        <f>data!BO66</f>
        <v>32039.409999999993</v>
      </c>
      <c r="E304" s="14">
        <f>data!BP66</f>
        <v>87386.34</v>
      </c>
      <c r="F304" s="14">
        <f>data!BQ66</f>
        <v>0</v>
      </c>
      <c r="G304" s="14">
        <f>data!BR66</f>
        <v>0</v>
      </c>
      <c r="H304" s="14">
        <f>data!BS66</f>
        <v>288.98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269813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41252</v>
      </c>
      <c r="I305" s="14">
        <f>data!BT67</f>
        <v>79116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550603.42000000004</v>
      </c>
      <c r="D306" s="14">
        <f>data!BO68</f>
        <v>21156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43357.56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200556.36999999997</v>
      </c>
      <c r="D307" s="14">
        <f>data!BO69</f>
        <v>215.18</v>
      </c>
      <c r="E307" s="14">
        <f>data!BP69</f>
        <v>702562.06</v>
      </c>
      <c r="F307" s="14">
        <f>data!BQ69</f>
        <v>0</v>
      </c>
      <c r="G307" s="14">
        <f>data!BR69</f>
        <v>0</v>
      </c>
      <c r="H307" s="14">
        <f>data!BS69</f>
        <v>32767.769999999997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-5121506.92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-21300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2836478.0100000007</v>
      </c>
      <c r="D309" s="14">
        <f>data!BO71</f>
        <v>266885.00999999995</v>
      </c>
      <c r="E309" s="14">
        <f>data!BP71</f>
        <v>789927.94000000006</v>
      </c>
      <c r="F309" s="14">
        <f>data!BQ71</f>
        <v>0</v>
      </c>
      <c r="G309" s="14">
        <f>data!BR71</f>
        <v>0</v>
      </c>
      <c r="H309" s="14">
        <f>data!BS71</f>
        <v>814016.05999999982</v>
      </c>
      <c r="I309" s="14">
        <f>data!BT71</f>
        <v>79116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10870.699999999999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1662.02</v>
      </c>
      <c r="I316" s="85">
        <f>data!BT76</f>
        <v>3187.5600000000004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339.75739267214971</v>
      </c>
      <c r="I318" s="85">
        <f>data!BT78</f>
        <v>651.61494722448458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Kadlec Regional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33.22</v>
      </c>
      <c r="E330" s="26">
        <f>data!BW60</f>
        <v>162.15000000000003</v>
      </c>
      <c r="F330" s="26">
        <f>data!BX60</f>
        <v>0</v>
      </c>
      <c r="G330" s="26">
        <f>data!BY60</f>
        <v>135.28000000000003</v>
      </c>
      <c r="H330" s="26">
        <f>data!BZ60</f>
        <v>0</v>
      </c>
      <c r="I330" s="26">
        <f>data!CA60</f>
        <v>32.32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1698488.0500000003</v>
      </c>
      <c r="E331" s="86">
        <f>data!BW61</f>
        <v>19453253.920000006</v>
      </c>
      <c r="F331" s="86">
        <f>data!BX61</f>
        <v>0</v>
      </c>
      <c r="G331" s="86">
        <f>data!BY61</f>
        <v>13016280.090000004</v>
      </c>
      <c r="H331" s="86">
        <f>data!BZ61</f>
        <v>0</v>
      </c>
      <c r="I331" s="86">
        <f>data!CA61</f>
        <v>2808264.9299999997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145135</v>
      </c>
      <c r="E332" s="86">
        <f>data!BW62</f>
        <v>1662275</v>
      </c>
      <c r="F332" s="86">
        <f>data!BX62</f>
        <v>0</v>
      </c>
      <c r="G332" s="86">
        <f>data!BY62</f>
        <v>1112238</v>
      </c>
      <c r="H332" s="86">
        <f>data!BZ62</f>
        <v>0</v>
      </c>
      <c r="I332" s="86">
        <f>data!CA62</f>
        <v>239965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841201.12000000011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-1064.8399999999997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2469.65</v>
      </c>
      <c r="E334" s="86">
        <f>data!BW64</f>
        <v>8018222.3900000006</v>
      </c>
      <c r="F334" s="86">
        <f>data!BX64</f>
        <v>0</v>
      </c>
      <c r="G334" s="86">
        <f>data!BY64</f>
        <v>191171.78000000003</v>
      </c>
      <c r="H334" s="86">
        <f>data!BZ64</f>
        <v>0</v>
      </c>
      <c r="I334" s="86">
        <f>data!CA64</f>
        <v>3046.98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4825</v>
      </c>
      <c r="E335" s="86">
        <f>data!BW65</f>
        <v>52852.249999999993</v>
      </c>
      <c r="F335" s="86">
        <f>data!BX65</f>
        <v>0</v>
      </c>
      <c r="G335" s="86">
        <f>data!BY65</f>
        <v>7553.5199999999995</v>
      </c>
      <c r="H335" s="86">
        <f>data!BZ65</f>
        <v>0</v>
      </c>
      <c r="I335" s="86">
        <f>data!CA65</f>
        <v>1149.54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147697.91999999998</v>
      </c>
      <c r="E336" s="86">
        <f>data!BW66</f>
        <v>1286599.2999999996</v>
      </c>
      <c r="F336" s="86">
        <f>data!BX66</f>
        <v>0</v>
      </c>
      <c r="G336" s="86">
        <f>data!BY66</f>
        <v>979053.02999999991</v>
      </c>
      <c r="H336" s="86">
        <f>data!BZ66</f>
        <v>0</v>
      </c>
      <c r="I336" s="86">
        <f>data!CA66</f>
        <v>14765.4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22855</v>
      </c>
      <c r="E337" s="86">
        <f>data!BW67</f>
        <v>71549</v>
      </c>
      <c r="F337" s="86">
        <f>data!BX67</f>
        <v>0</v>
      </c>
      <c r="G337" s="86">
        <f>data!BY67</f>
        <v>306371</v>
      </c>
      <c r="H337" s="86">
        <f>data!BZ67</f>
        <v>0</v>
      </c>
      <c r="I337" s="86">
        <f>data!CA67</f>
        <v>0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42.5</v>
      </c>
      <c r="E338" s="86">
        <f>data!BW68</f>
        <v>2023497.2400000005</v>
      </c>
      <c r="F338" s="86">
        <f>data!BX68</f>
        <v>0</v>
      </c>
      <c r="G338" s="86">
        <f>data!BY68</f>
        <v>551850.46000000008</v>
      </c>
      <c r="H338" s="86">
        <f>data!BZ68</f>
        <v>0</v>
      </c>
      <c r="I338" s="86">
        <f>data!CA68</f>
        <v>209063.15999999995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90</v>
      </c>
      <c r="E339" s="86">
        <f>data!BW69</f>
        <v>1311114.72</v>
      </c>
      <c r="F339" s="86">
        <f>data!BX69</f>
        <v>0</v>
      </c>
      <c r="G339" s="86">
        <f>data!BY69</f>
        <v>247429.55999999997</v>
      </c>
      <c r="H339" s="86">
        <f>data!BZ69</f>
        <v>0</v>
      </c>
      <c r="I339" s="86">
        <f>data!CA69</f>
        <v>82246.149999999994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-1667391.2100000002</v>
      </c>
      <c r="F340" s="14">
        <f>-data!BX70</f>
        <v>0</v>
      </c>
      <c r="G340" s="14">
        <f>-data!BY70</f>
        <v>-125</v>
      </c>
      <c r="H340" s="14">
        <f>-data!BZ70</f>
        <v>0</v>
      </c>
      <c r="I340" s="14">
        <f>-data!CA70</f>
        <v>-403148.78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2021603.12</v>
      </c>
      <c r="E341" s="14">
        <f>data!BW71</f>
        <v>33053173.730000012</v>
      </c>
      <c r="F341" s="14">
        <f>data!BX71</f>
        <v>0</v>
      </c>
      <c r="G341" s="14">
        <f>data!BY71</f>
        <v>16411822.440000003</v>
      </c>
      <c r="H341" s="14">
        <f>data!BZ71</f>
        <v>0</v>
      </c>
      <c r="I341" s="14">
        <f>data!CA71</f>
        <v>2954287.54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920.81999999999994</v>
      </c>
      <c r="E348" s="85">
        <f>data!BW76</f>
        <v>2882.7</v>
      </c>
      <c r="F348" s="85">
        <f>data!BX76</f>
        <v>0</v>
      </c>
      <c r="G348" s="85">
        <f>data!BY76</f>
        <v>12343.599999999999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188.23804907303696</v>
      </c>
      <c r="E350" s="85">
        <f>data!BW78</f>
        <v>589.29413355796316</v>
      </c>
      <c r="F350" s="85">
        <f>data!BX78</f>
        <v>0</v>
      </c>
      <c r="G350" s="85">
        <f>data!BY78</f>
        <v>2523.3326627765896</v>
      </c>
      <c r="H350" s="85">
        <f>data!BZ78</f>
        <v>0</v>
      </c>
      <c r="I350" s="85">
        <f>data!CA78</f>
        <v>0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Kadlec Regional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10.579999999999998</v>
      </c>
      <c r="D362" s="26">
        <f>data!CC60</f>
        <v>28.189999999999994</v>
      </c>
      <c r="E362" s="217"/>
      <c r="F362" s="211"/>
      <c r="G362" s="211"/>
      <c r="H362" s="211"/>
      <c r="I362" s="87">
        <f>data!CE60</f>
        <v>2899.0300000000011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753654.34000000008</v>
      </c>
      <c r="D363" s="86">
        <f>data!CC61</f>
        <v>2857345.56</v>
      </c>
      <c r="E363" s="218"/>
      <c r="F363" s="219"/>
      <c r="G363" s="219"/>
      <c r="H363" s="219"/>
      <c r="I363" s="86">
        <f>data!CE61</f>
        <v>285685581.71999997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64400</v>
      </c>
      <c r="D364" s="86">
        <f>data!CC62</f>
        <v>244159</v>
      </c>
      <c r="E364" s="218"/>
      <c r="F364" s="219"/>
      <c r="G364" s="219"/>
      <c r="H364" s="219"/>
      <c r="I364" s="86">
        <f>data!CE62</f>
        <v>24411753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640878.74</v>
      </c>
      <c r="E365" s="218"/>
      <c r="F365" s="219"/>
      <c r="G365" s="219"/>
      <c r="H365" s="219"/>
      <c r="I365" s="86">
        <f>data!CE63</f>
        <v>17402590.779999997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153989.07000000007</v>
      </c>
      <c r="D366" s="86">
        <f>data!CC64</f>
        <v>2301022.7699999982</v>
      </c>
      <c r="E366" s="218"/>
      <c r="F366" s="219"/>
      <c r="G366" s="219"/>
      <c r="H366" s="219"/>
      <c r="I366" s="86">
        <f>data!CE64</f>
        <v>138272975.10999998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1200</v>
      </c>
      <c r="D367" s="86">
        <f>data!CC65</f>
        <v>10211.269999999999</v>
      </c>
      <c r="E367" s="218"/>
      <c r="F367" s="219"/>
      <c r="G367" s="219"/>
      <c r="H367" s="219"/>
      <c r="I367" s="86">
        <f>data!CE65</f>
        <v>2697640.4100000006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101446.15</v>
      </c>
      <c r="D368" s="86">
        <f>data!CC66</f>
        <v>2750864.99</v>
      </c>
      <c r="E368" s="218"/>
      <c r="F368" s="219"/>
      <c r="G368" s="219"/>
      <c r="H368" s="219"/>
      <c r="I368" s="86">
        <f>data!CE66</f>
        <v>27956633.82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448971</v>
      </c>
      <c r="D369" s="86">
        <f>data!CC67</f>
        <v>178719</v>
      </c>
      <c r="E369" s="218"/>
      <c r="F369" s="219"/>
      <c r="G369" s="219"/>
      <c r="H369" s="219"/>
      <c r="I369" s="86">
        <f>data!CE67</f>
        <v>18550027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213805.72</v>
      </c>
      <c r="D370" s="86">
        <f>data!CC68</f>
        <v>471495.54000000004</v>
      </c>
      <c r="E370" s="218"/>
      <c r="F370" s="219"/>
      <c r="G370" s="219"/>
      <c r="H370" s="219"/>
      <c r="I370" s="86">
        <f>data!CE68</f>
        <v>18995301.329999998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-218911.19</v>
      </c>
      <c r="D371" s="86">
        <f>data!CC69</f>
        <v>137551599.86533126</v>
      </c>
      <c r="E371" s="86">
        <f>data!CD69</f>
        <v>29859058.560000002</v>
      </c>
      <c r="F371" s="219"/>
      <c r="G371" s="219"/>
      <c r="H371" s="219"/>
      <c r="I371" s="86">
        <f>data!CE69</f>
        <v>174885819.72533125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-35050.230000000003</v>
      </c>
      <c r="D372" s="14">
        <f>-data!CC70</f>
        <v>-25053396.25</v>
      </c>
      <c r="E372" s="228">
        <f>data!CD70</f>
        <v>0</v>
      </c>
      <c r="F372" s="220"/>
      <c r="G372" s="220"/>
      <c r="H372" s="220"/>
      <c r="I372" s="14">
        <f>-data!CE70</f>
        <v>-63409378.219999999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1483504.86</v>
      </c>
      <c r="D373" s="86">
        <f>data!CC71</f>
        <v>121952900.48533127</v>
      </c>
      <c r="E373" s="86">
        <f>data!CD71</f>
        <v>29859058.560000002</v>
      </c>
      <c r="F373" s="219"/>
      <c r="G373" s="219"/>
      <c r="H373" s="219"/>
      <c r="I373" s="14">
        <f>data!CE71</f>
        <v>645448944.67533112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851698248.60000026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1200917470.6999998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2052615719.2999997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18088.900000000001</v>
      </c>
      <c r="D380" s="85">
        <f>data!CC76</f>
        <v>7200.5399999999991</v>
      </c>
      <c r="E380" s="214"/>
      <c r="F380" s="211"/>
      <c r="G380" s="211"/>
      <c r="H380" s="211"/>
      <c r="I380" s="14">
        <f>data!CE76</f>
        <v>747374.97999999986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140450.99999999997</v>
      </c>
    </row>
    <row r="382" spans="1:9" ht="20.100000000000001" customHeight="1" x14ac:dyDescent="0.2">
      <c r="A382" s="23">
        <v>24</v>
      </c>
      <c r="B382" s="14" t="s">
        <v>1188</v>
      </c>
      <c r="C382" s="14">
        <f>IF(data!CB78&gt;0,data!CB78,"")</f>
        <v>3697.8120000404629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117525.82963286115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0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642.84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2019-04-24T15:54:11Z</cp:lastPrinted>
  <dcterms:created xsi:type="dcterms:W3CDTF">1999-06-02T22:01:56Z</dcterms:created>
  <dcterms:modified xsi:type="dcterms:W3CDTF">2021-04-30T19:38:57Z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2020-06-12T23:02:29Z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f0da0a25-8f6e-464c-bb35-9c8251139865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