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020\Common Entity Files\Reporting\Annual DOH\2020 Annual Ready to File\"/>
    </mc:Choice>
  </mc:AlternateContent>
  <xr:revisionPtr revIDLastSave="0" documentId="13_ncr:1_{9B219729-FF47-4C90-BA28-97B4A23339E9}" xr6:coauthVersionLast="46" xr6:coauthVersionMax="46" xr10:uidLastSave="{00000000-0000-0000-0000-000000000000}"/>
  <bookViews>
    <workbookView xWindow="29865" yWindow="1845" windowWidth="21600" windowHeight="11385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V815" i="10"/>
  <c r="X813" i="10"/>
  <c r="X815" i="10" s="1"/>
  <c r="W813" i="10"/>
  <c r="W815" i="10" s="1"/>
  <c r="V813" i="10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Q815" i="10" s="1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T815" i="10" s="1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D815" i="10" s="1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L612" i="10"/>
  <c r="J612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5" i="10"/>
  <c r="B474" i="10"/>
  <c r="B473" i="10"/>
  <c r="C472" i="10"/>
  <c r="B472" i="10"/>
  <c r="B471" i="10"/>
  <c r="B470" i="10"/>
  <c r="B469" i="10"/>
  <c r="B468" i="10"/>
  <c r="B464" i="10"/>
  <c r="B463" i="10"/>
  <c r="C459" i="10"/>
  <c r="B459" i="10"/>
  <c r="C458" i="10"/>
  <c r="B458" i="10"/>
  <c r="B455" i="10"/>
  <c r="B454" i="10"/>
  <c r="B453" i="10"/>
  <c r="C447" i="10"/>
  <c r="B447" i="10"/>
  <c r="C446" i="10"/>
  <c r="B446" i="10"/>
  <c r="C445" i="10"/>
  <c r="C444" i="10"/>
  <c r="B444" i="10"/>
  <c r="B441" i="10"/>
  <c r="B440" i="10"/>
  <c r="C439" i="10"/>
  <c r="B439" i="10"/>
  <c r="C438" i="10"/>
  <c r="B438" i="10"/>
  <c r="B437" i="10"/>
  <c r="D436" i="10"/>
  <c r="B436" i="10"/>
  <c r="B435" i="10"/>
  <c r="B434" i="10"/>
  <c r="B433" i="10"/>
  <c r="B432" i="10"/>
  <c r="B431" i="10"/>
  <c r="C430" i="10"/>
  <c r="B430" i="10"/>
  <c r="C429" i="10"/>
  <c r="B429" i="10"/>
  <c r="B428" i="10"/>
  <c r="B427" i="10"/>
  <c r="D424" i="10"/>
  <c r="B424" i="10"/>
  <c r="B423" i="10"/>
  <c r="D421" i="10"/>
  <c r="B421" i="10"/>
  <c r="B420" i="10"/>
  <c r="D418" i="10"/>
  <c r="C418" i="10"/>
  <c r="B418" i="10"/>
  <c r="B417" i="10"/>
  <c r="D415" i="10"/>
  <c r="B415" i="10"/>
  <c r="B414" i="10"/>
  <c r="A412" i="10"/>
  <c r="D390" i="10"/>
  <c r="D372" i="10"/>
  <c r="D367" i="10"/>
  <c r="C448" i="10" s="1"/>
  <c r="D361" i="10"/>
  <c r="N817" i="10" s="1"/>
  <c r="D329" i="10"/>
  <c r="D328" i="10"/>
  <c r="D330" i="10" s="1"/>
  <c r="D319" i="10"/>
  <c r="D314" i="10"/>
  <c r="D290" i="10"/>
  <c r="D283" i="10"/>
  <c r="D275" i="10"/>
  <c r="D265" i="10"/>
  <c r="D260" i="10"/>
  <c r="D242" i="10"/>
  <c r="B448" i="10" s="1"/>
  <c r="D240" i="10"/>
  <c r="D236" i="10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C213" i="10"/>
  <c r="BI722" i="10" s="1"/>
  <c r="B213" i="10"/>
  <c r="BH722" i="10" s="1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E198" i="10"/>
  <c r="C471" i="10" s="1"/>
  <c r="E197" i="10"/>
  <c r="C470" i="10" s="1"/>
  <c r="E196" i="10"/>
  <c r="C469" i="10" s="1"/>
  <c r="E195" i="10"/>
  <c r="D190" i="10"/>
  <c r="D437" i="10" s="1"/>
  <c r="D186" i="10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E144" i="10"/>
  <c r="C417" i="10" s="1"/>
  <c r="E142" i="10"/>
  <c r="D464" i="10" s="1"/>
  <c r="E141" i="10"/>
  <c r="D463" i="10" s="1"/>
  <c r="D465" i="10" s="1"/>
  <c r="E140" i="10"/>
  <c r="E139" i="10"/>
  <c r="C415" i="10" s="1"/>
  <c r="E138" i="10"/>
  <c r="C414" i="10" s="1"/>
  <c r="E127" i="10"/>
  <c r="CE80" i="10"/>
  <c r="T816" i="10" s="1"/>
  <c r="CE79" i="10"/>
  <c r="S816" i="10" s="1"/>
  <c r="CE78" i="10"/>
  <c r="CE77" i="10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N815" i="10" s="1"/>
  <c r="CE74" i="10"/>
  <c r="C464" i="10" s="1"/>
  <c r="CE73" i="10"/>
  <c r="O816" i="10" s="1"/>
  <c r="CD71" i="10"/>
  <c r="C575" i="10" s="1"/>
  <c r="CE70" i="10"/>
  <c r="M816" i="10" s="1"/>
  <c r="CE69" i="10"/>
  <c r="CE68" i="10"/>
  <c r="K816" i="10" s="1"/>
  <c r="CE66" i="10"/>
  <c r="CE65" i="10"/>
  <c r="CE64" i="10"/>
  <c r="CE63" i="10"/>
  <c r="F816" i="10" s="1"/>
  <c r="AE62" i="10"/>
  <c r="W62" i="10"/>
  <c r="O62" i="10"/>
  <c r="G62" i="10"/>
  <c r="CE61" i="10"/>
  <c r="CB48" i="10" s="1"/>
  <c r="CB62" i="10" s="1"/>
  <c r="CE60" i="10"/>
  <c r="B53" i="10"/>
  <c r="CE51" i="10"/>
  <c r="B49" i="10"/>
  <c r="CA48" i="10"/>
  <c r="CA62" i="10" s="1"/>
  <c r="E810" i="10" s="1"/>
  <c r="BZ48" i="10"/>
  <c r="BZ62" i="10" s="1"/>
  <c r="BX48" i="10"/>
  <c r="BX62" i="10" s="1"/>
  <c r="BV48" i="10"/>
  <c r="BV62" i="10" s="1"/>
  <c r="BS48" i="10"/>
  <c r="BS62" i="10" s="1"/>
  <c r="E802" i="10" s="1"/>
  <c r="BR48" i="10"/>
  <c r="BR62" i="10" s="1"/>
  <c r="BP48" i="10"/>
  <c r="BP62" i="10" s="1"/>
  <c r="BN48" i="10"/>
  <c r="BN62" i="10" s="1"/>
  <c r="BK48" i="10"/>
  <c r="BK62" i="10" s="1"/>
  <c r="E794" i="10" s="1"/>
  <c r="BJ48" i="10"/>
  <c r="BJ62" i="10" s="1"/>
  <c r="BH48" i="10"/>
  <c r="BH62" i="10" s="1"/>
  <c r="BF48" i="10"/>
  <c r="BF62" i="10" s="1"/>
  <c r="BC48" i="10"/>
  <c r="BC62" i="10" s="1"/>
  <c r="E786" i="10" s="1"/>
  <c r="BB48" i="10"/>
  <c r="BB62" i="10" s="1"/>
  <c r="AZ48" i="10"/>
  <c r="AZ62" i="10" s="1"/>
  <c r="AX48" i="10"/>
  <c r="AX62" i="10" s="1"/>
  <c r="AU48" i="10"/>
  <c r="AU62" i="10" s="1"/>
  <c r="E778" i="10" s="1"/>
  <c r="AT48" i="10"/>
  <c r="AT62" i="10" s="1"/>
  <c r="AR48" i="10"/>
  <c r="AR62" i="10" s="1"/>
  <c r="AP48" i="10"/>
  <c r="AP62" i="10" s="1"/>
  <c r="AM48" i="10"/>
  <c r="AM62" i="10" s="1"/>
  <c r="E770" i="10" s="1"/>
  <c r="AL48" i="10"/>
  <c r="AL62" i="10" s="1"/>
  <c r="AJ48" i="10"/>
  <c r="AJ62" i="10" s="1"/>
  <c r="AH48" i="10"/>
  <c r="AH62" i="10" s="1"/>
  <c r="AE48" i="10"/>
  <c r="AD48" i="10"/>
  <c r="AD62" i="10" s="1"/>
  <c r="AB48" i="10"/>
  <c r="AB62" i="10" s="1"/>
  <c r="Z48" i="10"/>
  <c r="Z62" i="10" s="1"/>
  <c r="W48" i="10"/>
  <c r="V48" i="10"/>
  <c r="V62" i="10" s="1"/>
  <c r="E753" i="10" s="1"/>
  <c r="T48" i="10"/>
  <c r="T62" i="10" s="1"/>
  <c r="R48" i="10"/>
  <c r="R62" i="10" s="1"/>
  <c r="O48" i="10"/>
  <c r="N48" i="10"/>
  <c r="N62" i="10" s="1"/>
  <c r="L48" i="10"/>
  <c r="L62" i="10" s="1"/>
  <c r="J48" i="10"/>
  <c r="J62" i="10" s="1"/>
  <c r="G48" i="10"/>
  <c r="F48" i="10"/>
  <c r="F62" i="10" s="1"/>
  <c r="D48" i="10"/>
  <c r="D62" i="10" s="1"/>
  <c r="CE47" i="10"/>
  <c r="E807" i="10" l="1"/>
  <c r="E793" i="10"/>
  <c r="E781" i="10"/>
  <c r="E757" i="10"/>
  <c r="E773" i="10"/>
  <c r="E789" i="10"/>
  <c r="E805" i="10"/>
  <c r="E754" i="10"/>
  <c r="E746" i="10"/>
  <c r="E759" i="10"/>
  <c r="E791" i="10"/>
  <c r="E762" i="10"/>
  <c r="I816" i="10"/>
  <c r="C432" i="10"/>
  <c r="E741" i="10"/>
  <c r="E775" i="10"/>
  <c r="E761" i="10"/>
  <c r="E809" i="10"/>
  <c r="E743" i="10"/>
  <c r="E745" i="10"/>
  <c r="E777" i="10"/>
  <c r="BI730" i="10"/>
  <c r="C816" i="10"/>
  <c r="H612" i="10"/>
  <c r="E749" i="10"/>
  <c r="E765" i="10"/>
  <c r="E797" i="10"/>
  <c r="E811" i="10"/>
  <c r="E735" i="10"/>
  <c r="E751" i="10"/>
  <c r="E767" i="10"/>
  <c r="E783" i="10"/>
  <c r="E799" i="10"/>
  <c r="E738" i="10"/>
  <c r="E737" i="10"/>
  <c r="E769" i="10"/>
  <c r="E785" i="10"/>
  <c r="E801" i="10"/>
  <c r="L816" i="10"/>
  <c r="C440" i="10"/>
  <c r="E48" i="10"/>
  <c r="E62" i="10" s="1"/>
  <c r="M48" i="10"/>
  <c r="M62" i="10" s="1"/>
  <c r="U48" i="10"/>
  <c r="U62" i="10" s="1"/>
  <c r="AC48" i="10"/>
  <c r="AC62" i="10" s="1"/>
  <c r="AK48" i="10"/>
  <c r="AK62" i="10" s="1"/>
  <c r="AS48" i="10"/>
  <c r="AS62" i="10" s="1"/>
  <c r="BA48" i="10"/>
  <c r="BA62" i="10" s="1"/>
  <c r="BI48" i="10"/>
  <c r="BI62" i="10" s="1"/>
  <c r="BQ48" i="10"/>
  <c r="BQ62" i="10" s="1"/>
  <c r="BY48" i="10"/>
  <c r="BY62" i="10" s="1"/>
  <c r="D292" i="10"/>
  <c r="D341" i="10" s="1"/>
  <c r="C481" i="10" s="1"/>
  <c r="Q816" i="10"/>
  <c r="G612" i="10"/>
  <c r="CE75" i="10"/>
  <c r="E204" i="10"/>
  <c r="C476" i="10" s="1"/>
  <c r="B476" i="10"/>
  <c r="D277" i="10"/>
  <c r="H48" i="10"/>
  <c r="H62" i="10" s="1"/>
  <c r="P48" i="10"/>
  <c r="P62" i="10" s="1"/>
  <c r="X48" i="10"/>
  <c r="X62" i="10" s="1"/>
  <c r="AF48" i="10"/>
  <c r="AF62" i="10" s="1"/>
  <c r="AN48" i="10"/>
  <c r="AN62" i="10" s="1"/>
  <c r="AV48" i="10"/>
  <c r="AV62" i="10" s="1"/>
  <c r="BD48" i="10"/>
  <c r="BD62" i="10" s="1"/>
  <c r="BL48" i="10"/>
  <c r="BL62" i="10" s="1"/>
  <c r="BT48" i="10"/>
  <c r="BT62" i="10" s="1"/>
  <c r="D368" i="10"/>
  <c r="D373" i="10" s="1"/>
  <c r="D391" i="10" s="1"/>
  <c r="D393" i="10" s="1"/>
  <c r="D396" i="10" s="1"/>
  <c r="D816" i="10"/>
  <c r="C427" i="10"/>
  <c r="I612" i="10"/>
  <c r="R816" i="10"/>
  <c r="I48" i="10"/>
  <c r="I62" i="10" s="1"/>
  <c r="Q48" i="10"/>
  <c r="Q62" i="10" s="1"/>
  <c r="Y48" i="10"/>
  <c r="Y62" i="10" s="1"/>
  <c r="AG48" i="10"/>
  <c r="AG62" i="10" s="1"/>
  <c r="AO48" i="10"/>
  <c r="AO62" i="10" s="1"/>
  <c r="AW48" i="10"/>
  <c r="AW62" i="10" s="1"/>
  <c r="BE48" i="10"/>
  <c r="BE62" i="10" s="1"/>
  <c r="BM48" i="10"/>
  <c r="BM62" i="10" s="1"/>
  <c r="BU48" i="10"/>
  <c r="BU62" i="10" s="1"/>
  <c r="CC48" i="10"/>
  <c r="CC62" i="10" s="1"/>
  <c r="D339" i="10"/>
  <c r="C482" i="10" s="1"/>
  <c r="C48" i="10"/>
  <c r="K48" i="10"/>
  <c r="K62" i="10" s="1"/>
  <c r="S48" i="10"/>
  <c r="S62" i="10" s="1"/>
  <c r="AA48" i="10"/>
  <c r="AA62" i="10" s="1"/>
  <c r="AI48" i="10"/>
  <c r="AI62" i="10" s="1"/>
  <c r="AQ48" i="10"/>
  <c r="AQ62" i="10" s="1"/>
  <c r="AY48" i="10"/>
  <c r="AY62" i="10" s="1"/>
  <c r="BG48" i="10"/>
  <c r="BG62" i="10" s="1"/>
  <c r="BO48" i="10"/>
  <c r="BO62" i="10" s="1"/>
  <c r="BW48" i="10"/>
  <c r="BW62" i="10" s="1"/>
  <c r="H816" i="10"/>
  <c r="C431" i="10"/>
  <c r="C468" i="10"/>
  <c r="E213" i="10"/>
  <c r="E217" i="10" s="1"/>
  <c r="C478" i="10" s="1"/>
  <c r="C434" i="10"/>
  <c r="B465" i="10"/>
  <c r="B575" i="10"/>
  <c r="D438" i="10"/>
  <c r="D612" i="10"/>
  <c r="L815" i="10"/>
  <c r="I815" i="10"/>
  <c r="G816" i="10"/>
  <c r="F612" i="10"/>
  <c r="C463" i="10"/>
  <c r="F815" i="10"/>
  <c r="O815" i="10"/>
  <c r="G815" i="10"/>
  <c r="P815" i="10"/>
  <c r="H815" i="10"/>
  <c r="R815" i="10"/>
  <c r="K815" i="10"/>
  <c r="S815" i="10"/>
  <c r="C815" i="10"/>
  <c r="M815" i="10"/>
  <c r="E790" i="10" l="1"/>
  <c r="E764" i="10"/>
  <c r="E763" i="10"/>
  <c r="E768" i="10"/>
  <c r="E782" i="10"/>
  <c r="E756" i="10"/>
  <c r="E755" i="10"/>
  <c r="E760" i="10"/>
  <c r="E766" i="10"/>
  <c r="E804" i="10"/>
  <c r="E740" i="10"/>
  <c r="E803" i="10"/>
  <c r="E739" i="10"/>
  <c r="E808" i="10"/>
  <c r="E744" i="10"/>
  <c r="E774" i="10"/>
  <c r="E748" i="10"/>
  <c r="E752" i="10"/>
  <c r="E758" i="10"/>
  <c r="E796" i="10"/>
  <c r="E795" i="10"/>
  <c r="E800" i="10"/>
  <c r="E736" i="10"/>
  <c r="E812" i="10"/>
  <c r="E747" i="10"/>
  <c r="E750" i="10"/>
  <c r="E788" i="10"/>
  <c r="E787" i="10"/>
  <c r="E792" i="10"/>
  <c r="E806" i="10"/>
  <c r="E742" i="10"/>
  <c r="E780" i="10"/>
  <c r="E779" i="10"/>
  <c r="E784" i="10"/>
  <c r="E798" i="10"/>
  <c r="CE48" i="10"/>
  <c r="C62" i="10"/>
  <c r="E772" i="10"/>
  <c r="E771" i="10"/>
  <c r="N816" i="10"/>
  <c r="K612" i="10"/>
  <c r="C465" i="10"/>
  <c r="E776" i="10"/>
  <c r="E734" i="10" l="1"/>
  <c r="E815" i="10" s="1"/>
  <c r="CE62" i="10"/>
  <c r="E816" i="10" l="1"/>
  <c r="C428" i="10"/>
  <c r="CF730" i="10" l="1"/>
  <c r="CF79" i="10"/>
  <c r="CF76" i="10"/>
  <c r="CC52" i="10" l="1"/>
  <c r="CC67" i="10" s="1"/>
  <c r="BU52" i="10"/>
  <c r="BU67" i="10" s="1"/>
  <c r="BM52" i="10"/>
  <c r="BM67" i="10" s="1"/>
  <c r="BE52" i="10"/>
  <c r="BE67" i="10" s="1"/>
  <c r="AW52" i="10"/>
  <c r="AW67" i="10" s="1"/>
  <c r="AO52" i="10"/>
  <c r="AO67" i="10" s="1"/>
  <c r="AG52" i="10"/>
  <c r="AG67" i="10" s="1"/>
  <c r="Y52" i="10"/>
  <c r="Y67" i="10" s="1"/>
  <c r="Q52" i="10"/>
  <c r="Q67" i="10" s="1"/>
  <c r="I52" i="10"/>
  <c r="I67" i="10" s="1"/>
  <c r="BT52" i="10"/>
  <c r="BT67" i="10" s="1"/>
  <c r="BD52" i="10"/>
  <c r="BD67" i="10" s="1"/>
  <c r="AN52" i="10"/>
  <c r="AN67" i="10" s="1"/>
  <c r="X52" i="10"/>
  <c r="X67" i="10" s="1"/>
  <c r="H52" i="10"/>
  <c r="H67" i="10" s="1"/>
  <c r="CB52" i="10"/>
  <c r="CB67" i="10" s="1"/>
  <c r="BL52" i="10"/>
  <c r="BL67" i="10" s="1"/>
  <c r="AV52" i="10"/>
  <c r="AV67" i="10" s="1"/>
  <c r="AF52" i="10"/>
  <c r="AF67" i="10" s="1"/>
  <c r="P52" i="10"/>
  <c r="P67" i="10" s="1"/>
  <c r="CA52" i="10"/>
  <c r="CA67" i="10" s="1"/>
  <c r="BS52" i="10"/>
  <c r="BS67" i="10" s="1"/>
  <c r="BK52" i="10"/>
  <c r="BK67" i="10" s="1"/>
  <c r="BC52" i="10"/>
  <c r="BC67" i="10" s="1"/>
  <c r="AU52" i="10"/>
  <c r="AU67" i="10" s="1"/>
  <c r="AM52" i="10"/>
  <c r="AM67" i="10" s="1"/>
  <c r="AE52" i="10"/>
  <c r="AE67" i="10" s="1"/>
  <c r="W52" i="10"/>
  <c r="W67" i="10" s="1"/>
  <c r="O52" i="10"/>
  <c r="O67" i="10" s="1"/>
  <c r="G52" i="10"/>
  <c r="G67" i="10" s="1"/>
  <c r="BA52" i="10"/>
  <c r="BA67" i="10" s="1"/>
  <c r="AK52" i="10"/>
  <c r="AK67" i="10" s="1"/>
  <c r="U52" i="10"/>
  <c r="U67" i="10" s="1"/>
  <c r="E52" i="10"/>
  <c r="E67" i="10" s="1"/>
  <c r="BZ52" i="10"/>
  <c r="BZ67" i="10" s="1"/>
  <c r="BR52" i="10"/>
  <c r="BR67" i="10" s="1"/>
  <c r="BJ52" i="10"/>
  <c r="BJ67" i="10" s="1"/>
  <c r="BB52" i="10"/>
  <c r="BB67" i="10" s="1"/>
  <c r="AT52" i="10"/>
  <c r="AT67" i="10" s="1"/>
  <c r="AL52" i="10"/>
  <c r="AL67" i="10" s="1"/>
  <c r="AD52" i="10"/>
  <c r="AD67" i="10" s="1"/>
  <c r="V52" i="10"/>
  <c r="V67" i="10" s="1"/>
  <c r="N52" i="10"/>
  <c r="N67" i="10" s="1"/>
  <c r="F52" i="10"/>
  <c r="F67" i="10" s="1"/>
  <c r="BY52" i="10"/>
  <c r="BY67" i="10" s="1"/>
  <c r="BQ52" i="10"/>
  <c r="BQ67" i="10" s="1"/>
  <c r="BI52" i="10"/>
  <c r="BI67" i="10" s="1"/>
  <c r="AS52" i="10"/>
  <c r="AS67" i="10" s="1"/>
  <c r="AC52" i="10"/>
  <c r="AC67" i="10" s="1"/>
  <c r="M52" i="10"/>
  <c r="M67" i="10" s="1"/>
  <c r="BW52" i="10"/>
  <c r="BW67" i="10" s="1"/>
  <c r="BO52" i="10"/>
  <c r="BO67" i="10" s="1"/>
  <c r="BG52" i="10"/>
  <c r="BG67" i="10" s="1"/>
  <c r="AY52" i="10"/>
  <c r="AY67" i="10" s="1"/>
  <c r="AQ52" i="10"/>
  <c r="AQ67" i="10" s="1"/>
  <c r="AI52" i="10"/>
  <c r="AI67" i="10" s="1"/>
  <c r="AA52" i="10"/>
  <c r="AA67" i="10" s="1"/>
  <c r="S52" i="10"/>
  <c r="S67" i="10" s="1"/>
  <c r="K52" i="10"/>
  <c r="K67" i="10" s="1"/>
  <c r="C52" i="10"/>
  <c r="BP52" i="10"/>
  <c r="BP67" i="10" s="1"/>
  <c r="AJ52" i="10"/>
  <c r="AJ67" i="10" s="1"/>
  <c r="D52" i="10"/>
  <c r="D67" i="10" s="1"/>
  <c r="AP52" i="10"/>
  <c r="AP67" i="10" s="1"/>
  <c r="BN52" i="10"/>
  <c r="BN67" i="10" s="1"/>
  <c r="AH52" i="10"/>
  <c r="AH67" i="10" s="1"/>
  <c r="BH52" i="10"/>
  <c r="BH67" i="10" s="1"/>
  <c r="AB52" i="10"/>
  <c r="AB67" i="10" s="1"/>
  <c r="J52" i="10"/>
  <c r="J67" i="10" s="1"/>
  <c r="BF52" i="10"/>
  <c r="BF67" i="10" s="1"/>
  <c r="Z52" i="10"/>
  <c r="Z67" i="10" s="1"/>
  <c r="AZ52" i="10"/>
  <c r="AZ67" i="10" s="1"/>
  <c r="T52" i="10"/>
  <c r="T67" i="10" s="1"/>
  <c r="AX52" i="10"/>
  <c r="AX67" i="10" s="1"/>
  <c r="R52" i="10"/>
  <c r="R67" i="10" s="1"/>
  <c r="BX52" i="10"/>
  <c r="BX67" i="10" s="1"/>
  <c r="AR52" i="10"/>
  <c r="AR67" i="10" s="1"/>
  <c r="L52" i="10"/>
  <c r="L67" i="10" s="1"/>
  <c r="BV52" i="10"/>
  <c r="BV67" i="10" s="1"/>
  <c r="CF77" i="10"/>
  <c r="J766" i="10" l="1"/>
  <c r="AI71" i="10"/>
  <c r="J776" i="10"/>
  <c r="AS71" i="10"/>
  <c r="J769" i="10"/>
  <c r="AL71" i="10"/>
  <c r="J768" i="10"/>
  <c r="AK71" i="10"/>
  <c r="J786" i="10"/>
  <c r="BC71" i="10"/>
  <c r="J811" i="10"/>
  <c r="CB71" i="10"/>
  <c r="J756" i="10"/>
  <c r="Y71" i="10"/>
  <c r="J783" i="10"/>
  <c r="AZ71" i="10"/>
  <c r="J735" i="10"/>
  <c r="D71" i="10"/>
  <c r="J774" i="10"/>
  <c r="AQ71" i="10"/>
  <c r="J792" i="10"/>
  <c r="BI71" i="10"/>
  <c r="J777" i="10"/>
  <c r="AT71" i="10"/>
  <c r="J784" i="10"/>
  <c r="BA71" i="10"/>
  <c r="J794" i="10"/>
  <c r="BK71" i="10"/>
  <c r="J739" i="10"/>
  <c r="H71" i="10"/>
  <c r="J764" i="10"/>
  <c r="AG71" i="10"/>
  <c r="J767" i="10"/>
  <c r="AJ71" i="10"/>
  <c r="J782" i="10"/>
  <c r="AY71" i="10"/>
  <c r="J800" i="10"/>
  <c r="BQ71" i="10"/>
  <c r="J785" i="10"/>
  <c r="BB71" i="10"/>
  <c r="J738" i="10"/>
  <c r="G71" i="10"/>
  <c r="J802" i="10"/>
  <c r="BS71" i="10"/>
  <c r="J755" i="10"/>
  <c r="X71" i="10"/>
  <c r="J772" i="10"/>
  <c r="AO71" i="10"/>
  <c r="J773" i="10"/>
  <c r="AP71" i="10"/>
  <c r="J741" i="10"/>
  <c r="J71" i="10"/>
  <c r="J799" i="10"/>
  <c r="BP71" i="10"/>
  <c r="J790" i="10"/>
  <c r="BG71" i="10"/>
  <c r="J808" i="10"/>
  <c r="BY71" i="10"/>
  <c r="J793" i="10"/>
  <c r="BJ71" i="10"/>
  <c r="J746" i="10"/>
  <c r="O71" i="10"/>
  <c r="J810" i="10"/>
  <c r="CA71" i="10"/>
  <c r="J771" i="10"/>
  <c r="AN71" i="10"/>
  <c r="J780" i="10"/>
  <c r="AW71" i="10"/>
  <c r="J757" i="10"/>
  <c r="Z71" i="10"/>
  <c r="J807" i="10"/>
  <c r="BX71" i="10"/>
  <c r="J759" i="10"/>
  <c r="AB71" i="10"/>
  <c r="C67" i="10"/>
  <c r="CE52" i="10"/>
  <c r="J798" i="10"/>
  <c r="BO71" i="10"/>
  <c r="J737" i="10"/>
  <c r="F71" i="10"/>
  <c r="J801" i="10"/>
  <c r="BR71" i="10"/>
  <c r="J754" i="10"/>
  <c r="W71" i="10"/>
  <c r="J747" i="10"/>
  <c r="P71" i="10"/>
  <c r="J787" i="10"/>
  <c r="BD71" i="10"/>
  <c r="J788" i="10"/>
  <c r="BE71" i="10"/>
  <c r="J805" i="10"/>
  <c r="BV71" i="10"/>
  <c r="J775" i="10"/>
  <c r="AR71" i="10"/>
  <c r="J791" i="10"/>
  <c r="BH71" i="10"/>
  <c r="J742" i="10"/>
  <c r="K71" i="10"/>
  <c r="J806" i="10"/>
  <c r="BW71" i="10"/>
  <c r="J745" i="10"/>
  <c r="N71" i="10"/>
  <c r="J809" i="10"/>
  <c r="BZ71" i="10"/>
  <c r="J762" i="10"/>
  <c r="AE71" i="10"/>
  <c r="J763" i="10"/>
  <c r="AF71" i="10"/>
  <c r="J803" i="10"/>
  <c r="BT71" i="10"/>
  <c r="J796" i="10"/>
  <c r="BM71" i="10"/>
  <c r="J743" i="10"/>
  <c r="L71" i="10"/>
  <c r="J749" i="10"/>
  <c r="R71" i="10"/>
  <c r="J781" i="10"/>
  <c r="AX71" i="10"/>
  <c r="J765" i="10"/>
  <c r="AH71" i="10"/>
  <c r="J750" i="10"/>
  <c r="S71" i="10"/>
  <c r="J744" i="10"/>
  <c r="M71" i="10"/>
  <c r="J753" i="10"/>
  <c r="V71" i="10"/>
  <c r="J736" i="10"/>
  <c r="E71" i="10"/>
  <c r="J770" i="10"/>
  <c r="AM71" i="10"/>
  <c r="J779" i="10"/>
  <c r="AV71" i="10"/>
  <c r="J740" i="10"/>
  <c r="I71" i="10"/>
  <c r="J804" i="10"/>
  <c r="BU71" i="10"/>
  <c r="J789" i="10"/>
  <c r="BF71" i="10"/>
  <c r="J751" i="10"/>
  <c r="T71" i="10"/>
  <c r="J797" i="10"/>
  <c r="BN71" i="10"/>
  <c r="J758" i="10"/>
  <c r="AA71" i="10"/>
  <c r="J760" i="10"/>
  <c r="AC71" i="10"/>
  <c r="J761" i="10"/>
  <c r="AD71" i="10"/>
  <c r="J752" i="10"/>
  <c r="U71" i="10"/>
  <c r="J778" i="10"/>
  <c r="AU71" i="10"/>
  <c r="J795" i="10"/>
  <c r="BL71" i="10"/>
  <c r="J748" i="10"/>
  <c r="Q71" i="10"/>
  <c r="J812" i="10"/>
  <c r="CC71" i="10"/>
  <c r="B575" i="1"/>
  <c r="A493" i="1"/>
  <c r="A412" i="1"/>
  <c r="F493" i="1"/>
  <c r="D493" i="1"/>
  <c r="B493" i="1"/>
  <c r="C712" i="10" l="1"/>
  <c r="B540" i="10"/>
  <c r="C540" i="10"/>
  <c r="G540" i="10" s="1"/>
  <c r="C692" i="10"/>
  <c r="C520" i="10"/>
  <c r="G520" i="10" s="1"/>
  <c r="B520" i="10"/>
  <c r="C641" i="10"/>
  <c r="C566" i="10"/>
  <c r="B566" i="10"/>
  <c r="B498" i="10"/>
  <c r="C670" i="10"/>
  <c r="C498" i="10"/>
  <c r="G498" i="10" s="1"/>
  <c r="B527" i="10"/>
  <c r="C699" i="10"/>
  <c r="C527" i="10"/>
  <c r="G527" i="10" s="1"/>
  <c r="C638" i="10"/>
  <c r="C558" i="10"/>
  <c r="B558" i="10"/>
  <c r="C571" i="10"/>
  <c r="B571" i="10"/>
  <c r="C646" i="10"/>
  <c r="C636" i="10"/>
  <c r="C553" i="10"/>
  <c r="B553" i="10"/>
  <c r="C624" i="10"/>
  <c r="B549" i="10"/>
  <c r="C549" i="10"/>
  <c r="C671" i="10"/>
  <c r="C499" i="10"/>
  <c r="G499" i="10" s="1"/>
  <c r="B499" i="10"/>
  <c r="C644" i="10"/>
  <c r="C569" i="10"/>
  <c r="B569" i="10"/>
  <c r="C572" i="10"/>
  <c r="B572" i="10"/>
  <c r="C647" i="10"/>
  <c r="C552" i="10"/>
  <c r="C618" i="10"/>
  <c r="B552" i="10"/>
  <c r="C706" i="10"/>
  <c r="B534" i="10"/>
  <c r="C534" i="10"/>
  <c r="G534" i="10" s="1"/>
  <c r="C632" i="10"/>
  <c r="C547" i="10"/>
  <c r="B547" i="10"/>
  <c r="C698" i="10"/>
  <c r="C526" i="10"/>
  <c r="G526" i="10" s="1"/>
  <c r="B526" i="10"/>
  <c r="C711" i="10"/>
  <c r="C539" i="10"/>
  <c r="G539" i="10" s="1"/>
  <c r="B539" i="10"/>
  <c r="C545" i="10"/>
  <c r="G545" i="10" s="1"/>
  <c r="B545" i="10"/>
  <c r="C628" i="10"/>
  <c r="C702" i="10"/>
  <c r="C530" i="10"/>
  <c r="G530" i="10" s="1"/>
  <c r="B530" i="10"/>
  <c r="C574" i="10"/>
  <c r="C620" i="10"/>
  <c r="B574" i="10"/>
  <c r="C686" i="10"/>
  <c r="C514" i="10"/>
  <c r="G514" i="10" s="1"/>
  <c r="B514" i="10"/>
  <c r="C674" i="10"/>
  <c r="C502" i="10"/>
  <c r="G502" i="10" s="1"/>
  <c r="B502" i="10"/>
  <c r="C687" i="10"/>
  <c r="C515" i="10"/>
  <c r="G515" i="10" s="1"/>
  <c r="B515" i="10"/>
  <c r="B543" i="10"/>
  <c r="C543" i="10"/>
  <c r="C616" i="10"/>
  <c r="C640" i="10"/>
  <c r="C565" i="10"/>
  <c r="B565" i="10"/>
  <c r="C679" i="10"/>
  <c r="C507" i="10"/>
  <c r="G507" i="10" s="1"/>
  <c r="B507" i="10"/>
  <c r="C709" i="10"/>
  <c r="B537" i="10"/>
  <c r="C537" i="10"/>
  <c r="G537" i="10" s="1"/>
  <c r="C681" i="10"/>
  <c r="B509" i="10"/>
  <c r="C509" i="10"/>
  <c r="G509" i="10" s="1"/>
  <c r="C627" i="10"/>
  <c r="C560" i="10"/>
  <c r="B560" i="10"/>
  <c r="C519" i="10"/>
  <c r="G519" i="10" s="1"/>
  <c r="C691" i="10"/>
  <c r="B519" i="10"/>
  <c r="C680" i="10"/>
  <c r="C508" i="10"/>
  <c r="G508" i="10" s="1"/>
  <c r="B508" i="10"/>
  <c r="C561" i="10"/>
  <c r="B561" i="10"/>
  <c r="C621" i="10"/>
  <c r="C689" i="10"/>
  <c r="C517" i="10"/>
  <c r="G517" i="10" s="1"/>
  <c r="B517" i="10"/>
  <c r="C562" i="10"/>
  <c r="C623" i="10"/>
  <c r="B562" i="10"/>
  <c r="C673" i="10"/>
  <c r="B501" i="10"/>
  <c r="C501" i="10"/>
  <c r="G501" i="10" s="1"/>
  <c r="C634" i="10"/>
  <c r="C554" i="10"/>
  <c r="B554" i="10"/>
  <c r="C690" i="10"/>
  <c r="B518" i="10"/>
  <c r="C518" i="10"/>
  <c r="G518" i="10" s="1"/>
  <c r="C703" i="10"/>
  <c r="B531" i="10"/>
  <c r="C531" i="10"/>
  <c r="G531" i="10" s="1"/>
  <c r="C619" i="10"/>
  <c r="C559" i="10"/>
  <c r="B559" i="10"/>
  <c r="C682" i="10"/>
  <c r="C510" i="10"/>
  <c r="G510" i="10" s="1"/>
  <c r="B510" i="10"/>
  <c r="C695" i="10"/>
  <c r="C523" i="10"/>
  <c r="G523" i="10" s="1"/>
  <c r="B523" i="10"/>
  <c r="C685" i="10"/>
  <c r="C513" i="10"/>
  <c r="G513" i="10" s="1"/>
  <c r="B513" i="10"/>
  <c r="C713" i="10"/>
  <c r="C541" i="10"/>
  <c r="B541" i="10"/>
  <c r="B506" i="10"/>
  <c r="C678" i="10"/>
  <c r="C506" i="10"/>
  <c r="G506" i="10" s="1"/>
  <c r="C683" i="10"/>
  <c r="C511" i="10"/>
  <c r="G511" i="10" s="1"/>
  <c r="B511" i="10"/>
  <c r="C697" i="10"/>
  <c r="C525" i="10"/>
  <c r="G525" i="10" s="1"/>
  <c r="B525" i="10"/>
  <c r="C643" i="10"/>
  <c r="C568" i="10"/>
  <c r="B568" i="10"/>
  <c r="C642" i="10"/>
  <c r="C567" i="10"/>
  <c r="B567" i="10"/>
  <c r="C688" i="10"/>
  <c r="C516" i="10"/>
  <c r="G516" i="10" s="1"/>
  <c r="B516" i="10"/>
  <c r="C631" i="10"/>
  <c r="C542" i="10"/>
  <c r="B542" i="10"/>
  <c r="C555" i="10"/>
  <c r="B555" i="10"/>
  <c r="C617" i="10"/>
  <c r="C675" i="10"/>
  <c r="C503" i="10"/>
  <c r="G503" i="10" s="1"/>
  <c r="B503" i="10"/>
  <c r="C639" i="10"/>
  <c r="C564" i="10"/>
  <c r="B564" i="10"/>
  <c r="C544" i="10"/>
  <c r="G544" i="10" s="1"/>
  <c r="C625" i="10"/>
  <c r="B544" i="10"/>
  <c r="C635" i="10"/>
  <c r="C556" i="10"/>
  <c r="B556" i="10"/>
  <c r="C708" i="10"/>
  <c r="C536" i="10"/>
  <c r="G536" i="10" s="1"/>
  <c r="B536" i="10"/>
  <c r="C573" i="10"/>
  <c r="B573" i="10"/>
  <c r="C622" i="10"/>
  <c r="C710" i="10"/>
  <c r="C538" i="10"/>
  <c r="G538" i="10" s="1"/>
  <c r="B538" i="10"/>
  <c r="J734" i="10"/>
  <c r="J815" i="10" s="1"/>
  <c r="CE67" i="10"/>
  <c r="C71" i="10"/>
  <c r="C637" i="10"/>
  <c r="C557" i="10"/>
  <c r="B557" i="10"/>
  <c r="C694" i="10"/>
  <c r="C522" i="10"/>
  <c r="G522" i="10" s="1"/>
  <c r="B522" i="10"/>
  <c r="C551" i="10"/>
  <c r="C629" i="10"/>
  <c r="B551" i="10"/>
  <c r="C704" i="10"/>
  <c r="B532" i="10"/>
  <c r="C532" i="10"/>
  <c r="G532" i="10" s="1"/>
  <c r="C684" i="10"/>
  <c r="C512" i="10"/>
  <c r="G512" i="10" s="1"/>
  <c r="B512" i="10"/>
  <c r="C677" i="10"/>
  <c r="C505" i="10"/>
  <c r="G505" i="10" s="1"/>
  <c r="B505" i="10"/>
  <c r="C696" i="10"/>
  <c r="B524" i="10"/>
  <c r="C524" i="10"/>
  <c r="G524" i="10" s="1"/>
  <c r="C676" i="10"/>
  <c r="C504" i="10"/>
  <c r="G504" i="10" s="1"/>
  <c r="B504" i="10"/>
  <c r="C614" i="10"/>
  <c r="B550" i="10"/>
  <c r="C550" i="10"/>
  <c r="G550" i="10" s="1"/>
  <c r="C563" i="10"/>
  <c r="C626" i="10"/>
  <c r="B563" i="10"/>
  <c r="C693" i="10"/>
  <c r="B521" i="10"/>
  <c r="C521" i="10"/>
  <c r="G521" i="10" s="1"/>
  <c r="C705" i="10"/>
  <c r="C533" i="10"/>
  <c r="G533" i="10" s="1"/>
  <c r="B533" i="10"/>
  <c r="C570" i="10"/>
  <c r="B570" i="10"/>
  <c r="C645" i="10"/>
  <c r="C535" i="10"/>
  <c r="G535" i="10" s="1"/>
  <c r="C707" i="10"/>
  <c r="B535" i="10"/>
  <c r="C672" i="10"/>
  <c r="C500" i="10"/>
  <c r="G500" i="10" s="1"/>
  <c r="B500" i="10"/>
  <c r="C701" i="10"/>
  <c r="C529" i="10"/>
  <c r="G529" i="10" s="1"/>
  <c r="B529" i="10"/>
  <c r="C630" i="10"/>
  <c r="C546" i="10"/>
  <c r="G546" i="10" s="1"/>
  <c r="B546" i="10"/>
  <c r="C669" i="10"/>
  <c r="C497" i="10"/>
  <c r="G497" i="10" s="1"/>
  <c r="B497" i="10"/>
  <c r="C633" i="10"/>
  <c r="B548" i="10"/>
  <c r="C548" i="10"/>
  <c r="C700" i="10"/>
  <c r="C528" i="10"/>
  <c r="G528" i="10" s="1"/>
  <c r="B528" i="10"/>
  <c r="A730" i="1"/>
  <c r="A726" i="1"/>
  <c r="A722" i="1"/>
  <c r="C115" i="8"/>
  <c r="CB730" i="1"/>
  <c r="C444" i="1"/>
  <c r="D367" i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I363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F90" i="9" s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N760" i="1" s="1"/>
  <c r="AB75" i="1"/>
  <c r="N759" i="1" s="1"/>
  <c r="Y75" i="1"/>
  <c r="D122" i="9" s="1"/>
  <c r="U75" i="1"/>
  <c r="G90" i="9" s="1"/>
  <c r="S75" i="1"/>
  <c r="E90" i="9" s="1"/>
  <c r="K75" i="1"/>
  <c r="J75" i="1"/>
  <c r="E75" i="1"/>
  <c r="N736" i="1" s="1"/>
  <c r="E26" i="9"/>
  <c r="CE73" i="1"/>
  <c r="CE74" i="1"/>
  <c r="I377" i="9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68" i="1" s="1"/>
  <c r="C120" i="8" s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236" i="1"/>
  <c r="D240" i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E197" i="1"/>
  <c r="C470" i="1" s="1"/>
  <c r="E198" i="1"/>
  <c r="E199" i="1"/>
  <c r="C472" i="1" s="1"/>
  <c r="E200" i="1"/>
  <c r="F12" i="6" s="1"/>
  <c r="E201" i="1"/>
  <c r="F13" i="6" s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D181" i="1"/>
  <c r="C27" i="5" s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10" i="4" s="1"/>
  <c r="E127" i="1"/>
  <c r="CF79" i="1"/>
  <c r="B53" i="1"/>
  <c r="CE51" i="1"/>
  <c r="B49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7" i="1"/>
  <c r="N748" i="1"/>
  <c r="N764" i="1"/>
  <c r="N771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D463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32" i="1"/>
  <c r="C434" i="1"/>
  <c r="B438" i="1"/>
  <c r="B440" i="1" s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N758" i="1"/>
  <c r="N753" i="1"/>
  <c r="D436" i="1"/>
  <c r="C34" i="5"/>
  <c r="C469" i="1"/>
  <c r="F8" i="6"/>
  <c r="C464" i="1"/>
  <c r="N740" i="1"/>
  <c r="H58" i="9"/>
  <c r="D366" i="9"/>
  <c r="G812" i="1"/>
  <c r="CE64" i="1"/>
  <c r="F612" i="1" s="1"/>
  <c r="D368" i="9"/>
  <c r="I812" i="1"/>
  <c r="C276" i="9"/>
  <c r="CE70" i="1"/>
  <c r="C458" i="1" s="1"/>
  <c r="CE76" i="1"/>
  <c r="CF76" i="1" s="1"/>
  <c r="P812" i="1"/>
  <c r="CE77" i="1"/>
  <c r="G612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F28" i="4"/>
  <c r="CD71" i="1"/>
  <c r="E373" i="9" s="1"/>
  <c r="C615" i="1"/>
  <c r="V815" i="1"/>
  <c r="I816" i="1"/>
  <c r="O816" i="1"/>
  <c r="E372" i="9"/>
  <c r="AX48" i="1"/>
  <c r="AX62" i="1" s="1"/>
  <c r="I366" i="9"/>
  <c r="N743" i="1" l="1"/>
  <c r="C218" i="9"/>
  <c r="N765" i="1"/>
  <c r="F512" i="10"/>
  <c r="H512" i="10"/>
  <c r="J816" i="10"/>
  <c r="C433" i="10"/>
  <c r="C441" i="10" s="1"/>
  <c r="CE71" i="10"/>
  <c r="C716" i="10" s="1"/>
  <c r="H536" i="10"/>
  <c r="F536" i="10"/>
  <c r="F510" i="10"/>
  <c r="H510" i="10"/>
  <c r="H501" i="10"/>
  <c r="F501" i="10"/>
  <c r="H537" i="10"/>
  <c r="F537" i="10"/>
  <c r="H526" i="10"/>
  <c r="F526" i="10"/>
  <c r="F497" i="10"/>
  <c r="H497" i="10"/>
  <c r="H522" i="10"/>
  <c r="F522" i="10"/>
  <c r="H511" i="10"/>
  <c r="F511" i="10"/>
  <c r="F514" i="10"/>
  <c r="H514" i="10"/>
  <c r="H500" i="10"/>
  <c r="F500" i="10"/>
  <c r="F538" i="10"/>
  <c r="H538" i="10"/>
  <c r="H513" i="10"/>
  <c r="F513" i="10"/>
  <c r="F518" i="10"/>
  <c r="H518" i="10"/>
  <c r="H507" i="10"/>
  <c r="F507" i="10"/>
  <c r="H499" i="10"/>
  <c r="F499" i="10"/>
  <c r="H520" i="10"/>
  <c r="F520" i="10"/>
  <c r="F528" i="10"/>
  <c r="H528" i="10"/>
  <c r="F533" i="10"/>
  <c r="H533" i="10"/>
  <c r="F524" i="10"/>
  <c r="H524" i="10"/>
  <c r="H508" i="10"/>
  <c r="F508" i="10"/>
  <c r="H515" i="10"/>
  <c r="F515" i="10"/>
  <c r="H545" i="10"/>
  <c r="F545" i="10"/>
  <c r="H527" i="10"/>
  <c r="F527" i="10"/>
  <c r="H546" i="10"/>
  <c r="F546" i="10"/>
  <c r="H532" i="10"/>
  <c r="F532" i="10"/>
  <c r="F503" i="10"/>
  <c r="H503" i="10"/>
  <c r="H535" i="10"/>
  <c r="F535" i="10"/>
  <c r="H550" i="10"/>
  <c r="F550" i="10"/>
  <c r="F505" i="10"/>
  <c r="H505" i="10"/>
  <c r="H516" i="10"/>
  <c r="F516" i="10"/>
  <c r="F523" i="10"/>
  <c r="H523" i="10"/>
  <c r="F517" i="10"/>
  <c r="H517" i="10"/>
  <c r="H509" i="10"/>
  <c r="F509" i="10"/>
  <c r="H539" i="10"/>
  <c r="F539" i="10"/>
  <c r="D615" i="10"/>
  <c r="C648" i="10"/>
  <c r="M716" i="10" s="1"/>
  <c r="Y816" i="10" s="1"/>
  <c r="F544" i="10"/>
  <c r="H544" i="10" s="1"/>
  <c r="H525" i="10"/>
  <c r="F525" i="10"/>
  <c r="F506" i="10"/>
  <c r="H506" i="10"/>
  <c r="H519" i="10"/>
  <c r="F519" i="10"/>
  <c r="F502" i="10"/>
  <c r="H502" i="10"/>
  <c r="F498" i="10"/>
  <c r="H498" i="10" s="1"/>
  <c r="H540" i="10"/>
  <c r="F540" i="10"/>
  <c r="H529" i="10"/>
  <c r="F529" i="10"/>
  <c r="F521" i="10"/>
  <c r="H521" i="10"/>
  <c r="H504" i="10"/>
  <c r="F504" i="10"/>
  <c r="C668" i="10"/>
  <c r="C715" i="10" s="1"/>
  <c r="C496" i="10"/>
  <c r="G496" i="10" s="1"/>
  <c r="B496" i="10"/>
  <c r="H531" i="10"/>
  <c r="F531" i="10"/>
  <c r="F530" i="10"/>
  <c r="H530" i="10"/>
  <c r="F534" i="10"/>
  <c r="H534" i="10"/>
  <c r="C421" i="1"/>
  <c r="G10" i="4"/>
  <c r="K816" i="1"/>
  <c r="C575" i="1"/>
  <c r="N757" i="1"/>
  <c r="N745" i="1"/>
  <c r="D186" i="9"/>
  <c r="B465" i="1"/>
  <c r="D330" i="1"/>
  <c r="C86" i="8" s="1"/>
  <c r="C33" i="8"/>
  <c r="CD722" i="1"/>
  <c r="C415" i="1"/>
  <c r="P816" i="1"/>
  <c r="N778" i="1"/>
  <c r="N762" i="1"/>
  <c r="N734" i="1"/>
  <c r="I90" i="9"/>
  <c r="F816" i="1"/>
  <c r="D48" i="1"/>
  <c r="D62" i="1" s="1"/>
  <c r="AI48" i="1"/>
  <c r="AI62" i="1" s="1"/>
  <c r="E766" i="1" s="1"/>
  <c r="J48" i="1"/>
  <c r="J62" i="1" s="1"/>
  <c r="C44" i="9" s="1"/>
  <c r="BA48" i="1"/>
  <c r="BA62" i="1" s="1"/>
  <c r="BI48" i="1"/>
  <c r="BI62" i="1" s="1"/>
  <c r="E792" i="1" s="1"/>
  <c r="R48" i="1"/>
  <c r="R62" i="1" s="1"/>
  <c r="D76" i="9" s="1"/>
  <c r="BX48" i="1"/>
  <c r="BX62" i="1" s="1"/>
  <c r="E807" i="1" s="1"/>
  <c r="BO48" i="1"/>
  <c r="BO62" i="1" s="1"/>
  <c r="E798" i="1" s="1"/>
  <c r="AE48" i="1"/>
  <c r="AE62" i="1" s="1"/>
  <c r="E762" i="1" s="1"/>
  <c r="P48" i="1"/>
  <c r="P62" i="1" s="1"/>
  <c r="E747" i="1" s="1"/>
  <c r="AL48" i="1"/>
  <c r="AL62" i="1" s="1"/>
  <c r="E769" i="1" s="1"/>
  <c r="C48" i="1"/>
  <c r="C62" i="1" s="1"/>
  <c r="I48" i="1"/>
  <c r="I62" i="1" s="1"/>
  <c r="E740" i="1" s="1"/>
  <c r="BZ48" i="1"/>
  <c r="BZ62" i="1" s="1"/>
  <c r="H332" i="9" s="1"/>
  <c r="AT48" i="1"/>
  <c r="AT62" i="1" s="1"/>
  <c r="E777" i="1" s="1"/>
  <c r="E48" i="1"/>
  <c r="E62" i="1" s="1"/>
  <c r="E736" i="1" s="1"/>
  <c r="B441" i="1"/>
  <c r="N817" i="1"/>
  <c r="C112" i="8"/>
  <c r="C473" i="1"/>
  <c r="F9" i="6"/>
  <c r="I380" i="9"/>
  <c r="D612" i="1"/>
  <c r="BC52" i="1"/>
  <c r="BC67" i="1" s="1"/>
  <c r="F241" i="9" s="1"/>
  <c r="BZ52" i="1"/>
  <c r="BZ67" i="1" s="1"/>
  <c r="H337" i="9" s="1"/>
  <c r="AU52" i="1"/>
  <c r="AU67" i="1" s="1"/>
  <c r="BX52" i="1"/>
  <c r="BX67" i="1" s="1"/>
  <c r="F337" i="9" s="1"/>
  <c r="BP52" i="1"/>
  <c r="BP67" i="1" s="1"/>
  <c r="J799" i="1" s="1"/>
  <c r="AH52" i="1"/>
  <c r="AH67" i="1" s="1"/>
  <c r="F145" i="9" s="1"/>
  <c r="C52" i="1"/>
  <c r="C67" i="1" s="1"/>
  <c r="J734" i="1" s="1"/>
  <c r="O52" i="1"/>
  <c r="O67" i="1" s="1"/>
  <c r="J746" i="1" s="1"/>
  <c r="BT52" i="1"/>
  <c r="BT67" i="1" s="1"/>
  <c r="J803" i="1" s="1"/>
  <c r="AC52" i="1"/>
  <c r="AC67" i="1" s="1"/>
  <c r="J760" i="1" s="1"/>
  <c r="AD52" i="1"/>
  <c r="AD67" i="1" s="1"/>
  <c r="I113" i="9" s="1"/>
  <c r="BH52" i="1"/>
  <c r="BH67" i="1" s="1"/>
  <c r="D273" i="9" s="1"/>
  <c r="BU52" i="1"/>
  <c r="BU67" i="1" s="1"/>
  <c r="J804" i="1" s="1"/>
  <c r="H52" i="1"/>
  <c r="H67" i="1" s="1"/>
  <c r="H17" i="9" s="1"/>
  <c r="BJ52" i="1"/>
  <c r="BJ67" i="1" s="1"/>
  <c r="J793" i="1" s="1"/>
  <c r="W52" i="1"/>
  <c r="W67" i="1" s="1"/>
  <c r="J754" i="1" s="1"/>
  <c r="BI52" i="1"/>
  <c r="BI67" i="1" s="1"/>
  <c r="E273" i="9" s="1"/>
  <c r="Y52" i="1"/>
  <c r="Y67" i="1" s="1"/>
  <c r="D113" i="9" s="1"/>
  <c r="J52" i="1"/>
  <c r="J67" i="1" s="1"/>
  <c r="C49" i="9" s="1"/>
  <c r="AN52" i="1"/>
  <c r="AN67" i="1" s="1"/>
  <c r="J771" i="1" s="1"/>
  <c r="AS52" i="1"/>
  <c r="AS67" i="1" s="1"/>
  <c r="C209" i="9" s="1"/>
  <c r="AZ52" i="1"/>
  <c r="AZ67" i="1" s="1"/>
  <c r="J783" i="1" s="1"/>
  <c r="AE52" i="1"/>
  <c r="AE67" i="1" s="1"/>
  <c r="C145" i="9" s="1"/>
  <c r="CC52" i="1"/>
  <c r="CC67" i="1" s="1"/>
  <c r="D369" i="9" s="1"/>
  <c r="CA52" i="1"/>
  <c r="CA67" i="1" s="1"/>
  <c r="J810" i="1" s="1"/>
  <c r="CF77" i="1"/>
  <c r="N755" i="1"/>
  <c r="N775" i="1"/>
  <c r="N773" i="1"/>
  <c r="N768" i="1"/>
  <c r="N752" i="1"/>
  <c r="H122" i="9"/>
  <c r="N739" i="1"/>
  <c r="I372" i="9"/>
  <c r="H815" i="1"/>
  <c r="F815" i="1"/>
  <c r="C429" i="1"/>
  <c r="D815" i="1"/>
  <c r="C816" i="1"/>
  <c r="BI730" i="1"/>
  <c r="AF48" i="1"/>
  <c r="AF62" i="1" s="1"/>
  <c r="E763" i="1" s="1"/>
  <c r="BF48" i="1"/>
  <c r="BF62" i="1" s="1"/>
  <c r="E789" i="1" s="1"/>
  <c r="AO48" i="1"/>
  <c r="AO62" i="1" s="1"/>
  <c r="F172" i="9" s="1"/>
  <c r="M48" i="1"/>
  <c r="M62" i="1" s="1"/>
  <c r="E744" i="1" s="1"/>
  <c r="C815" i="1"/>
  <c r="I362" i="9"/>
  <c r="E268" i="9"/>
  <c r="B10" i="4"/>
  <c r="D5" i="7"/>
  <c r="D32" i="6"/>
  <c r="C475" i="1"/>
  <c r="D428" i="1"/>
  <c r="I381" i="9"/>
  <c r="Q816" i="1"/>
  <c r="I612" i="1"/>
  <c r="R816" i="1"/>
  <c r="Q815" i="1"/>
  <c r="R815" i="1"/>
  <c r="S815" i="1"/>
  <c r="AQ52" i="1"/>
  <c r="AQ67" i="1" s="1"/>
  <c r="J774" i="1" s="1"/>
  <c r="AF52" i="1"/>
  <c r="AF67" i="1" s="1"/>
  <c r="D145" i="9" s="1"/>
  <c r="BA52" i="1"/>
  <c r="BA67" i="1" s="1"/>
  <c r="AR52" i="1"/>
  <c r="AR67" i="1" s="1"/>
  <c r="I177" i="9" s="1"/>
  <c r="BO52" i="1"/>
  <c r="BO67" i="1" s="1"/>
  <c r="D305" i="9" s="1"/>
  <c r="Q52" i="1"/>
  <c r="Q67" i="1" s="1"/>
  <c r="J748" i="1" s="1"/>
  <c r="I52" i="1"/>
  <c r="I67" i="1" s="1"/>
  <c r="J740" i="1" s="1"/>
  <c r="AG52" i="1"/>
  <c r="AG67" i="1" s="1"/>
  <c r="E145" i="9" s="1"/>
  <c r="N52" i="1"/>
  <c r="N67" i="1" s="1"/>
  <c r="J745" i="1" s="1"/>
  <c r="BK52" i="1"/>
  <c r="BK67" i="1" s="1"/>
  <c r="G273" i="9" s="1"/>
  <c r="X52" i="1"/>
  <c r="X67" i="1" s="1"/>
  <c r="J755" i="1" s="1"/>
  <c r="K52" i="1"/>
  <c r="K67" i="1" s="1"/>
  <c r="J742" i="1" s="1"/>
  <c r="AV52" i="1"/>
  <c r="AV67" i="1" s="1"/>
  <c r="J779" i="1" s="1"/>
  <c r="P815" i="1"/>
  <c r="BW52" i="1"/>
  <c r="BW67" i="1" s="1"/>
  <c r="J806" i="1" s="1"/>
  <c r="BG52" i="1"/>
  <c r="BG67" i="1" s="1"/>
  <c r="AJ52" i="1"/>
  <c r="AJ67" i="1" s="1"/>
  <c r="E52" i="1"/>
  <c r="E67" i="1" s="1"/>
  <c r="J736" i="1" s="1"/>
  <c r="L52" i="1"/>
  <c r="L67" i="1" s="1"/>
  <c r="E49" i="9" s="1"/>
  <c r="BB52" i="1"/>
  <c r="BB67" i="1" s="1"/>
  <c r="J785" i="1" s="1"/>
  <c r="P52" i="1"/>
  <c r="P67" i="1" s="1"/>
  <c r="J747" i="1" s="1"/>
  <c r="U52" i="1"/>
  <c r="U67" i="1" s="1"/>
  <c r="G81" i="9" s="1"/>
  <c r="Z52" i="1"/>
  <c r="Z67" i="1" s="1"/>
  <c r="J757" i="1" s="1"/>
  <c r="R52" i="1"/>
  <c r="R67" i="1" s="1"/>
  <c r="D81" i="9" s="1"/>
  <c r="AO52" i="1"/>
  <c r="AO67" i="1" s="1"/>
  <c r="F177" i="9" s="1"/>
  <c r="N751" i="1"/>
  <c r="N747" i="1"/>
  <c r="N769" i="1"/>
  <c r="N766" i="1"/>
  <c r="N777" i="1"/>
  <c r="G122" i="9"/>
  <c r="N774" i="1"/>
  <c r="N763" i="1"/>
  <c r="N761" i="1"/>
  <c r="L816" i="1"/>
  <c r="M816" i="1"/>
  <c r="C440" i="1"/>
  <c r="C430" i="1"/>
  <c r="G816" i="1"/>
  <c r="I815" i="1"/>
  <c r="G815" i="1"/>
  <c r="V52" i="1"/>
  <c r="V67" i="1" s="1"/>
  <c r="J753" i="1" s="1"/>
  <c r="AT52" i="1"/>
  <c r="AT67" i="1" s="1"/>
  <c r="J777" i="1" s="1"/>
  <c r="S52" i="1"/>
  <c r="S67" i="1" s="1"/>
  <c r="E81" i="9" s="1"/>
  <c r="AB52" i="1"/>
  <c r="AB67" i="1" s="1"/>
  <c r="G113" i="9" s="1"/>
  <c r="BS52" i="1"/>
  <c r="BS67" i="1" s="1"/>
  <c r="H305" i="9" s="1"/>
  <c r="AI52" i="1"/>
  <c r="AI67" i="1" s="1"/>
  <c r="AL52" i="1"/>
  <c r="AL67" i="1" s="1"/>
  <c r="AL71" i="1" s="1"/>
  <c r="BL52" i="1"/>
  <c r="BL67" i="1" s="1"/>
  <c r="J795" i="1" s="1"/>
  <c r="AP52" i="1"/>
  <c r="AP67" i="1" s="1"/>
  <c r="J773" i="1" s="1"/>
  <c r="BK48" i="1"/>
  <c r="BK62" i="1" s="1"/>
  <c r="W48" i="1"/>
  <c r="W62" i="1" s="1"/>
  <c r="I76" i="9" s="1"/>
  <c r="X48" i="1"/>
  <c r="X62" i="1" s="1"/>
  <c r="C108" i="9" s="1"/>
  <c r="L48" i="1"/>
  <c r="L62" i="1" s="1"/>
  <c r="AU48" i="1"/>
  <c r="AU62" i="1" s="1"/>
  <c r="BC48" i="1"/>
  <c r="BC62" i="1" s="1"/>
  <c r="AM48" i="1"/>
  <c r="AM62" i="1" s="1"/>
  <c r="C427" i="1"/>
  <c r="AK48" i="1"/>
  <c r="AK62" i="1" s="1"/>
  <c r="E768" i="1" s="1"/>
  <c r="BM48" i="1"/>
  <c r="BM62" i="1" s="1"/>
  <c r="CC48" i="1"/>
  <c r="CC62" i="1" s="1"/>
  <c r="E812" i="1" s="1"/>
  <c r="AY48" i="1"/>
  <c r="AY62" i="1" s="1"/>
  <c r="E782" i="1" s="1"/>
  <c r="AA48" i="1"/>
  <c r="AA62" i="1" s="1"/>
  <c r="F108" i="9" s="1"/>
  <c r="CB48" i="1"/>
  <c r="CB62" i="1" s="1"/>
  <c r="C364" i="9" s="1"/>
  <c r="CA48" i="1"/>
  <c r="CA62" i="1" s="1"/>
  <c r="BV48" i="1"/>
  <c r="BV62" i="1" s="1"/>
  <c r="D332" i="9" s="1"/>
  <c r="BP48" i="1"/>
  <c r="BP62" i="1" s="1"/>
  <c r="E799" i="1" s="1"/>
  <c r="BJ48" i="1"/>
  <c r="BJ62" i="1" s="1"/>
  <c r="F268" i="9" s="1"/>
  <c r="AV48" i="1"/>
  <c r="AV62" i="1" s="1"/>
  <c r="F204" i="9" s="1"/>
  <c r="AP48" i="1"/>
  <c r="AP62" i="1" s="1"/>
  <c r="E773" i="1" s="1"/>
  <c r="AJ48" i="1"/>
  <c r="AJ62" i="1" s="1"/>
  <c r="H140" i="9" s="1"/>
  <c r="AD48" i="1"/>
  <c r="AD62" i="1" s="1"/>
  <c r="I108" i="9" s="1"/>
  <c r="D816" i="1"/>
  <c r="T48" i="1"/>
  <c r="T62" i="1" s="1"/>
  <c r="H48" i="1"/>
  <c r="H62" i="1" s="1"/>
  <c r="G48" i="1"/>
  <c r="G62" i="1" s="1"/>
  <c r="G12" i="9" s="1"/>
  <c r="BS48" i="1"/>
  <c r="BS62" i="1" s="1"/>
  <c r="U48" i="1"/>
  <c r="U62" i="1" s="1"/>
  <c r="G76" i="9" s="1"/>
  <c r="BE48" i="1"/>
  <c r="BE62" i="1" s="1"/>
  <c r="H236" i="9" s="1"/>
  <c r="AG48" i="1"/>
  <c r="AG62" i="1" s="1"/>
  <c r="E140" i="9" s="1"/>
  <c r="Q48" i="1"/>
  <c r="Q62" i="1" s="1"/>
  <c r="C76" i="9" s="1"/>
  <c r="BW48" i="1"/>
  <c r="BW62" i="1" s="1"/>
  <c r="E332" i="9" s="1"/>
  <c r="S48" i="1"/>
  <c r="S62" i="1" s="1"/>
  <c r="E750" i="1" s="1"/>
  <c r="BT48" i="1"/>
  <c r="BT62" i="1" s="1"/>
  <c r="E803" i="1" s="1"/>
  <c r="BN48" i="1"/>
  <c r="BN62" i="1" s="1"/>
  <c r="E797" i="1" s="1"/>
  <c r="BH48" i="1"/>
  <c r="BH62" i="1" s="1"/>
  <c r="BB48" i="1"/>
  <c r="BB62" i="1" s="1"/>
  <c r="E236" i="9" s="1"/>
  <c r="AN48" i="1"/>
  <c r="AN62" i="1" s="1"/>
  <c r="AH48" i="1"/>
  <c r="AH62" i="1" s="1"/>
  <c r="E765" i="1" s="1"/>
  <c r="Z48" i="1"/>
  <c r="Z62" i="1" s="1"/>
  <c r="E108" i="9" s="1"/>
  <c r="N48" i="1"/>
  <c r="N62" i="1" s="1"/>
  <c r="G44" i="9" s="1"/>
  <c r="V48" i="1"/>
  <c r="V62" i="1" s="1"/>
  <c r="E753" i="1" s="1"/>
  <c r="AZ48" i="1"/>
  <c r="AZ62" i="1" s="1"/>
  <c r="BL48" i="1"/>
  <c r="BL62" i="1" s="1"/>
  <c r="BY48" i="1"/>
  <c r="BY62" i="1" s="1"/>
  <c r="E808" i="1" s="1"/>
  <c r="AQ48" i="1"/>
  <c r="AQ62" i="1" s="1"/>
  <c r="E774" i="1" s="1"/>
  <c r="AW48" i="1"/>
  <c r="AW62" i="1" s="1"/>
  <c r="BQ48" i="1"/>
  <c r="BQ62" i="1" s="1"/>
  <c r="AC48" i="1"/>
  <c r="AC62" i="1" s="1"/>
  <c r="H108" i="9" s="1"/>
  <c r="F48" i="1"/>
  <c r="F62" i="1" s="1"/>
  <c r="F12" i="9" s="1"/>
  <c r="AR48" i="1"/>
  <c r="AR62" i="1" s="1"/>
  <c r="BD48" i="1"/>
  <c r="BD62" i="1" s="1"/>
  <c r="BR48" i="1"/>
  <c r="BR62" i="1" s="1"/>
  <c r="G300" i="9" s="1"/>
  <c r="K48" i="1"/>
  <c r="K62" i="1" s="1"/>
  <c r="BG48" i="1"/>
  <c r="BG62" i="1" s="1"/>
  <c r="E790" i="1" s="1"/>
  <c r="Y48" i="1"/>
  <c r="Y62" i="1" s="1"/>
  <c r="BU48" i="1"/>
  <c r="BU62" i="1" s="1"/>
  <c r="C332" i="9" s="1"/>
  <c r="O48" i="1"/>
  <c r="O62" i="1" s="1"/>
  <c r="E746" i="1" s="1"/>
  <c r="AB48" i="1"/>
  <c r="AB62" i="1" s="1"/>
  <c r="E759" i="1" s="1"/>
  <c r="AS48" i="1"/>
  <c r="AS62" i="1" s="1"/>
  <c r="H113" i="9"/>
  <c r="C81" i="9"/>
  <c r="I12" i="9"/>
  <c r="D236" i="9"/>
  <c r="E784" i="1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D12" i="9"/>
  <c r="E735" i="1"/>
  <c r="J741" i="1"/>
  <c r="J784" i="1"/>
  <c r="J802" i="1"/>
  <c r="E781" i="1"/>
  <c r="H204" i="9"/>
  <c r="B446" i="1"/>
  <c r="D242" i="1"/>
  <c r="G140" i="9"/>
  <c r="C418" i="1"/>
  <c r="D438" i="1"/>
  <c r="F14" i="6"/>
  <c r="O815" i="1"/>
  <c r="T815" i="1"/>
  <c r="C471" i="1"/>
  <c r="F10" i="6"/>
  <c r="D339" i="1"/>
  <c r="D26" i="9"/>
  <c r="N735" i="1"/>
  <c r="CE75" i="1"/>
  <c r="F7" i="6"/>
  <c r="E204" i="1"/>
  <c r="C468" i="1"/>
  <c r="I383" i="9"/>
  <c r="S816" i="1"/>
  <c r="D22" i="7"/>
  <c r="C40" i="5"/>
  <c r="C420" i="1"/>
  <c r="B28" i="4"/>
  <c r="N772" i="1"/>
  <c r="F186" i="9"/>
  <c r="J809" i="1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AX71" i="1" s="1"/>
  <c r="G52" i="1"/>
  <c r="G67" i="1" s="1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D465" i="1" s="1"/>
  <c r="K815" i="1"/>
  <c r="H154" i="9"/>
  <c r="N767" i="1"/>
  <c r="I367" i="9"/>
  <c r="H816" i="1"/>
  <c r="M815" i="1"/>
  <c r="D373" i="1"/>
  <c r="D434" i="1"/>
  <c r="L815" i="1"/>
  <c r="D292" i="1"/>
  <c r="C58" i="9"/>
  <c r="N741" i="1"/>
  <c r="N744" i="1"/>
  <c r="N756" i="1"/>
  <c r="N750" i="1"/>
  <c r="J794" i="1" l="1"/>
  <c r="C241" i="9"/>
  <c r="J739" i="1"/>
  <c r="AZ71" i="1"/>
  <c r="C545" i="1" s="1"/>
  <c r="G545" i="1" s="1"/>
  <c r="BA71" i="1"/>
  <c r="E761" i="1"/>
  <c r="I300" i="9"/>
  <c r="E12" i="9"/>
  <c r="D709" i="10"/>
  <c r="D701" i="10"/>
  <c r="D693" i="10"/>
  <c r="D685" i="10"/>
  <c r="D706" i="10"/>
  <c r="D698" i="10"/>
  <c r="D690" i="10"/>
  <c r="D711" i="10"/>
  <c r="D703" i="10"/>
  <c r="D695" i="10"/>
  <c r="D687" i="10"/>
  <c r="D708" i="10"/>
  <c r="D700" i="10"/>
  <c r="D692" i="10"/>
  <c r="D684" i="10"/>
  <c r="D710" i="10"/>
  <c r="D702" i="10"/>
  <c r="D694" i="10"/>
  <c r="D686" i="10"/>
  <c r="D716" i="10"/>
  <c r="D707" i="10"/>
  <c r="D699" i="10"/>
  <c r="D691" i="10"/>
  <c r="D683" i="10"/>
  <c r="D705" i="10"/>
  <c r="D680" i="10"/>
  <c r="D672" i="10"/>
  <c r="D620" i="10"/>
  <c r="D616" i="10"/>
  <c r="D713" i="10"/>
  <c r="D682" i="10"/>
  <c r="D674" i="10"/>
  <c r="D623" i="10"/>
  <c r="D619" i="10"/>
  <c r="D704" i="10"/>
  <c r="D679" i="10"/>
  <c r="D671" i="10"/>
  <c r="D625" i="10"/>
  <c r="D689" i="10"/>
  <c r="D676" i="10"/>
  <c r="D668" i="10"/>
  <c r="D628" i="10"/>
  <c r="D622" i="10"/>
  <c r="D618" i="10"/>
  <c r="D697" i="10"/>
  <c r="D678" i="10"/>
  <c r="D670" i="10"/>
  <c r="D647" i="10"/>
  <c r="D646" i="10"/>
  <c r="D645" i="10"/>
  <c r="D629" i="10"/>
  <c r="D626" i="10"/>
  <c r="D621" i="10"/>
  <c r="D617" i="10"/>
  <c r="D712" i="10"/>
  <c r="D677" i="10"/>
  <c r="D675" i="10"/>
  <c r="D673" i="10"/>
  <c r="D642" i="10"/>
  <c r="D634" i="10"/>
  <c r="D624" i="10"/>
  <c r="D641" i="10"/>
  <c r="D633" i="10"/>
  <c r="D627" i="10"/>
  <c r="D638" i="10"/>
  <c r="D630" i="10"/>
  <c r="D643" i="10"/>
  <c r="D635" i="10"/>
  <c r="D640" i="10"/>
  <c r="D632" i="10"/>
  <c r="D637" i="10"/>
  <c r="D644" i="10"/>
  <c r="D688" i="10"/>
  <c r="D669" i="10"/>
  <c r="D636" i="10"/>
  <c r="D639" i="10"/>
  <c r="D696" i="10"/>
  <c r="D681" i="10"/>
  <c r="D631" i="10"/>
  <c r="H496" i="10"/>
  <c r="F496" i="10"/>
  <c r="E764" i="1"/>
  <c r="J756" i="1"/>
  <c r="D300" i="9"/>
  <c r="J761" i="1"/>
  <c r="C17" i="9"/>
  <c r="H71" i="1"/>
  <c r="C673" i="1" s="1"/>
  <c r="BJ71" i="1"/>
  <c r="C555" i="1" s="1"/>
  <c r="J765" i="1"/>
  <c r="AH71" i="1"/>
  <c r="C527" i="1" s="1"/>
  <c r="G527" i="1" s="1"/>
  <c r="AE71" i="1"/>
  <c r="C524" i="1" s="1"/>
  <c r="G524" i="1" s="1"/>
  <c r="I71" i="1"/>
  <c r="I21" i="9" s="1"/>
  <c r="Y71" i="1"/>
  <c r="C172" i="9"/>
  <c r="D204" i="9"/>
  <c r="F44" i="9"/>
  <c r="E809" i="1"/>
  <c r="AI71" i="1"/>
  <c r="G149" i="9" s="1"/>
  <c r="F332" i="9"/>
  <c r="E741" i="1"/>
  <c r="J71" i="1"/>
  <c r="BZ71" i="1"/>
  <c r="C646" i="1" s="1"/>
  <c r="E749" i="1"/>
  <c r="AJ71" i="1"/>
  <c r="C529" i="1" s="1"/>
  <c r="G529" i="1" s="1"/>
  <c r="C140" i="9"/>
  <c r="AO71" i="1"/>
  <c r="F181" i="9" s="1"/>
  <c r="E76" i="9"/>
  <c r="E772" i="1"/>
  <c r="I44" i="9"/>
  <c r="J786" i="1"/>
  <c r="D49" i="9"/>
  <c r="CA71" i="1"/>
  <c r="C572" i="1" s="1"/>
  <c r="BI71" i="1"/>
  <c r="C634" i="1" s="1"/>
  <c r="J743" i="1"/>
  <c r="E801" i="1"/>
  <c r="BV71" i="1"/>
  <c r="D341" i="9" s="1"/>
  <c r="E758" i="1"/>
  <c r="G332" i="9"/>
  <c r="E757" i="1"/>
  <c r="I337" i="9"/>
  <c r="J798" i="1"/>
  <c r="I305" i="9"/>
  <c r="J775" i="1"/>
  <c r="J792" i="1"/>
  <c r="E305" i="9"/>
  <c r="C337" i="9"/>
  <c r="BH71" i="1"/>
  <c r="C636" i="1" s="1"/>
  <c r="J750" i="1"/>
  <c r="J812" i="1"/>
  <c r="J776" i="1"/>
  <c r="I17" i="9"/>
  <c r="E71" i="1"/>
  <c r="E21" i="9" s="1"/>
  <c r="E209" i="9"/>
  <c r="J778" i="1"/>
  <c r="F273" i="9"/>
  <c r="W71" i="1"/>
  <c r="C688" i="1" s="1"/>
  <c r="J772" i="1"/>
  <c r="J763" i="1"/>
  <c r="I81" i="9"/>
  <c r="J791" i="1"/>
  <c r="E177" i="9"/>
  <c r="H49" i="9"/>
  <c r="J762" i="1"/>
  <c r="BX71" i="1"/>
  <c r="C569" i="1" s="1"/>
  <c r="AU71" i="1"/>
  <c r="C540" i="1" s="1"/>
  <c r="G540" i="1" s="1"/>
  <c r="J807" i="1"/>
  <c r="BF71" i="1"/>
  <c r="C551" i="1" s="1"/>
  <c r="O71" i="1"/>
  <c r="C680" i="1" s="1"/>
  <c r="I236" i="9"/>
  <c r="H44" i="9"/>
  <c r="E737" i="1"/>
  <c r="M71" i="1"/>
  <c r="F53" i="9" s="1"/>
  <c r="F71" i="1"/>
  <c r="F21" i="9" s="1"/>
  <c r="E738" i="1"/>
  <c r="E793" i="1"/>
  <c r="AD71" i="1"/>
  <c r="C695" i="1" s="1"/>
  <c r="E806" i="1"/>
  <c r="E791" i="1"/>
  <c r="D140" i="9"/>
  <c r="I204" i="9"/>
  <c r="G172" i="9"/>
  <c r="AK71" i="1"/>
  <c r="C530" i="1" s="1"/>
  <c r="G530" i="1" s="1"/>
  <c r="BY71" i="1"/>
  <c r="C645" i="1" s="1"/>
  <c r="E204" i="9"/>
  <c r="E785" i="1"/>
  <c r="BP71" i="1"/>
  <c r="E309" i="9" s="1"/>
  <c r="E804" i="1"/>
  <c r="BR71" i="1"/>
  <c r="G309" i="9" s="1"/>
  <c r="AA71" i="1"/>
  <c r="C692" i="1" s="1"/>
  <c r="AC71" i="1"/>
  <c r="C694" i="1" s="1"/>
  <c r="E778" i="1"/>
  <c r="E760" i="1"/>
  <c r="E745" i="1"/>
  <c r="E300" i="9"/>
  <c r="I140" i="9"/>
  <c r="BU71" i="1"/>
  <c r="C566" i="1" s="1"/>
  <c r="S71" i="1"/>
  <c r="C512" i="1" s="1"/>
  <c r="G512" i="1" s="1"/>
  <c r="E767" i="1"/>
  <c r="AF71" i="1"/>
  <c r="D149" i="9" s="1"/>
  <c r="E752" i="1"/>
  <c r="G49" i="9"/>
  <c r="N71" i="1"/>
  <c r="C507" i="1" s="1"/>
  <c r="G507" i="1" s="1"/>
  <c r="J764" i="1"/>
  <c r="AR71" i="1"/>
  <c r="C709" i="1" s="1"/>
  <c r="J749" i="1"/>
  <c r="E337" i="9"/>
  <c r="Q71" i="1"/>
  <c r="C85" i="9" s="1"/>
  <c r="AB71" i="1"/>
  <c r="C693" i="1" s="1"/>
  <c r="CC71" i="1"/>
  <c r="C620" i="1" s="1"/>
  <c r="G71" i="1"/>
  <c r="G21" i="9" s="1"/>
  <c r="E754" i="1"/>
  <c r="H76" i="9"/>
  <c r="F140" i="9"/>
  <c r="E748" i="1"/>
  <c r="E783" i="1"/>
  <c r="BB71" i="1"/>
  <c r="C632" i="1" s="1"/>
  <c r="G108" i="9"/>
  <c r="E811" i="1"/>
  <c r="BT71" i="1"/>
  <c r="C640" i="1" s="1"/>
  <c r="J790" i="1"/>
  <c r="C273" i="9"/>
  <c r="BO71" i="1"/>
  <c r="D309" i="9" s="1"/>
  <c r="F209" i="9"/>
  <c r="E241" i="9"/>
  <c r="CE67" i="1"/>
  <c r="C433" i="1" s="1"/>
  <c r="AQ71" i="1"/>
  <c r="C708" i="1" s="1"/>
  <c r="H81" i="9"/>
  <c r="H273" i="9"/>
  <c r="V71" i="1"/>
  <c r="H85" i="9" s="1"/>
  <c r="E113" i="9"/>
  <c r="H177" i="9"/>
  <c r="R71" i="1"/>
  <c r="C683" i="1" s="1"/>
  <c r="E17" i="9"/>
  <c r="D241" i="9"/>
  <c r="J759" i="1"/>
  <c r="C113" i="9"/>
  <c r="J752" i="1"/>
  <c r="BG71" i="1"/>
  <c r="C277" i="9" s="1"/>
  <c r="X71" i="1"/>
  <c r="C117" i="9" s="1"/>
  <c r="I49" i="9"/>
  <c r="P71" i="1"/>
  <c r="H145" i="9"/>
  <c r="J767" i="1"/>
  <c r="N815" i="1"/>
  <c r="C628" i="1"/>
  <c r="G177" i="9"/>
  <c r="AT71" i="1"/>
  <c r="C539" i="1" s="1"/>
  <c r="G539" i="1" s="1"/>
  <c r="D209" i="9"/>
  <c r="G145" i="9"/>
  <c r="J766" i="1"/>
  <c r="CE52" i="1"/>
  <c r="D71" i="1"/>
  <c r="D21" i="9" s="1"/>
  <c r="BN71" i="1"/>
  <c r="C619" i="1" s="1"/>
  <c r="C177" i="9"/>
  <c r="J769" i="1"/>
  <c r="E776" i="1"/>
  <c r="AS71" i="1"/>
  <c r="C204" i="9"/>
  <c r="C690" i="1"/>
  <c r="C518" i="1"/>
  <c r="G518" i="1" s="1"/>
  <c r="D117" i="9"/>
  <c r="BD71" i="1"/>
  <c r="G236" i="9"/>
  <c r="E787" i="1"/>
  <c r="F300" i="9"/>
  <c r="E800" i="1"/>
  <c r="BQ71" i="1"/>
  <c r="BL71" i="1"/>
  <c r="E795" i="1"/>
  <c r="F76" i="9"/>
  <c r="T71" i="1"/>
  <c r="E751" i="1"/>
  <c r="E743" i="1"/>
  <c r="E44" i="9"/>
  <c r="L71" i="1"/>
  <c r="E756" i="1"/>
  <c r="E805" i="1"/>
  <c r="U71" i="1"/>
  <c r="G85" i="9" s="1"/>
  <c r="H268" i="9"/>
  <c r="Z71" i="1"/>
  <c r="C691" i="1" s="1"/>
  <c r="E775" i="1"/>
  <c r="I172" i="9"/>
  <c r="E780" i="1"/>
  <c r="AW71" i="1"/>
  <c r="E802" i="1"/>
  <c r="BS71" i="1"/>
  <c r="H300" i="9"/>
  <c r="E810" i="1"/>
  <c r="I332" i="9"/>
  <c r="AM71" i="1"/>
  <c r="E770" i="1"/>
  <c r="D364" i="9"/>
  <c r="D108" i="9"/>
  <c r="AY71" i="1"/>
  <c r="I213" i="9" s="1"/>
  <c r="E755" i="1"/>
  <c r="BW71" i="1"/>
  <c r="C643" i="1" s="1"/>
  <c r="AP71" i="1"/>
  <c r="G181" i="9" s="1"/>
  <c r="C300" i="9"/>
  <c r="D268" i="9"/>
  <c r="C268" i="9"/>
  <c r="E742" i="1"/>
  <c r="D44" i="9"/>
  <c r="K71" i="1"/>
  <c r="E771" i="1"/>
  <c r="AN71" i="1"/>
  <c r="E172" i="9"/>
  <c r="I268" i="9"/>
  <c r="BM71" i="1"/>
  <c r="E796" i="1"/>
  <c r="F236" i="9"/>
  <c r="E786" i="1"/>
  <c r="BC71" i="1"/>
  <c r="H172" i="9"/>
  <c r="G204" i="9"/>
  <c r="CB71" i="1"/>
  <c r="C622" i="1" s="1"/>
  <c r="D172" i="9"/>
  <c r="E779" i="1"/>
  <c r="AG71" i="1"/>
  <c r="C526" i="1" s="1"/>
  <c r="G526" i="1" s="1"/>
  <c r="C245" i="9"/>
  <c r="AV71" i="1"/>
  <c r="C541" i="1" s="1"/>
  <c r="CE48" i="1"/>
  <c r="C236" i="9"/>
  <c r="E788" i="1"/>
  <c r="BE71" i="1"/>
  <c r="E739" i="1"/>
  <c r="H12" i="9"/>
  <c r="G268" i="9"/>
  <c r="E794" i="1"/>
  <c r="BK71" i="1"/>
  <c r="E734" i="1"/>
  <c r="CE62" i="1"/>
  <c r="C12" i="9"/>
  <c r="C71" i="1"/>
  <c r="D245" i="9"/>
  <c r="C546" i="1"/>
  <c r="G546" i="1" s="1"/>
  <c r="C630" i="1"/>
  <c r="C675" i="1"/>
  <c r="C503" i="1"/>
  <c r="G503" i="1" s="1"/>
  <c r="C53" i="9"/>
  <c r="F515" i="1"/>
  <c r="H505" i="1"/>
  <c r="F505" i="1"/>
  <c r="F517" i="1"/>
  <c r="H499" i="1"/>
  <c r="F499" i="1"/>
  <c r="F497" i="1"/>
  <c r="H497" i="1"/>
  <c r="F511" i="1"/>
  <c r="F501" i="1"/>
  <c r="B496" i="1"/>
  <c r="J738" i="1"/>
  <c r="G17" i="9"/>
  <c r="I273" i="9"/>
  <c r="J796" i="1"/>
  <c r="D27" i="7"/>
  <c r="B448" i="1"/>
  <c r="F544" i="1"/>
  <c r="H536" i="1"/>
  <c r="F536" i="1"/>
  <c r="F528" i="1"/>
  <c r="H528" i="1"/>
  <c r="F520" i="1"/>
  <c r="D341" i="1"/>
  <c r="C481" i="1" s="1"/>
  <c r="C50" i="8"/>
  <c r="J781" i="1"/>
  <c r="H209" i="9"/>
  <c r="D337" i="9"/>
  <c r="J805" i="1"/>
  <c r="J751" i="1"/>
  <c r="F81" i="9"/>
  <c r="J782" i="1"/>
  <c r="I209" i="9"/>
  <c r="I241" i="9"/>
  <c r="J789" i="1"/>
  <c r="I378" i="9"/>
  <c r="K612" i="1"/>
  <c r="C465" i="1"/>
  <c r="N816" i="1"/>
  <c r="C528" i="1"/>
  <c r="G528" i="1" s="1"/>
  <c r="C616" i="1"/>
  <c r="C543" i="1"/>
  <c r="H213" i="9"/>
  <c r="C126" i="8"/>
  <c r="D391" i="1"/>
  <c r="F32" i="6"/>
  <c r="C478" i="1"/>
  <c r="C305" i="9"/>
  <c r="J797" i="1"/>
  <c r="C102" i="8"/>
  <c r="C482" i="1"/>
  <c r="F498" i="1"/>
  <c r="J788" i="1"/>
  <c r="H241" i="9"/>
  <c r="J768" i="1"/>
  <c r="I145" i="9"/>
  <c r="G209" i="9"/>
  <c r="J780" i="1"/>
  <c r="J808" i="1"/>
  <c r="G337" i="9"/>
  <c r="D177" i="9"/>
  <c r="J770" i="1"/>
  <c r="C476" i="1"/>
  <c r="F16" i="6"/>
  <c r="F516" i="1"/>
  <c r="J735" i="1"/>
  <c r="D17" i="9"/>
  <c r="J800" i="1"/>
  <c r="F305" i="9"/>
  <c r="C181" i="9"/>
  <c r="C703" i="1"/>
  <c r="C531" i="1"/>
  <c r="G531" i="1" s="1"/>
  <c r="F540" i="1"/>
  <c r="H540" i="1"/>
  <c r="F532" i="1"/>
  <c r="H532" i="1"/>
  <c r="F524" i="1"/>
  <c r="F550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C502" i="1" l="1"/>
  <c r="G502" i="1" s="1"/>
  <c r="C699" i="1"/>
  <c r="C700" i="1"/>
  <c r="F149" i="9"/>
  <c r="E213" i="9"/>
  <c r="C571" i="1"/>
  <c r="E612" i="10"/>
  <c r="D715" i="10"/>
  <c r="E623" i="10"/>
  <c r="H21" i="9"/>
  <c r="C501" i="1"/>
  <c r="G501" i="1" s="1"/>
  <c r="C674" i="1"/>
  <c r="C617" i="1"/>
  <c r="H524" i="1"/>
  <c r="I245" i="9"/>
  <c r="C696" i="1"/>
  <c r="F277" i="9"/>
  <c r="C149" i="9"/>
  <c r="D277" i="9"/>
  <c r="C629" i="1"/>
  <c r="H149" i="9"/>
  <c r="C523" i="1"/>
  <c r="G523" i="1" s="1"/>
  <c r="G53" i="9"/>
  <c r="G341" i="9"/>
  <c r="C500" i="1"/>
  <c r="G500" i="1" s="1"/>
  <c r="C522" i="1"/>
  <c r="G522" i="1" s="1"/>
  <c r="C644" i="1"/>
  <c r="C701" i="1"/>
  <c r="C511" i="1"/>
  <c r="G511" i="1" s="1"/>
  <c r="C621" i="1"/>
  <c r="C679" i="1"/>
  <c r="C570" i="1"/>
  <c r="C642" i="1"/>
  <c r="H117" i="9"/>
  <c r="I341" i="9"/>
  <c r="F341" i="9"/>
  <c r="C553" i="1"/>
  <c r="C706" i="1"/>
  <c r="H341" i="9"/>
  <c r="C534" i="1"/>
  <c r="G534" i="1" s="1"/>
  <c r="C554" i="1"/>
  <c r="E277" i="9"/>
  <c r="C506" i="1"/>
  <c r="G506" i="1" s="1"/>
  <c r="C567" i="1"/>
  <c r="I369" i="9"/>
  <c r="C647" i="1"/>
  <c r="I117" i="9"/>
  <c r="C498" i="1"/>
  <c r="G498" i="1" s="1"/>
  <c r="C561" i="1"/>
  <c r="C712" i="1"/>
  <c r="C678" i="1"/>
  <c r="C508" i="1"/>
  <c r="G508" i="1" s="1"/>
  <c r="I85" i="9"/>
  <c r="C670" i="1"/>
  <c r="C520" i="1"/>
  <c r="G520" i="1" s="1"/>
  <c r="C563" i="1"/>
  <c r="C684" i="1"/>
  <c r="C627" i="1"/>
  <c r="C516" i="1"/>
  <c r="G516" i="1" s="1"/>
  <c r="J816" i="1"/>
  <c r="H53" i="9"/>
  <c r="C626" i="1"/>
  <c r="C671" i="1"/>
  <c r="C499" i="1"/>
  <c r="G499" i="1" s="1"/>
  <c r="C497" i="1"/>
  <c r="G497" i="1" s="1"/>
  <c r="C341" i="9"/>
  <c r="D213" i="9"/>
  <c r="E85" i="9"/>
  <c r="C702" i="1"/>
  <c r="C547" i="1"/>
  <c r="C309" i="9"/>
  <c r="F117" i="9"/>
  <c r="I181" i="9"/>
  <c r="C641" i="1"/>
  <c r="G117" i="9"/>
  <c r="I149" i="9"/>
  <c r="E245" i="9"/>
  <c r="C521" i="1"/>
  <c r="G521" i="1" s="1"/>
  <c r="C536" i="1"/>
  <c r="G536" i="1" s="1"/>
  <c r="C537" i="1"/>
  <c r="G537" i="1" s="1"/>
  <c r="C517" i="1"/>
  <c r="G517" i="1" s="1"/>
  <c r="C687" i="1"/>
  <c r="I309" i="9"/>
  <c r="C697" i="1"/>
  <c r="C510" i="1"/>
  <c r="G510" i="1" s="1"/>
  <c r="C515" i="1"/>
  <c r="G515" i="1" s="1"/>
  <c r="C682" i="1"/>
  <c r="C565" i="1"/>
  <c r="C525" i="1"/>
  <c r="G525" i="1" s="1"/>
  <c r="C535" i="1"/>
  <c r="G535" i="1" s="1"/>
  <c r="C573" i="1"/>
  <c r="C574" i="1"/>
  <c r="C672" i="1"/>
  <c r="C669" i="1"/>
  <c r="E117" i="9"/>
  <c r="D85" i="9"/>
  <c r="C689" i="1"/>
  <c r="J815" i="1"/>
  <c r="C625" i="1"/>
  <c r="H181" i="9"/>
  <c r="C560" i="1"/>
  <c r="D373" i="9"/>
  <c r="C514" i="1"/>
  <c r="G514" i="1" s="1"/>
  <c r="C618" i="1"/>
  <c r="C559" i="1"/>
  <c r="I53" i="9"/>
  <c r="C509" i="1"/>
  <c r="G509" i="1" s="1"/>
  <c r="C681" i="1"/>
  <c r="C519" i="1"/>
  <c r="G519" i="1" s="1"/>
  <c r="C544" i="1"/>
  <c r="G544" i="1" s="1"/>
  <c r="C707" i="1"/>
  <c r="C711" i="1"/>
  <c r="C686" i="1"/>
  <c r="C552" i="1"/>
  <c r="C698" i="1"/>
  <c r="E149" i="9"/>
  <c r="C713" i="1"/>
  <c r="C568" i="1"/>
  <c r="C633" i="1"/>
  <c r="F245" i="9"/>
  <c r="C548" i="1"/>
  <c r="C638" i="1"/>
  <c r="I277" i="9"/>
  <c r="C558" i="1"/>
  <c r="C532" i="1"/>
  <c r="G532" i="1" s="1"/>
  <c r="D181" i="9"/>
  <c r="C704" i="1"/>
  <c r="C639" i="1"/>
  <c r="C564" i="1"/>
  <c r="H309" i="9"/>
  <c r="C549" i="1"/>
  <c r="G245" i="9"/>
  <c r="C624" i="1"/>
  <c r="E815" i="1"/>
  <c r="F213" i="9"/>
  <c r="D53" i="9"/>
  <c r="C676" i="1"/>
  <c r="C504" i="1"/>
  <c r="G504" i="1" s="1"/>
  <c r="C710" i="1"/>
  <c r="C538" i="1"/>
  <c r="G538" i="1" s="1"/>
  <c r="C213" i="9"/>
  <c r="E341" i="9"/>
  <c r="C373" i="9"/>
  <c r="C635" i="1"/>
  <c r="G277" i="9"/>
  <c r="C556" i="1"/>
  <c r="G213" i="9"/>
  <c r="C542" i="1"/>
  <c r="C631" i="1"/>
  <c r="C637" i="1"/>
  <c r="H277" i="9"/>
  <c r="C557" i="1"/>
  <c r="H245" i="9"/>
  <c r="C614" i="1"/>
  <c r="C550" i="1"/>
  <c r="E181" i="9"/>
  <c r="C705" i="1"/>
  <c r="C533" i="1"/>
  <c r="G533" i="1" s="1"/>
  <c r="C505" i="1"/>
  <c r="G505" i="1" s="1"/>
  <c r="C677" i="1"/>
  <c r="E53" i="9"/>
  <c r="C513" i="1"/>
  <c r="G513" i="1" s="1"/>
  <c r="C685" i="1"/>
  <c r="F85" i="9"/>
  <c r="F309" i="9"/>
  <c r="C562" i="1"/>
  <c r="C623" i="1"/>
  <c r="I364" i="9"/>
  <c r="C428" i="1"/>
  <c r="C441" i="1" s="1"/>
  <c r="CE71" i="1"/>
  <c r="E816" i="1"/>
  <c r="H501" i="1"/>
  <c r="C496" i="1"/>
  <c r="G496" i="1" s="1"/>
  <c r="C668" i="1"/>
  <c r="C21" i="9"/>
  <c r="F522" i="1"/>
  <c r="F510" i="1"/>
  <c r="F513" i="1"/>
  <c r="H513" i="1"/>
  <c r="C142" i="8"/>
  <c r="D393" i="1"/>
  <c r="F538" i="1"/>
  <c r="F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F508" i="1"/>
  <c r="F514" i="1"/>
  <c r="H507" i="1"/>
  <c r="F507" i="1"/>
  <c r="H518" i="1"/>
  <c r="F518" i="1"/>
  <c r="H546" i="1"/>
  <c r="F546" i="1"/>
  <c r="F506" i="1"/>
  <c r="H506" i="1"/>
  <c r="F500" i="1"/>
  <c r="F509" i="1"/>
  <c r="E706" i="10" l="1"/>
  <c r="E698" i="10"/>
  <c r="E690" i="10"/>
  <c r="E711" i="10"/>
  <c r="E703" i="10"/>
  <c r="E695" i="10"/>
  <c r="E687" i="10"/>
  <c r="E708" i="10"/>
  <c r="E700" i="10"/>
  <c r="E692" i="10"/>
  <c r="E713" i="10"/>
  <c r="E705" i="10"/>
  <c r="E697" i="10"/>
  <c r="E689" i="10"/>
  <c r="E716" i="10"/>
  <c r="E707" i="10"/>
  <c r="E699" i="10"/>
  <c r="E691" i="10"/>
  <c r="E683" i="10"/>
  <c r="E712" i="10"/>
  <c r="E704" i="10"/>
  <c r="E696" i="10"/>
  <c r="E688" i="10"/>
  <c r="E702" i="10"/>
  <c r="E677" i="10"/>
  <c r="E669" i="10"/>
  <c r="E627" i="10"/>
  <c r="E710" i="10"/>
  <c r="E684" i="10"/>
  <c r="E679" i="10"/>
  <c r="E671" i="10"/>
  <c r="E625" i="10"/>
  <c r="E701" i="10"/>
  <c r="E676" i="10"/>
  <c r="E668" i="10"/>
  <c r="E628" i="10"/>
  <c r="E686" i="10"/>
  <c r="E681" i="10"/>
  <c r="E673" i="10"/>
  <c r="E694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647" i="10"/>
  <c r="E709" i="10"/>
  <c r="E682" i="10"/>
  <c r="E680" i="10"/>
  <c r="E678" i="10"/>
  <c r="E646" i="10"/>
  <c r="E693" i="10"/>
  <c r="E685" i="10"/>
  <c r="E674" i="10"/>
  <c r="E672" i="10"/>
  <c r="E670" i="10"/>
  <c r="E626" i="10"/>
  <c r="E645" i="10"/>
  <c r="E629" i="10"/>
  <c r="H516" i="1"/>
  <c r="H514" i="1"/>
  <c r="H522" i="1"/>
  <c r="H498" i="1"/>
  <c r="H510" i="1"/>
  <c r="H511" i="1"/>
  <c r="H500" i="1"/>
  <c r="H520" i="1"/>
  <c r="H508" i="1"/>
  <c r="H517" i="1"/>
  <c r="H515" i="1"/>
  <c r="H509" i="1"/>
  <c r="H544" i="1"/>
  <c r="H538" i="1"/>
  <c r="G550" i="1"/>
  <c r="H550" i="1" s="1"/>
  <c r="C648" i="1"/>
  <c r="M716" i="1" s="1"/>
  <c r="Y816" i="1" s="1"/>
  <c r="D615" i="1"/>
  <c r="H496" i="1"/>
  <c r="C715" i="1"/>
  <c r="C716" i="1"/>
  <c r="I373" i="9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715" i="10" l="1"/>
  <c r="F624" i="10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F711" i="10" l="1"/>
  <c r="F703" i="10"/>
  <c r="F695" i="10"/>
  <c r="F687" i="10"/>
  <c r="F708" i="10"/>
  <c r="F700" i="10"/>
  <c r="F692" i="10"/>
  <c r="F684" i="10"/>
  <c r="F713" i="10"/>
  <c r="F705" i="10"/>
  <c r="F697" i="10"/>
  <c r="F689" i="10"/>
  <c r="F710" i="10"/>
  <c r="F702" i="10"/>
  <c r="F694" i="10"/>
  <c r="F686" i="10"/>
  <c r="F712" i="10"/>
  <c r="F704" i="10"/>
  <c r="F696" i="10"/>
  <c r="F688" i="10"/>
  <c r="F709" i="10"/>
  <c r="F701" i="10"/>
  <c r="F693" i="10"/>
  <c r="F685" i="10"/>
  <c r="F699" i="10"/>
  <c r="F683" i="10"/>
  <c r="F682" i="10"/>
  <c r="F674" i="10"/>
  <c r="F707" i="10"/>
  <c r="F676" i="10"/>
  <c r="F668" i="10"/>
  <c r="F628" i="10"/>
  <c r="F698" i="10"/>
  <c r="F681" i="10"/>
  <c r="F673" i="10"/>
  <c r="F716" i="10"/>
  <c r="F678" i="10"/>
  <c r="F670" i="10"/>
  <c r="F647" i="10"/>
  <c r="F646" i="10"/>
  <c r="F645" i="10"/>
  <c r="F629" i="10"/>
  <c r="F626" i="10"/>
  <c r="F691" i="10"/>
  <c r="F680" i="10"/>
  <c r="F672" i="10"/>
  <c r="F671" i="10"/>
  <c r="F669" i="10"/>
  <c r="F639" i="10"/>
  <c r="F631" i="10"/>
  <c r="F638" i="10"/>
  <c r="F630" i="10"/>
  <c r="F643" i="10"/>
  <c r="F635" i="10"/>
  <c r="F640" i="10"/>
  <c r="F632" i="10"/>
  <c r="F706" i="10"/>
  <c r="F637" i="10"/>
  <c r="F625" i="10"/>
  <c r="F675" i="10"/>
  <c r="F644" i="10"/>
  <c r="F690" i="10"/>
  <c r="F636" i="10"/>
  <c r="F679" i="10"/>
  <c r="F642" i="10"/>
  <c r="F634" i="10"/>
  <c r="F627" i="10"/>
  <c r="F641" i="10"/>
  <c r="F677" i="10"/>
  <c r="F633" i="10"/>
  <c r="E623" i="1"/>
  <c r="E716" i="1" s="1"/>
  <c r="E612" i="1"/>
  <c r="D715" i="1"/>
  <c r="F715" i="10" l="1"/>
  <c r="G625" i="10"/>
  <c r="E697" i="1"/>
  <c r="E630" i="1"/>
  <c r="E643" i="1"/>
  <c r="E640" i="1"/>
  <c r="E684" i="1"/>
  <c r="E696" i="1"/>
  <c r="E681" i="1"/>
  <c r="E686" i="1"/>
  <c r="E691" i="1"/>
  <c r="E680" i="1"/>
  <c r="E677" i="1"/>
  <c r="E709" i="1"/>
  <c r="E703" i="1"/>
  <c r="E639" i="1"/>
  <c r="E625" i="1"/>
  <c r="E689" i="1"/>
  <c r="E676" i="1"/>
  <c r="E700" i="1"/>
  <c r="E627" i="1"/>
  <c r="E683" i="1"/>
  <c r="E632" i="1"/>
  <c r="E692" i="1"/>
  <c r="E699" i="1"/>
  <c r="E631" i="1"/>
  <c r="E701" i="1"/>
  <c r="E624" i="1"/>
  <c r="F624" i="1" s="1"/>
  <c r="F709" i="1" s="1"/>
  <c r="E707" i="1"/>
  <c r="E710" i="1"/>
  <c r="E713" i="1"/>
  <c r="E671" i="1"/>
  <c r="E675" i="1"/>
  <c r="E687" i="1"/>
  <c r="E673" i="1"/>
  <c r="E628" i="1"/>
  <c r="E694" i="1"/>
  <c r="E668" i="1"/>
  <c r="E708" i="1"/>
  <c r="E682" i="1"/>
  <c r="E685" i="1"/>
  <c r="E638" i="1"/>
  <c r="E704" i="1"/>
  <c r="E645" i="1"/>
  <c r="E635" i="1"/>
  <c r="E647" i="1"/>
  <c r="E702" i="1"/>
  <c r="E633" i="1"/>
  <c r="E644" i="1"/>
  <c r="E637" i="1"/>
  <c r="E678" i="1"/>
  <c r="E642" i="1"/>
  <c r="E712" i="1"/>
  <c r="E646" i="1"/>
  <c r="E626" i="1"/>
  <c r="E705" i="1"/>
  <c r="E688" i="1"/>
  <c r="E698" i="1"/>
  <c r="E693" i="1"/>
  <c r="E679" i="1"/>
  <c r="E629" i="1"/>
  <c r="E636" i="1"/>
  <c r="E670" i="1"/>
  <c r="E690" i="1"/>
  <c r="E634" i="1"/>
  <c r="E674" i="1"/>
  <c r="E706" i="1"/>
  <c r="E711" i="1"/>
  <c r="E641" i="1"/>
  <c r="E669" i="1"/>
  <c r="E695" i="1"/>
  <c r="E672" i="1"/>
  <c r="G708" i="10" l="1"/>
  <c r="G700" i="10"/>
  <c r="G692" i="10"/>
  <c r="G684" i="10"/>
  <c r="G713" i="10"/>
  <c r="G705" i="10"/>
  <c r="G697" i="10"/>
  <c r="G689" i="10"/>
  <c r="G710" i="10"/>
  <c r="G702" i="10"/>
  <c r="G694" i="10"/>
  <c r="G686" i="10"/>
  <c r="G716" i="10"/>
  <c r="G707" i="10"/>
  <c r="G699" i="10"/>
  <c r="G691" i="10"/>
  <c r="G709" i="10"/>
  <c r="G701" i="10"/>
  <c r="G693" i="10"/>
  <c r="G685" i="10"/>
  <c r="G706" i="10"/>
  <c r="G698" i="10"/>
  <c r="G690" i="10"/>
  <c r="G696" i="10"/>
  <c r="G679" i="10"/>
  <c r="G671" i="10"/>
  <c r="G704" i="10"/>
  <c r="G681" i="10"/>
  <c r="G673" i="10"/>
  <c r="G695" i="10"/>
  <c r="G678" i="10"/>
  <c r="G670" i="10"/>
  <c r="G647" i="10"/>
  <c r="G646" i="10"/>
  <c r="G645" i="10"/>
  <c r="G629" i="10"/>
  <c r="G626" i="10"/>
  <c r="G712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88" i="10"/>
  <c r="G677" i="10"/>
  <c r="G669" i="10"/>
  <c r="G627" i="10"/>
  <c r="G628" i="10"/>
  <c r="H628" i="10" s="1"/>
  <c r="G676" i="10"/>
  <c r="G674" i="10"/>
  <c r="G672" i="10"/>
  <c r="G668" i="10"/>
  <c r="G711" i="10"/>
  <c r="G680" i="10"/>
  <c r="G687" i="10"/>
  <c r="G703" i="10"/>
  <c r="G683" i="10"/>
  <c r="G682" i="10"/>
  <c r="F708" i="1"/>
  <c r="F710" i="1"/>
  <c r="F689" i="1"/>
  <c r="F700" i="1"/>
  <c r="F684" i="1"/>
  <c r="F695" i="1"/>
  <c r="F643" i="1"/>
  <c r="F647" i="1"/>
  <c r="F704" i="1"/>
  <c r="F671" i="1"/>
  <c r="F707" i="1"/>
  <c r="F637" i="1"/>
  <c r="F631" i="1"/>
  <c r="F625" i="1"/>
  <c r="G625" i="1" s="1"/>
  <c r="F682" i="1"/>
  <c r="F673" i="1"/>
  <c r="F639" i="1"/>
  <c r="F627" i="1"/>
  <c r="F685" i="1"/>
  <c r="F716" i="1"/>
  <c r="F646" i="1"/>
  <c r="F669" i="1"/>
  <c r="F681" i="1"/>
  <c r="F642" i="1"/>
  <c r="F668" i="1"/>
  <c r="F699" i="1"/>
  <c r="F640" i="1"/>
  <c r="F641" i="1"/>
  <c r="F628" i="1"/>
  <c r="F696" i="1"/>
  <c r="F632" i="1"/>
  <c r="F694" i="1"/>
  <c r="F693" i="1"/>
  <c r="F691" i="1"/>
  <c r="F675" i="1"/>
  <c r="F711" i="1"/>
  <c r="F706" i="1"/>
  <c r="F698" i="1"/>
  <c r="F692" i="1"/>
  <c r="F634" i="1"/>
  <c r="F644" i="1"/>
  <c r="F686" i="1"/>
  <c r="F680" i="1"/>
  <c r="F690" i="1"/>
  <c r="F633" i="1"/>
  <c r="F645" i="1"/>
  <c r="F702" i="1"/>
  <c r="F677" i="1"/>
  <c r="F705" i="1"/>
  <c r="F687" i="1"/>
  <c r="F636" i="1"/>
  <c r="F701" i="1"/>
  <c r="F703" i="1"/>
  <c r="F683" i="1"/>
  <c r="F697" i="1"/>
  <c r="F670" i="1"/>
  <c r="F676" i="1"/>
  <c r="F679" i="1"/>
  <c r="F713" i="1"/>
  <c r="F629" i="1"/>
  <c r="F678" i="1"/>
  <c r="F674" i="1"/>
  <c r="F672" i="1"/>
  <c r="F630" i="1"/>
  <c r="F635" i="1"/>
  <c r="F626" i="1"/>
  <c r="F688" i="1"/>
  <c r="F712" i="1"/>
  <c r="F638" i="1"/>
  <c r="E715" i="1"/>
  <c r="G715" i="10" l="1"/>
  <c r="H713" i="10"/>
  <c r="H705" i="10"/>
  <c r="H697" i="10"/>
  <c r="H689" i="10"/>
  <c r="H710" i="10"/>
  <c r="H702" i="10"/>
  <c r="H694" i="10"/>
  <c r="H686" i="10"/>
  <c r="H716" i="10"/>
  <c r="H707" i="10"/>
  <c r="H699" i="10"/>
  <c r="H691" i="10"/>
  <c r="H712" i="10"/>
  <c r="H704" i="10"/>
  <c r="H696" i="10"/>
  <c r="H688" i="10"/>
  <c r="H706" i="10"/>
  <c r="H698" i="10"/>
  <c r="H690" i="10"/>
  <c r="H682" i="10"/>
  <c r="H711" i="10"/>
  <c r="H703" i="10"/>
  <c r="H695" i="10"/>
  <c r="H687" i="10"/>
  <c r="H693" i="10"/>
  <c r="H676" i="10"/>
  <c r="H668" i="10"/>
  <c r="H701" i="10"/>
  <c r="H678" i="10"/>
  <c r="H670" i="10"/>
  <c r="H647" i="10"/>
  <c r="H646" i="10"/>
  <c r="H645" i="10"/>
  <c r="H629" i="10"/>
  <c r="H692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9" i="10"/>
  <c r="H680" i="10"/>
  <c r="H672" i="10"/>
  <c r="H685" i="10"/>
  <c r="H683" i="10"/>
  <c r="H674" i="10"/>
  <c r="H708" i="10"/>
  <c r="H700" i="10"/>
  <c r="H684" i="10"/>
  <c r="H681" i="10"/>
  <c r="H679" i="10"/>
  <c r="H677" i="10"/>
  <c r="H669" i="10"/>
  <c r="H673" i="10"/>
  <c r="H671" i="10"/>
  <c r="F715" i="1"/>
  <c r="G647" i="1"/>
  <c r="G637" i="1"/>
  <c r="G685" i="1"/>
  <c r="G633" i="1"/>
  <c r="G699" i="1"/>
  <c r="G638" i="1"/>
  <c r="G669" i="1"/>
  <c r="G640" i="1"/>
  <c r="G689" i="1"/>
  <c r="G674" i="1"/>
  <c r="G632" i="1"/>
  <c r="G686" i="1"/>
  <c r="G629" i="1"/>
  <c r="G680" i="1"/>
  <c r="G631" i="1"/>
  <c r="G692" i="1"/>
  <c r="G684" i="1"/>
  <c r="G635" i="1"/>
  <c r="G641" i="1"/>
  <c r="G644" i="1"/>
  <c r="G695" i="1"/>
  <c r="G636" i="1"/>
  <c r="G628" i="1"/>
  <c r="G709" i="1"/>
  <c r="G700" i="1"/>
  <c r="G681" i="1"/>
  <c r="G627" i="1"/>
  <c r="G683" i="1"/>
  <c r="G642" i="1"/>
  <c r="G675" i="1"/>
  <c r="G713" i="1"/>
  <c r="G697" i="1"/>
  <c r="G711" i="1"/>
  <c r="G710" i="1"/>
  <c r="G626" i="1"/>
  <c r="G707" i="1"/>
  <c r="G639" i="1"/>
  <c r="G671" i="1"/>
  <c r="G672" i="1"/>
  <c r="G712" i="1"/>
  <c r="G679" i="1"/>
  <c r="G678" i="1"/>
  <c r="G688" i="1"/>
  <c r="G646" i="1"/>
  <c r="G696" i="1"/>
  <c r="G694" i="1"/>
  <c r="G691" i="1"/>
  <c r="G673" i="1"/>
  <c r="G716" i="1"/>
  <c r="G690" i="1"/>
  <c r="G634" i="1"/>
  <c r="G705" i="1"/>
  <c r="G698" i="1"/>
  <c r="G670" i="1"/>
  <c r="G677" i="1"/>
  <c r="G668" i="1"/>
  <c r="G643" i="1"/>
  <c r="G702" i="1"/>
  <c r="G706" i="1"/>
  <c r="G687" i="1"/>
  <c r="G703" i="1"/>
  <c r="G701" i="1"/>
  <c r="G704" i="1"/>
  <c r="G708" i="1"/>
  <c r="G645" i="1"/>
  <c r="G676" i="1"/>
  <c r="G682" i="1"/>
  <c r="G693" i="1"/>
  <c r="G630" i="1"/>
  <c r="H715" i="10" l="1"/>
  <c r="I629" i="10"/>
  <c r="H628" i="1"/>
  <c r="H706" i="1" s="1"/>
  <c r="G715" i="1"/>
  <c r="I710" i="10" l="1"/>
  <c r="I702" i="10"/>
  <c r="I694" i="10"/>
  <c r="I686" i="10"/>
  <c r="I716" i="10"/>
  <c r="I707" i="10"/>
  <c r="I699" i="10"/>
  <c r="I691" i="10"/>
  <c r="I683" i="10"/>
  <c r="I712" i="10"/>
  <c r="I704" i="10"/>
  <c r="I696" i="10"/>
  <c r="I688" i="10"/>
  <c r="I709" i="10"/>
  <c r="I701" i="10"/>
  <c r="I693" i="10"/>
  <c r="I685" i="10"/>
  <c r="I711" i="10"/>
  <c r="I703" i="10"/>
  <c r="I695" i="10"/>
  <c r="I687" i="10"/>
  <c r="I708" i="10"/>
  <c r="I700" i="10"/>
  <c r="I692" i="10"/>
  <c r="I684" i="10"/>
  <c r="I690" i="10"/>
  <c r="I681" i="10"/>
  <c r="I673" i="10"/>
  <c r="I698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89" i="10"/>
  <c r="I680" i="10"/>
  <c r="I672" i="10"/>
  <c r="I706" i="10"/>
  <c r="I677" i="10"/>
  <c r="I669" i="10"/>
  <c r="I682" i="10"/>
  <c r="I679" i="10"/>
  <c r="I671" i="10"/>
  <c r="I670" i="10"/>
  <c r="I668" i="10"/>
  <c r="I645" i="10"/>
  <c r="I713" i="10"/>
  <c r="I674" i="10"/>
  <c r="I705" i="10"/>
  <c r="I678" i="10"/>
  <c r="I647" i="10"/>
  <c r="I697" i="10"/>
  <c r="I646" i="10"/>
  <c r="I676" i="10"/>
  <c r="H673" i="1"/>
  <c r="H712" i="1"/>
  <c r="H676" i="1"/>
  <c r="H695" i="1"/>
  <c r="H670" i="1"/>
  <c r="H647" i="1"/>
  <c r="H704" i="1"/>
  <c r="H710" i="1"/>
  <c r="H705" i="1"/>
  <c r="H669" i="1"/>
  <c r="H639" i="1"/>
  <c r="H693" i="1"/>
  <c r="H678" i="1"/>
  <c r="H646" i="1"/>
  <c r="H684" i="1"/>
  <c r="H689" i="1"/>
  <c r="H686" i="1"/>
  <c r="H697" i="1"/>
  <c r="H709" i="1"/>
  <c r="H707" i="1"/>
  <c r="H701" i="1"/>
  <c r="H698" i="1"/>
  <c r="H687" i="1"/>
  <c r="H677" i="1"/>
  <c r="H688" i="1"/>
  <c r="H681" i="1"/>
  <c r="H702" i="1"/>
  <c r="H633" i="1"/>
  <c r="H668" i="1"/>
  <c r="H671" i="1"/>
  <c r="H637" i="1"/>
  <c r="H683" i="1"/>
  <c r="H645" i="1"/>
  <c r="H636" i="1"/>
  <c r="H631" i="1"/>
  <c r="H644" i="1"/>
  <c r="H680" i="1"/>
  <c r="H694" i="1"/>
  <c r="H716" i="1"/>
  <c r="H685" i="1"/>
  <c r="H643" i="1"/>
  <c r="H674" i="1"/>
  <c r="H675" i="1"/>
  <c r="H700" i="1"/>
  <c r="H641" i="1"/>
  <c r="H682" i="1"/>
  <c r="H632" i="1"/>
  <c r="H629" i="1"/>
  <c r="I629" i="1" s="1"/>
  <c r="H711" i="1"/>
  <c r="H634" i="1"/>
  <c r="H690" i="1"/>
  <c r="H630" i="1"/>
  <c r="H703" i="1"/>
  <c r="H696" i="1"/>
  <c r="H692" i="1"/>
  <c r="H672" i="1"/>
  <c r="H708" i="1"/>
  <c r="H642" i="1"/>
  <c r="H638" i="1"/>
  <c r="H679" i="1"/>
  <c r="H699" i="1"/>
  <c r="H691" i="1"/>
  <c r="H640" i="1"/>
  <c r="H635" i="1"/>
  <c r="H713" i="1"/>
  <c r="I715" i="10" l="1"/>
  <c r="J630" i="10"/>
  <c r="H715" i="1"/>
  <c r="I635" i="1"/>
  <c r="I644" i="1"/>
  <c r="I695" i="1"/>
  <c r="I643" i="1"/>
  <c r="I633" i="1"/>
  <c r="I692" i="1"/>
  <c r="I676" i="1"/>
  <c r="I640" i="1"/>
  <c r="I630" i="1"/>
  <c r="J630" i="1" s="1"/>
  <c r="I705" i="1"/>
  <c r="I689" i="1"/>
  <c r="I694" i="1"/>
  <c r="I673" i="1"/>
  <c r="I631" i="1"/>
  <c r="I700" i="1"/>
  <c r="I685" i="1"/>
  <c r="I632" i="1"/>
  <c r="I703" i="1"/>
  <c r="I710" i="1"/>
  <c r="I678" i="1"/>
  <c r="I670" i="1"/>
  <c r="I684" i="1"/>
  <c r="I709" i="1"/>
  <c r="I716" i="1"/>
  <c r="I697" i="1"/>
  <c r="I702" i="1"/>
  <c r="I686" i="1"/>
  <c r="I691" i="1"/>
  <c r="I638" i="1"/>
  <c r="I682" i="1"/>
  <c r="I713" i="1"/>
  <c r="I707" i="1"/>
  <c r="I642" i="1"/>
  <c r="I672" i="1"/>
  <c r="I634" i="1"/>
  <c r="I677" i="1"/>
  <c r="I641" i="1"/>
  <c r="I708" i="1"/>
  <c r="I639" i="1"/>
  <c r="I698" i="1"/>
  <c r="I688" i="1"/>
  <c r="I668" i="1"/>
  <c r="I680" i="1"/>
  <c r="I671" i="1"/>
  <c r="I645" i="1"/>
  <c r="I647" i="1"/>
  <c r="I711" i="1"/>
  <c r="I636" i="1"/>
  <c r="I674" i="1"/>
  <c r="I704" i="1"/>
  <c r="I646" i="1"/>
  <c r="I699" i="1"/>
  <c r="I679" i="1"/>
  <c r="I696" i="1"/>
  <c r="I687" i="1"/>
  <c r="I706" i="1"/>
  <c r="I637" i="1"/>
  <c r="I681" i="1"/>
  <c r="I693" i="1"/>
  <c r="I669" i="1"/>
  <c r="I683" i="1"/>
  <c r="I712" i="1"/>
  <c r="I675" i="1"/>
  <c r="I701" i="1"/>
  <c r="I690" i="1"/>
  <c r="J716" i="10" l="1"/>
  <c r="J707" i="10"/>
  <c r="J699" i="10"/>
  <c r="J691" i="10"/>
  <c r="J712" i="10"/>
  <c r="J704" i="10"/>
  <c r="J696" i="10"/>
  <c r="J688" i="10"/>
  <c r="J709" i="10"/>
  <c r="J701" i="10"/>
  <c r="J693" i="10"/>
  <c r="J685" i="10"/>
  <c r="J706" i="10"/>
  <c r="J698" i="10"/>
  <c r="J690" i="10"/>
  <c r="J708" i="10"/>
  <c r="J700" i="10"/>
  <c r="J692" i="10"/>
  <c r="J684" i="10"/>
  <c r="J713" i="10"/>
  <c r="J705" i="10"/>
  <c r="J697" i="10"/>
  <c r="J689" i="10"/>
  <c r="J687" i="10"/>
  <c r="J678" i="10"/>
  <c r="J670" i="10"/>
  <c r="J647" i="10"/>
  <c r="J646" i="10"/>
  <c r="J645" i="10"/>
  <c r="J695" i="10"/>
  <c r="J680" i="10"/>
  <c r="J672" i="10"/>
  <c r="J686" i="10"/>
  <c r="J677" i="10"/>
  <c r="J669" i="10"/>
  <c r="J703" i="10"/>
  <c r="J674" i="10"/>
  <c r="J711" i="10"/>
  <c r="J676" i="10"/>
  <c r="J668" i="10"/>
  <c r="J644" i="10"/>
  <c r="J636" i="10"/>
  <c r="J643" i="10"/>
  <c r="J635" i="10"/>
  <c r="J640" i="10"/>
  <c r="J632" i="10"/>
  <c r="J681" i="10"/>
  <c r="J679" i="10"/>
  <c r="J637" i="10"/>
  <c r="J683" i="10"/>
  <c r="J675" i="10"/>
  <c r="J673" i="10"/>
  <c r="J671" i="10"/>
  <c r="J642" i="10"/>
  <c r="J634" i="10"/>
  <c r="J694" i="10"/>
  <c r="J710" i="10"/>
  <c r="J641" i="10"/>
  <c r="J633" i="10"/>
  <c r="J702" i="10"/>
  <c r="J682" i="10"/>
  <c r="J639" i="10"/>
  <c r="J631" i="10"/>
  <c r="J715" i="10" s="1"/>
  <c r="J638" i="10"/>
  <c r="J687" i="1"/>
  <c r="J643" i="1"/>
  <c r="J688" i="1"/>
  <c r="J672" i="1"/>
  <c r="J689" i="1"/>
  <c r="J647" i="1"/>
  <c r="J645" i="1"/>
  <c r="J699" i="1"/>
  <c r="J639" i="1"/>
  <c r="J634" i="1"/>
  <c r="J676" i="1"/>
  <c r="J706" i="1"/>
  <c r="J697" i="1"/>
  <c r="J686" i="1"/>
  <c r="J698" i="1"/>
  <c r="J675" i="1"/>
  <c r="J684" i="1"/>
  <c r="J691" i="1"/>
  <c r="J671" i="1"/>
  <c r="J681" i="1"/>
  <c r="J632" i="1"/>
  <c r="J693" i="1"/>
  <c r="J694" i="1"/>
  <c r="J695" i="1"/>
  <c r="J704" i="1"/>
  <c r="J641" i="1"/>
  <c r="J673" i="1"/>
  <c r="J678" i="1"/>
  <c r="J709" i="1"/>
  <c r="J702" i="1"/>
  <c r="J669" i="1"/>
  <c r="J708" i="1"/>
  <c r="J642" i="1"/>
  <c r="J668" i="1"/>
  <c r="J692" i="1"/>
  <c r="J637" i="1"/>
  <c r="J679" i="1"/>
  <c r="J707" i="1"/>
  <c r="J696" i="1"/>
  <c r="J644" i="1"/>
  <c r="J638" i="1"/>
  <c r="J712" i="1"/>
  <c r="J703" i="1"/>
  <c r="J636" i="1"/>
  <c r="J683" i="1"/>
  <c r="J685" i="1"/>
  <c r="J680" i="1"/>
  <c r="J716" i="1"/>
  <c r="J701" i="1"/>
  <c r="J700" i="1"/>
  <c r="J705" i="1"/>
  <c r="J635" i="1"/>
  <c r="J677" i="1"/>
  <c r="J646" i="1"/>
  <c r="J640" i="1"/>
  <c r="J713" i="1"/>
  <c r="J633" i="1"/>
  <c r="J711" i="1"/>
  <c r="J631" i="1"/>
  <c r="J670" i="1"/>
  <c r="J674" i="1"/>
  <c r="J682" i="1"/>
  <c r="J710" i="1"/>
  <c r="J690" i="1"/>
  <c r="I715" i="1"/>
  <c r="L647" i="10" l="1"/>
  <c r="K644" i="10"/>
  <c r="J715" i="1"/>
  <c r="K644" i="1"/>
  <c r="L647" i="1"/>
  <c r="K712" i="10" l="1"/>
  <c r="K704" i="10"/>
  <c r="K696" i="10"/>
  <c r="K688" i="10"/>
  <c r="K709" i="10"/>
  <c r="K701" i="10"/>
  <c r="K693" i="10"/>
  <c r="K685" i="10"/>
  <c r="K706" i="10"/>
  <c r="K698" i="10"/>
  <c r="K690" i="10"/>
  <c r="K711" i="10"/>
  <c r="K703" i="10"/>
  <c r="K695" i="10"/>
  <c r="K687" i="10"/>
  <c r="K713" i="10"/>
  <c r="K705" i="10"/>
  <c r="K697" i="10"/>
  <c r="K689" i="10"/>
  <c r="K710" i="10"/>
  <c r="K702" i="10"/>
  <c r="K694" i="10"/>
  <c r="K686" i="10"/>
  <c r="K684" i="10"/>
  <c r="K675" i="10"/>
  <c r="K692" i="10"/>
  <c r="K677" i="10"/>
  <c r="K669" i="10"/>
  <c r="K716" i="10"/>
  <c r="K674" i="10"/>
  <c r="K700" i="10"/>
  <c r="K683" i="10"/>
  <c r="K682" i="10"/>
  <c r="K679" i="10"/>
  <c r="K671" i="10"/>
  <c r="K708" i="10"/>
  <c r="K681" i="10"/>
  <c r="K673" i="10"/>
  <c r="K707" i="10"/>
  <c r="K699" i="10"/>
  <c r="K691" i="10"/>
  <c r="K680" i="10"/>
  <c r="K670" i="10"/>
  <c r="K678" i="10"/>
  <c r="K668" i="10"/>
  <c r="K672" i="10"/>
  <c r="K676" i="10"/>
  <c r="L709" i="10"/>
  <c r="M709" i="10" s="1"/>
  <c r="Y775" i="10" s="1"/>
  <c r="L701" i="10"/>
  <c r="M701" i="10" s="1"/>
  <c r="Y767" i="10" s="1"/>
  <c r="L693" i="10"/>
  <c r="L685" i="10"/>
  <c r="M685" i="10" s="1"/>
  <c r="Y751" i="10" s="1"/>
  <c r="L706" i="10"/>
  <c r="M706" i="10" s="1"/>
  <c r="Y772" i="10" s="1"/>
  <c r="L698" i="10"/>
  <c r="M698" i="10" s="1"/>
  <c r="Y764" i="10" s="1"/>
  <c r="L690" i="10"/>
  <c r="M690" i="10" s="1"/>
  <c r="Y756" i="10" s="1"/>
  <c r="L711" i="10"/>
  <c r="M711" i="10" s="1"/>
  <c r="Y777" i="10" s="1"/>
  <c r="L703" i="10"/>
  <c r="M703" i="10" s="1"/>
  <c r="Y769" i="10" s="1"/>
  <c r="L695" i="10"/>
  <c r="M695" i="10" s="1"/>
  <c r="Y761" i="10" s="1"/>
  <c r="L687" i="10"/>
  <c r="M687" i="10" s="1"/>
  <c r="Y753" i="10" s="1"/>
  <c r="L708" i="10"/>
  <c r="M708" i="10" s="1"/>
  <c r="Y774" i="10" s="1"/>
  <c r="L700" i="10"/>
  <c r="M700" i="10" s="1"/>
  <c r="Y766" i="10" s="1"/>
  <c r="L692" i="10"/>
  <c r="M692" i="10" s="1"/>
  <c r="Y758" i="10" s="1"/>
  <c r="L684" i="10"/>
  <c r="M684" i="10" s="1"/>
  <c r="Y750" i="10" s="1"/>
  <c r="L710" i="10"/>
  <c r="M710" i="10" s="1"/>
  <c r="Y776" i="10" s="1"/>
  <c r="L702" i="10"/>
  <c r="M702" i="10" s="1"/>
  <c r="Y768" i="10" s="1"/>
  <c r="L694" i="10"/>
  <c r="M694" i="10" s="1"/>
  <c r="Y760" i="10" s="1"/>
  <c r="L686" i="10"/>
  <c r="M686" i="10" s="1"/>
  <c r="Y752" i="10" s="1"/>
  <c r="L716" i="10"/>
  <c r="L707" i="10"/>
  <c r="M707" i="10" s="1"/>
  <c r="Y773" i="10" s="1"/>
  <c r="L699" i="10"/>
  <c r="M699" i="10" s="1"/>
  <c r="Y765" i="10" s="1"/>
  <c r="L691" i="10"/>
  <c r="M691" i="10" s="1"/>
  <c r="Y757" i="10" s="1"/>
  <c r="L683" i="10"/>
  <c r="M683" i="10" s="1"/>
  <c r="Y749" i="10" s="1"/>
  <c r="L713" i="10"/>
  <c r="M713" i="10" s="1"/>
  <c r="Y779" i="10" s="1"/>
  <c r="L680" i="10"/>
  <c r="M680" i="10" s="1"/>
  <c r="Y746" i="10" s="1"/>
  <c r="L672" i="10"/>
  <c r="M672" i="10" s="1"/>
  <c r="Y738" i="10" s="1"/>
  <c r="L689" i="10"/>
  <c r="M689" i="10" s="1"/>
  <c r="Y755" i="10" s="1"/>
  <c r="L674" i="10"/>
  <c r="M674" i="10" s="1"/>
  <c r="Y740" i="10" s="1"/>
  <c r="L712" i="10"/>
  <c r="M712" i="10" s="1"/>
  <c r="Y778" i="10" s="1"/>
  <c r="L682" i="10"/>
  <c r="M682" i="10" s="1"/>
  <c r="Y748" i="10" s="1"/>
  <c r="L679" i="10"/>
  <c r="M679" i="10" s="1"/>
  <c r="Y745" i="10" s="1"/>
  <c r="L671" i="10"/>
  <c r="M671" i="10" s="1"/>
  <c r="Y737" i="10" s="1"/>
  <c r="L697" i="10"/>
  <c r="M697" i="10" s="1"/>
  <c r="Y763" i="10" s="1"/>
  <c r="L676" i="10"/>
  <c r="M676" i="10" s="1"/>
  <c r="Y742" i="10" s="1"/>
  <c r="L668" i="10"/>
  <c r="L705" i="10"/>
  <c r="M705" i="10" s="1"/>
  <c r="Y771" i="10" s="1"/>
  <c r="L678" i="10"/>
  <c r="M678" i="10" s="1"/>
  <c r="Y744" i="10" s="1"/>
  <c r="L670" i="10"/>
  <c r="M670" i="10" s="1"/>
  <c r="Y736" i="10" s="1"/>
  <c r="L704" i="10"/>
  <c r="M704" i="10" s="1"/>
  <c r="Y770" i="10" s="1"/>
  <c r="L696" i="10"/>
  <c r="M696" i="10" s="1"/>
  <c r="Y762" i="10" s="1"/>
  <c r="L688" i="10"/>
  <c r="M688" i="10" s="1"/>
  <c r="Y754" i="10" s="1"/>
  <c r="L681" i="10"/>
  <c r="M681" i="10" s="1"/>
  <c r="Y747" i="10" s="1"/>
  <c r="L677" i="10"/>
  <c r="M677" i="10" s="1"/>
  <c r="Y743" i="10" s="1"/>
  <c r="L675" i="10"/>
  <c r="M675" i="10" s="1"/>
  <c r="Y741" i="10" s="1"/>
  <c r="L673" i="10"/>
  <c r="M673" i="10" s="1"/>
  <c r="Y739" i="10" s="1"/>
  <c r="L669" i="10"/>
  <c r="M669" i="10" s="1"/>
  <c r="Y735" i="10" s="1"/>
  <c r="K702" i="1"/>
  <c r="K677" i="1"/>
  <c r="K703" i="1"/>
  <c r="K681" i="1"/>
  <c r="K690" i="1"/>
  <c r="K691" i="1"/>
  <c r="K698" i="1"/>
  <c r="K716" i="1"/>
  <c r="K706" i="1"/>
  <c r="K678" i="1"/>
  <c r="K696" i="1"/>
  <c r="K692" i="1"/>
  <c r="K710" i="1"/>
  <c r="K689" i="1"/>
  <c r="K682" i="1"/>
  <c r="K672" i="1"/>
  <c r="K712" i="1"/>
  <c r="K687" i="1"/>
  <c r="K697" i="1"/>
  <c r="K674" i="1"/>
  <c r="K707" i="1"/>
  <c r="K673" i="1"/>
  <c r="K668" i="1"/>
  <c r="K694" i="1"/>
  <c r="K671" i="1"/>
  <c r="K686" i="1"/>
  <c r="K695" i="1"/>
  <c r="K670" i="1"/>
  <c r="K679" i="1"/>
  <c r="K669" i="1"/>
  <c r="K704" i="1"/>
  <c r="K700" i="1"/>
  <c r="K701" i="1"/>
  <c r="K713" i="1"/>
  <c r="K688" i="1"/>
  <c r="K705" i="1"/>
  <c r="K709" i="1"/>
  <c r="K685" i="1"/>
  <c r="K699" i="1"/>
  <c r="K676" i="1"/>
  <c r="K711" i="1"/>
  <c r="K683" i="1"/>
  <c r="K693" i="1"/>
  <c r="K675" i="1"/>
  <c r="K684" i="1"/>
  <c r="K708" i="1"/>
  <c r="K680" i="1"/>
  <c r="L679" i="1"/>
  <c r="L696" i="1"/>
  <c r="L700" i="1"/>
  <c r="L674" i="1"/>
  <c r="L698" i="1"/>
  <c r="L673" i="1"/>
  <c r="L704" i="1"/>
  <c r="L688" i="1"/>
  <c r="M688" i="1" s="1"/>
  <c r="L689" i="1"/>
  <c r="L705" i="1"/>
  <c r="L691" i="1"/>
  <c r="M691" i="1" s="1"/>
  <c r="L675" i="1"/>
  <c r="L711" i="1"/>
  <c r="L671" i="1"/>
  <c r="L680" i="1"/>
  <c r="L672" i="1"/>
  <c r="L690" i="1"/>
  <c r="L709" i="1"/>
  <c r="M709" i="1" s="1"/>
  <c r="L668" i="1"/>
  <c r="L687" i="1"/>
  <c r="L693" i="1"/>
  <c r="L676" i="1"/>
  <c r="L694" i="1"/>
  <c r="L669" i="1"/>
  <c r="L697" i="1"/>
  <c r="L678" i="1"/>
  <c r="L686" i="1"/>
  <c r="M686" i="1" s="1"/>
  <c r="L699" i="1"/>
  <c r="L703" i="1"/>
  <c r="L682" i="1"/>
  <c r="L677" i="1"/>
  <c r="L701" i="1"/>
  <c r="L684" i="1"/>
  <c r="L706" i="1"/>
  <c r="M706" i="1" s="1"/>
  <c r="L702" i="1"/>
  <c r="L670" i="1"/>
  <c r="L685" i="1"/>
  <c r="L712" i="1"/>
  <c r="L716" i="1"/>
  <c r="L708" i="1"/>
  <c r="L683" i="1"/>
  <c r="L681" i="1"/>
  <c r="L713" i="1"/>
  <c r="M713" i="1" s="1"/>
  <c r="L695" i="1"/>
  <c r="M695" i="1" s="1"/>
  <c r="L710" i="1"/>
  <c r="L707" i="1"/>
  <c r="M707" i="1" s="1"/>
  <c r="L692" i="1"/>
  <c r="M712" i="1" l="1"/>
  <c r="M671" i="1"/>
  <c r="M699" i="1"/>
  <c r="K715" i="10"/>
  <c r="L715" i="10"/>
  <c r="M668" i="10"/>
  <c r="M693" i="10"/>
  <c r="Y759" i="10" s="1"/>
  <c r="M677" i="1"/>
  <c r="E55" i="9" s="1"/>
  <c r="M702" i="1"/>
  <c r="I151" i="9" s="1"/>
  <c r="M710" i="1"/>
  <c r="C215" i="9" s="1"/>
  <c r="M690" i="1"/>
  <c r="D119" i="9" s="1"/>
  <c r="M708" i="1"/>
  <c r="Y774" i="1" s="1"/>
  <c r="M701" i="1"/>
  <c r="Y767" i="1" s="1"/>
  <c r="M669" i="1"/>
  <c r="Y735" i="1" s="1"/>
  <c r="M687" i="1"/>
  <c r="Y753" i="1" s="1"/>
  <c r="M680" i="1"/>
  <c r="Y746" i="1" s="1"/>
  <c r="M683" i="1"/>
  <c r="D87" i="9" s="1"/>
  <c r="M685" i="1"/>
  <c r="F87" i="9" s="1"/>
  <c r="M703" i="1"/>
  <c r="C183" i="9" s="1"/>
  <c r="M697" i="1"/>
  <c r="D151" i="9" s="1"/>
  <c r="M693" i="1"/>
  <c r="Y759" i="1" s="1"/>
  <c r="M689" i="1"/>
  <c r="C119" i="9" s="1"/>
  <c r="M698" i="1"/>
  <c r="Y764" i="1" s="1"/>
  <c r="M679" i="1"/>
  <c r="G55" i="9" s="1"/>
  <c r="M705" i="1"/>
  <c r="E183" i="9" s="1"/>
  <c r="M682" i="1"/>
  <c r="Y748" i="1" s="1"/>
  <c r="M678" i="1"/>
  <c r="Y744" i="1" s="1"/>
  <c r="M673" i="1"/>
  <c r="Y739" i="1" s="1"/>
  <c r="M696" i="1"/>
  <c r="C151" i="9" s="1"/>
  <c r="I119" i="9"/>
  <c r="Y761" i="1"/>
  <c r="H183" i="9"/>
  <c r="M670" i="1"/>
  <c r="Y765" i="1"/>
  <c r="F151" i="9"/>
  <c r="M672" i="1"/>
  <c r="M675" i="1"/>
  <c r="Y754" i="1"/>
  <c r="I87" i="9"/>
  <c r="M674" i="1"/>
  <c r="K715" i="1"/>
  <c r="M692" i="1"/>
  <c r="Y779" i="1"/>
  <c r="F215" i="9"/>
  <c r="Y752" i="1"/>
  <c r="G87" i="9"/>
  <c r="M694" i="1"/>
  <c r="L715" i="1"/>
  <c r="M668" i="1"/>
  <c r="Y757" i="1"/>
  <c r="E119" i="9"/>
  <c r="M704" i="1"/>
  <c r="M700" i="1"/>
  <c r="G183" i="9"/>
  <c r="Y773" i="1"/>
  <c r="M681" i="1"/>
  <c r="E215" i="9"/>
  <c r="Y778" i="1"/>
  <c r="F183" i="9"/>
  <c r="Y772" i="1"/>
  <c r="M676" i="1"/>
  <c r="I183" i="9"/>
  <c r="Y775" i="1"/>
  <c r="Y737" i="1"/>
  <c r="F23" i="9"/>
  <c r="M684" i="1"/>
  <c r="M711" i="1"/>
  <c r="Y743" i="1" l="1"/>
  <c r="M715" i="10"/>
  <c r="Y734" i="10"/>
  <c r="Y815" i="10" s="1"/>
  <c r="Y768" i="1"/>
  <c r="Y751" i="1"/>
  <c r="C87" i="9"/>
  <c r="Y755" i="1"/>
  <c r="Y776" i="1"/>
  <c r="F55" i="9"/>
  <c r="Y769" i="1"/>
  <c r="D23" i="9"/>
  <c r="Y763" i="1"/>
  <c r="H151" i="9"/>
  <c r="Y749" i="1"/>
  <c r="Y762" i="1"/>
  <c r="G119" i="9"/>
  <c r="H55" i="9"/>
  <c r="H23" i="9"/>
  <c r="Y756" i="1"/>
  <c r="E151" i="9"/>
  <c r="H87" i="9"/>
  <c r="Y745" i="1"/>
  <c r="Y771" i="1"/>
  <c r="Y740" i="1"/>
  <c r="I23" i="9"/>
  <c r="Y738" i="1"/>
  <c r="G23" i="9"/>
  <c r="D55" i="9"/>
  <c r="Y742" i="1"/>
  <c r="G151" i="9"/>
  <c r="Y766" i="1"/>
  <c r="Y760" i="1"/>
  <c r="H119" i="9"/>
  <c r="E23" i="9"/>
  <c r="Y736" i="1"/>
  <c r="I55" i="9"/>
  <c r="Y747" i="1"/>
  <c r="D183" i="9"/>
  <c r="Y770" i="1"/>
  <c r="Y758" i="1"/>
  <c r="F119" i="9"/>
  <c r="Y750" i="1"/>
  <c r="E87" i="9"/>
  <c r="D215" i="9"/>
  <c r="Y777" i="1"/>
  <c r="M715" i="1"/>
  <c r="C23" i="9"/>
  <c r="Y734" i="1"/>
  <c r="C55" i="9"/>
  <c r="Y741" i="1"/>
  <c r="Y815" i="1" l="1"/>
</calcChain>
</file>

<file path=xl/sharedStrings.xml><?xml version="1.0" encoding="utf-8"?>
<sst xmlns="http://schemas.openxmlformats.org/spreadsheetml/2006/main" count="4942" uniqueCount="1278">
  <si>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</si>
  <si>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</si>
  <si>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</si>
  <si>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</si>
  <si>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</si>
  <si>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</si>
  <si>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</si>
  <si>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</si>
  <si>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</si>
  <si>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</si>
  <si>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</si>
  <si>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</si>
  <si>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</si>
  <si>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</si>
  <si>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</si>
  <si>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</si>
  <si>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</si>
  <si>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</si>
  <si>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</si>
  <si>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</si>
  <si>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</si>
  <si>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</si>
  <si>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</si>
  <si>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</si>
  <si>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</si>
  <si>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</si>
  <si>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</si>
  <si>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</si>
  <si>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</si>
  <si>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</si>
  <si>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</si>
  <si>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</si>
  <si>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</si>
  <si>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</si>
  <si>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</si>
  <si>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</si>
  <si>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</si>
  <si>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</si>
  <si>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</si>
  <si>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</si>
  <si>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</si>
  <si>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</si>
  <si>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</si>
  <si>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</si>
  <si>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</si>
  <si>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</si>
  <si>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</si>
  <si>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</si>
  <si>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</si>
  <si>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</si>
  <si>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</si>
  <si>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</si>
  <si>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</si>
  <si>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</si>
  <si>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</si>
  <si>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</si>
  <si>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</si>
  <si>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</si>
  <si>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</si>
  <si>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</si>
  <si>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</si>
  <si>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</si>
  <si>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</si>
  <si>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</si>
  <si>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</si>
  <si>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</si>
  <si>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</si>
  <si>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</si>
  <si>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</si>
  <si>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</si>
  <si>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</si>
  <si>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</si>
  <si>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</si>
  <si>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</si>
  <si>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</si>
  <si>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</si>
  <si>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</si>
  <si>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</si>
  <si>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</si>
  <si>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</si>
  <si>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</si>
  <si>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</si>
  <si>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</si>
  <si>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</si>
  <si>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</si>
  <si>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</si>
  <si>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</si>
  <si>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</si>
  <si>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</si>
  <si>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</si>
  <si>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</si>
  <si>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</si>
  <si>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</si>
  <si>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</si>
  <si>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</si>
  <si>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</si>
  <si>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</si>
  <si>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</si>
  <si>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</si>
  <si>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</si>
  <si>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</si>
  <si>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</si>
  <si>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</si>
  <si>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</si>
  <si>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</si>
  <si>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</si>
  <si>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</si>
  <si>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</si>
  <si>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</si>
  <si>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</si>
  <si>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</si>
  <si>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</si>
  <si>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</si>
  <si>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</si>
  <si>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</si>
  <si>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</si>
  <si>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</si>
  <si>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</si>
  <si>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</si>
  <si>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</si>
  <si>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</si>
  <si>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</si>
  <si>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</si>
  <si>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</si>
  <si>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</si>
  <si>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</si>
  <si>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</si>
  <si>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</si>
  <si>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</si>
  <si>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</si>
  <si>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</si>
  <si>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</si>
  <si>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</si>
  <si>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</si>
  <si>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</si>
  <si>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</si>
  <si>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</si>
  <si>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</si>
  <si>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</si>
  <si>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</si>
  <si>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</si>
  <si>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</si>
  <si>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</si>
  <si>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</si>
  <si>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</si>
  <si>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</si>
  <si>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</si>
  <si>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</si>
  <si>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</si>
  <si>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</si>
  <si>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</si>
  <si>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</si>
  <si>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</si>
  <si>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</si>
  <si>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</si>
  <si>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</si>
  <si>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</si>
  <si>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</si>
  <si>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</si>
  <si>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</si>
  <si>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</si>
  <si>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</si>
  <si>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</si>
  <si>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</si>
  <si>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</si>
  <si>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</si>
  <si>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</si>
  <si>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</si>
  <si>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</si>
  <si>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</si>
  <si>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</si>
  <si>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</si>
  <si>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</si>
  <si>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</si>
  <si>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</si>
  <si>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</si>
  <si>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</si>
  <si>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</si>
  <si>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</si>
  <si>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</si>
  <si>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</si>
  <si>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</si>
  <si>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</si>
  <si>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</si>
  <si>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</si>
  <si>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</si>
  <si>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</si>
  <si>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</si>
  <si>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</si>
  <si>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</si>
  <si>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</si>
  <si>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</si>
  <si>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</si>
  <si>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</si>
  <si>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</si>
  <si>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</si>
  <si>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</si>
  <si>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</si>
  <si>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</si>
  <si>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</si>
  <si>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</si>
  <si>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</si>
  <si>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</si>
  <si>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</si>
  <si>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</si>
  <si>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</si>
  <si>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</si>
  <si>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</si>
  <si>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</si>
  <si>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</si>
  <si>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</si>
  <si>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</si>
  <si>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</si>
  <si>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</si>
  <si>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</si>
  <si>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</si>
  <si>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</si>
  <si>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</si>
  <si>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</si>
  <si>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</si>
  <si>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</si>
  <si>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</si>
  <si>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</si>
  <si>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</si>
  <si>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</si>
  <si>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</si>
  <si>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</si>
  <si>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</si>
  <si>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</si>
  <si>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</si>
  <si>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</si>
  <si>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</si>
  <si>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</si>
  <si>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</si>
  <si>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</si>
  <si>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</si>
  <si>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</si>
  <si>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</si>
  <si>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</si>
  <si>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</si>
  <si>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</si>
  <si>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</si>
  <si>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</si>
  <si>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</si>
  <si>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</si>
  <si>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</si>
  <si>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</si>
  <si>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</si>
  <si>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</si>
  <si>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</si>
  <si>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</si>
  <si>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</si>
  <si>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</si>
  <si>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</si>
  <si>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</si>
  <si>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</si>
  <si>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</si>
  <si>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</si>
  <si>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</si>
  <si>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</si>
  <si>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</si>
  <si>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</si>
  <si>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</si>
  <si>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</si>
  <si>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</si>
  <si>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</si>
  <si>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</si>
  <si>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</si>
  <si>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</si>
  <si>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</si>
  <si>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</si>
  <si>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</si>
  <si>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</si>
  <si>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</si>
  <si>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</si>
  <si>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</si>
  <si>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</si>
  <si>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</si>
  <si>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</si>
  <si>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</si>
  <si>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</si>
  <si>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</si>
  <si>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</si>
  <si>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</si>
  <si>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</si>
  <si>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</si>
  <si>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</si>
  <si>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</si>
  <si>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</si>
  <si>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</si>
  <si>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</si>
  <si>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</si>
  <si>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</si>
  <si>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</si>
  <si>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</si>
  <si>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</si>
  <si>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</si>
  <si>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</si>
  <si>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</si>
  <si>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</si>
  <si>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</si>
  <si>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</si>
  <si>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</si>
  <si>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</si>
  <si>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</si>
  <si>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</si>
  <si>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</si>
  <si>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</si>
  <si>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</si>
  <si>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</si>
  <si>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</si>
  <si>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</si>
  <si>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</si>
  <si>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</si>
  <si>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</si>
  <si>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</si>
  <si>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</si>
  <si>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</si>
  <si>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</si>
  <si>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</si>
  <si>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</si>
  <si>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</si>
  <si>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</si>
  <si>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</si>
  <si>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</si>
  <si>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</si>
  <si>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</si>
  <si>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</si>
  <si>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</si>
  <si>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</si>
  <si>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</si>
  <si>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</si>
  <si>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</si>
  <si>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</si>
  <si>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</si>
  <si>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</si>
  <si>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</si>
  <si>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</si>
  <si>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</si>
  <si>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</si>
  <si>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</si>
  <si>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</si>
  <si>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</si>
  <si>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</si>
  <si>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</si>
  <si>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</si>
  <si>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</si>
  <si>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</si>
  <si>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</si>
  <si>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</si>
  <si>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</si>
  <si>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</si>
  <si>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</si>
  <si>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</si>
  <si>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</si>
  <si>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</si>
  <si>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</si>
  <si>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</si>
  <si>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</si>
  <si>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</si>
  <si>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</si>
  <si>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</si>
  <si>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</si>
  <si>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</si>
  <si>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</si>
  <si>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</si>
  <si>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</si>
  <si>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</si>
  <si>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</si>
  <si>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</si>
  <si>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</si>
  <si>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</si>
  <si>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</si>
  <si>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</si>
  <si>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</si>
  <si>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</si>
  <si>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</si>
  <si>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</si>
  <si>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</si>
  <si>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</si>
  <si>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</si>
  <si>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</si>
  <si>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</si>
  <si>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</si>
  <si>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</si>
  <si>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</si>
  <si>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</si>
  <si>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</si>
  <si>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</si>
  <si>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</si>
  <si>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</si>
  <si>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</si>
  <si>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</si>
  <si>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</si>
  <si>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</si>
  <si>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</si>
  <si>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</si>
  <si>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</si>
  <si>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</si>
  <si>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</si>
  <si>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</si>
  <si>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</si>
  <si>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</si>
  <si>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</si>
  <si>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</si>
  <si>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</si>
  <si>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</si>
  <si>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</si>
  <si>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</si>
  <si>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</si>
  <si>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</si>
  <si>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</si>
  <si>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</si>
  <si>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</si>
  <si>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</si>
  <si>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</si>
  <si>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</si>
  <si>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</si>
  <si>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</si>
  <si>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</si>
  <si>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</si>
  <si>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</si>
  <si>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</si>
  <si>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</si>
  <si>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</si>
  <si>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</si>
  <si>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</si>
  <si>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</si>
  <si>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</si>
  <si>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</si>
  <si>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</si>
  <si>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</si>
  <si>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</si>
  <si>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</si>
  <si>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</si>
  <si>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</si>
  <si>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</si>
  <si>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</si>
  <si>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</si>
  <si>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</si>
  <si>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</si>
  <si>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</si>
  <si>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</si>
  <si>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</si>
  <si>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</si>
  <si>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</si>
  <si>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</si>
  <si>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</si>
  <si>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</si>
  <si>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</si>
  <si>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</si>
  <si>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</si>
  <si>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</si>
  <si>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</si>
  <si>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</si>
  <si>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</si>
  <si>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</si>
  <si>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</si>
  <si>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</si>
  <si>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</si>
  <si>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</si>
  <si>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</si>
  <si>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</si>
  <si>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</si>
  <si>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</si>
  <si>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</si>
  <si>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</si>
  <si>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</si>
  <si>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</si>
  <si>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</si>
  <si>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</si>
  <si>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</si>
  <si>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</si>
  <si>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</si>
  <si>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</si>
  <si>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</si>
  <si>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</si>
  <si>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</si>
  <si>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</si>
  <si>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</si>
  <si>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</si>
  <si>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</si>
  <si>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</si>
  <si>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</si>
  <si>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</si>
  <si>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</si>
  <si>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</si>
  <si>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</si>
  <si>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</si>
  <si>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</si>
  <si>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</si>
  <si>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</si>
  <si>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</si>
  <si>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</si>
  <si>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</si>
  <si>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</si>
  <si>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</si>
  <si>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</si>
  <si>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</si>
  <si>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</si>
  <si>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</si>
  <si>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</si>
  <si>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</si>
  <si>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</si>
  <si>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</si>
  <si>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</si>
  <si>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</si>
  <si>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</si>
  <si>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</si>
  <si>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</si>
  <si>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</si>
  <si>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</si>
  <si>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</si>
  <si>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</si>
  <si>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</si>
  <si>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</si>
  <si>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</si>
  <si>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</si>
  <si>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</si>
  <si>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</si>
  <si>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</si>
  <si>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</si>
  <si>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</si>
  <si>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</si>
  <si>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</si>
  <si>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</si>
  <si>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</si>
  <si>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</si>
  <si>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</si>
  <si>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</si>
  <si>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</si>
  <si>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</si>
  <si>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</si>
  <si>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</si>
  <si>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</si>
  <si>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</si>
  <si>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</si>
  <si>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</si>
  <si>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</si>
  <si>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</si>
  <si>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</si>
  <si>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</si>
  <si>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</si>
  <si>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</si>
  <si>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</si>
  <si>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</si>
  <si>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</si>
  <si>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</si>
  <si>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</si>
  <si>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</si>
  <si>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</si>
  <si>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</si>
  <si>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</si>
  <si>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</si>
  <si>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</si>
  <si>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</si>
  <si>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</si>
  <si>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</si>
  <si>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</si>
  <si>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</si>
  <si>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</si>
  <si>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</si>
  <si>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</si>
  <si>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</si>
  <si>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</si>
  <si>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</si>
  <si>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</si>
  <si>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</si>
  <si>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</si>
  <si>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</si>
  <si>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</si>
  <si>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</si>
  <si>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</si>
  <si>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</si>
  <si>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</si>
  <si>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</si>
  <si>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</si>
  <si>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</si>
  <si>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</si>
  <si>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</si>
  <si>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</si>
  <si>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</si>
  <si>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</si>
  <si>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</si>
  <si>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</si>
  <si>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</si>
  <si>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</si>
  <si>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</si>
  <si>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</si>
  <si>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</si>
  <si>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</si>
  <si>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</si>
  <si>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</si>
  <si>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</si>
  <si>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</si>
  <si>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</si>
  <si>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</si>
  <si>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</si>
  <si>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</si>
  <si>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</si>
  <si>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</si>
  <si>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</si>
  <si>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</si>
  <si>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</si>
  <si>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</si>
  <si>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</si>
  <si>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</si>
  <si>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</si>
  <si>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</si>
  <si>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</si>
  <si>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</si>
  <si>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</si>
  <si>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</si>
  <si>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</si>
  <si>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</si>
  <si>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</si>
  <si>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</si>
  <si>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</si>
  <si>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</si>
  <si>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</si>
  <si>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</si>
  <si>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</si>
  <si>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</si>
  <si>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</si>
  <si>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</si>
  <si>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</si>
  <si>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</si>
  <si>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</si>
  <si>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</si>
  <si>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</si>
  <si>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</si>
  <si>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</si>
  <si>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</si>
  <si>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</si>
  <si>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</si>
  <si>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</si>
  <si>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</si>
  <si>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</si>
  <si>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</si>
  <si>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</si>
  <si>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</si>
  <si>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</si>
  <si>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</si>
  <si>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</si>
  <si>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</si>
  <si>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</si>
  <si>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</si>
  <si>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</si>
  <si>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</si>
  <si>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</si>
  <si>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</si>
  <si>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</si>
  <si>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</si>
  <si>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</si>
  <si>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</si>
  <si>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</si>
  <si>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</si>
  <si>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</si>
  <si>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</si>
  <si>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</si>
  <si>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</si>
  <si>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</si>
  <si>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</si>
  <si>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</si>
  <si>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</si>
  <si>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</si>
  <si>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</si>
  <si>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</si>
  <si>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</si>
  <si>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</si>
  <si>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</si>
  <si>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</si>
  <si>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</si>
  <si>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</si>
  <si>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</si>
  <si>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</si>
  <si>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</si>
  <si>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</si>
  <si>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</si>
  <si>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</si>
  <si>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</si>
  <si>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</si>
  <si>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</si>
  <si>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</si>
  <si>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</si>
  <si>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</si>
  <si>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</si>
  <si>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</si>
  <si>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</si>
  <si>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</si>
  <si>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</si>
  <si>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</si>
  <si>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</si>
  <si>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</si>
  <si>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</si>
  <si>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</si>
  <si>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</si>
  <si>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</si>
  <si>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</si>
  <si>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</si>
  <si>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</si>
  <si>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</si>
  <si>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</si>
  <si>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</si>
  <si>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</si>
  <si>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</si>
  <si>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</si>
  <si>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</si>
  <si>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</si>
  <si>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</si>
  <si>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</si>
  <si>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</si>
  <si>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</si>
  <si>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</si>
  <si>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</si>
  <si>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</si>
  <si>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</si>
  <si>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</si>
  <si>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</si>
  <si>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</si>
  <si>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</si>
  <si>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</si>
  <si>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</si>
  <si>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</si>
  <si>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</si>
  <si>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</si>
  <si>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</si>
  <si>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</si>
  <si>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</si>
  <si>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</si>
  <si>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</si>
  <si>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</si>
  <si>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</si>
  <si>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</si>
  <si>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</si>
  <si>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</si>
  <si>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</si>
  <si>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</si>
  <si>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</si>
  <si>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</si>
  <si>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</si>
  <si>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</si>
  <si>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</si>
  <si>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</si>
  <si>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</si>
  <si>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</si>
  <si>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</si>
  <si>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</si>
  <si>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</si>
  <si>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</si>
  <si>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</si>
  <si>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</si>
  <si>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</si>
  <si>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</si>
  <si>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</si>
  <si>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</si>
  <si>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</si>
  <si>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</si>
  <si>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</si>
  <si>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</si>
  <si>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</si>
  <si>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</si>
  <si>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</si>
  <si>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</si>
  <si>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</si>
  <si>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</si>
  <si>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</si>
  <si>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</si>
  <si>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</si>
  <si>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</si>
  <si>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</si>
  <si>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</si>
  <si>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</si>
  <si>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</si>
  <si>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</si>
  <si>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</si>
  <si>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</si>
  <si>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</si>
  <si>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</si>
  <si>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</si>
  <si>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</si>
  <si>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</si>
  <si>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</si>
  <si>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</si>
  <si>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</si>
  <si>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</si>
  <si>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</si>
  <si>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</si>
  <si>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</si>
  <si>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</si>
  <si>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</si>
  <si>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</si>
  <si>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</si>
  <si>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</si>
  <si>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</si>
  <si>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</si>
  <si>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</si>
  <si>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</si>
  <si>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</si>
  <si>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</si>
  <si>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</si>
  <si>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</si>
  <si>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</si>
  <si>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</si>
  <si>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</si>
  <si>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</si>
  <si>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</si>
  <si>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</si>
  <si>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</si>
  <si>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</si>
  <si>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</si>
  <si>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</si>
  <si>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</si>
  <si>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</si>
  <si>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</si>
  <si>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</si>
  <si>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</si>
  <si>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</si>
  <si>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</si>
  <si>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</si>
  <si>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</si>
  <si>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</si>
  <si>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</si>
  <si>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</si>
  <si>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</si>
  <si>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</si>
  <si>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</si>
  <si>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</si>
  <si>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</si>
  <si>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</si>
  <si>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</si>
  <si>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</si>
  <si>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</si>
  <si>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</si>
  <si>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</si>
  <si>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</si>
  <si>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</si>
  <si>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</si>
  <si>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</si>
  <si>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</si>
  <si>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</si>
  <si>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</si>
  <si>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</si>
  <si>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</si>
  <si>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</si>
  <si>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</si>
  <si>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</si>
  <si>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</si>
  <si>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</si>
  <si>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</si>
  <si>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</si>
  <si>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</si>
  <si>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</si>
  <si>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</si>
  <si>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</si>
  <si>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</si>
  <si>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</si>
  <si>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</si>
  <si>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</si>
  <si>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</si>
  <si>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</si>
  <si>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</si>
  <si>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</si>
  <si>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</si>
  <si>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</si>
  <si>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</si>
  <si>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</si>
  <si>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</si>
  <si>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</si>
  <si>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</si>
  <si>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</si>
  <si>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</si>
  <si>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</si>
  <si>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</si>
  <si>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</si>
  <si>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</si>
  <si>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</si>
  <si>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</si>
  <si>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</si>
  <si>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</si>
  <si>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</si>
  <si>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</si>
  <si>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</si>
  <si>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</si>
  <si>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</si>
  <si>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</si>
  <si>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</si>
  <si>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</si>
  <si>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</si>
  <si>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</si>
  <si>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</si>
  <si>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</si>
  <si>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</si>
  <si>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</si>
  <si>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</si>
  <si>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</si>
  <si>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</si>
  <si>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</si>
  <si>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</si>
  <si>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</si>
  <si>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</si>
  <si>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</si>
  <si>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</si>
  <si>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</si>
  <si>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</si>
  <si>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</si>
  <si>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</si>
  <si>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</si>
  <si>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</si>
  <si>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</si>
  <si>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</si>
  <si>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</si>
  <si>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</si>
  <si>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</si>
  <si>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</si>
  <si>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</si>
  <si>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</si>
  <si>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</si>
  <si>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</si>
  <si>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</si>
  <si>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</si>
  <si>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</si>
  <si>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</si>
  <si>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</si>
  <si>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</si>
  <si>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</si>
  <si>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</si>
  <si>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</si>
  <si>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</si>
  <si>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</si>
  <si>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</si>
  <si>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</si>
  <si>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</si>
  <si>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</si>
  <si>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</si>
  <si>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</si>
  <si>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</si>
  <si>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</si>
  <si>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</si>
  <si>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</si>
  <si>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</si>
  <si>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</si>
  <si>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</si>
  <si>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</si>
  <si>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</si>
  <si>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</si>
  <si>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</si>
  <si>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</si>
  <si>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</si>
  <si>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</si>
  <si>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</si>
  <si>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</si>
  <si>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</si>
  <si>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</si>
  <si>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</si>
  <si>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</si>
  <si>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</si>
  <si>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</si>
  <si>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</si>
  <si>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</si>
  <si>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</si>
  <si>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</si>
  <si>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</si>
  <si>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</si>
  <si>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</si>
  <si>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</si>
  <si>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</si>
  <si>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</si>
  <si>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</si>
  <si>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</si>
  <si>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</si>
  <si>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</si>
  <si>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</si>
  <si>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</si>
  <si>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</si>
  <si>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</si>
  <si>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</si>
  <si>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</si>
  <si>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</si>
  <si>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</si>
  <si>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</si>
  <si>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</si>
  <si>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</si>
  <si>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</si>
  <si>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</si>
  <si>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</si>
  <si>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</si>
  <si>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</si>
  <si>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</si>
  <si>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</si>
  <si>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</si>
  <si>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</si>
  <si>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</si>
  <si>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</si>
  <si>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</si>
  <si>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</si>
  <si>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</si>
  <si>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</si>
  <si>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</si>
  <si>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</si>
  <si>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</si>
  <si>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</si>
  <si>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</si>
  <si>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</si>
  <si>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</si>
  <si>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</si>
  <si>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</si>
  <si>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</si>
  <si>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</si>
  <si>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</si>
  <si>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</si>
  <si>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</si>
  <si>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</si>
  <si>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</si>
  <si>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</si>
  <si>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</si>
  <si>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</si>
  <si>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</si>
  <si>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</si>
  <si>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</si>
  <si>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</si>
  <si>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</si>
  <si>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</si>
  <si>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</si>
  <si>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</si>
  <si>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</si>
  <si>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</si>
  <si>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</si>
  <si>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</si>
  <si>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</si>
  <si>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</si>
  <si>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</si>
  <si>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</si>
  <si>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</si>
  <si>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</si>
  <si>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</si>
  <si>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</si>
  <si>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</si>
  <si>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</si>
  <si>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</si>
  <si>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</si>
  <si>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</si>
  <si>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</si>
  <si>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</si>
  <si>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</si>
  <si>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</si>
  <si>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</si>
  <si>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</si>
  <si>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</si>
  <si>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</si>
  <si>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</si>
  <si>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</si>
  <si>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</si>
  <si>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</si>
  <si>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</si>
  <si>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</si>
  <si>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</si>
  <si>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</si>
  <si>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</si>
  <si>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</si>
  <si>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</si>
  <si>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</si>
  <si>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</si>
  <si>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</si>
  <si>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</si>
  <si>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</si>
  <si>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</si>
  <si>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</si>
  <si>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</si>
  <si>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</si>
  <si>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</si>
  <si>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</si>
  <si>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</si>
  <si>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</si>
  <si>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</si>
  <si>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</si>
  <si>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</si>
  <si>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</si>
  <si>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</si>
  <si>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</si>
  <si>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</si>
  <si>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</si>
  <si>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</si>
  <si>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</si>
  <si>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</si>
  <si>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</si>
  <si>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</si>
  <si>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</si>
  <si>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</si>
  <si>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</si>
  <si>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</si>
  <si>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</si>
  <si>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</si>
  <si>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</si>
  <si>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</si>
  <si>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</si>
  <si>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</si>
  <si>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</si>
  <si>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</si>
  <si>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</si>
  <si>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</si>
  <si>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</si>
  <si>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</si>
  <si>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</si>
  <si>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</si>
  <si>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</si>
  <si>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</si>
  <si>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</si>
  <si>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</si>
  <si>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</si>
  <si>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</si>
  <si>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</si>
  <si>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</si>
  <si>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</si>
  <si>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</si>
  <si>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</si>
  <si>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</si>
  <si>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</si>
  <si>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</si>
  <si>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</si>
  <si>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</si>
  <si>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</si>
  <si>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</si>
  <si>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</si>
  <si>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</si>
  <si>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</si>
  <si>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</si>
  <si>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</si>
  <si>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</si>
  <si>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</si>
  <si>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</si>
  <si>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</si>
  <si>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</si>
  <si>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</si>
  <si>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</si>
  <si>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</si>
  <si>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</si>
  <si>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</si>
  <si>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</si>
  <si>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</si>
  <si>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</si>
  <si>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</si>
  <si>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</si>
  <si>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</si>
  <si>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</si>
  <si>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</si>
  <si>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</si>
  <si>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</si>
  <si>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</si>
  <si>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</si>
  <si>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</si>
  <si>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</si>
  <si>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</si>
  <si>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</si>
  <si>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</si>
  <si>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</si>
  <si>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</si>
  <si>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</si>
  <si>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</si>
  <si>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</si>
  <si>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</si>
  <si>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</si>
  <si>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</si>
  <si>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</si>
  <si>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</si>
  <si>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</si>
  <si>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</si>
  <si>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</si>
  <si>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</si>
  <si>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</si>
  <si>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</si>
  <si>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</si>
  <si>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</si>
  <si>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</si>
  <si>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</si>
  <si>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</si>
  <si>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</si>
  <si>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</si>
  <si>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</si>
  <si>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</si>
  <si>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</si>
  <si>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</si>
  <si>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</si>
  <si>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</si>
  <si>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</si>
  <si>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</si>
  <si>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</si>
  <si>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</si>
  <si>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</si>
  <si>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</si>
  <si>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</si>
  <si>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</si>
  <si>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</si>
  <si>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</si>
  <si>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</si>
  <si>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</si>
  <si>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</si>
  <si>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</si>
  <si>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</si>
  <si>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</si>
  <si>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</si>
  <si>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</si>
  <si>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</si>
  <si>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</si>
  <si>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</si>
  <si>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</si>
  <si>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</si>
  <si>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</si>
  <si>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</si>
  <si>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</si>
  <si>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</si>
  <si>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</si>
  <si>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</si>
  <si>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</si>
  <si>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</si>
  <si>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</si>
  <si>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</si>
  <si>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</si>
  <si>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</si>
  <si>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</si>
  <si>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</si>
  <si>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</si>
  <si>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</si>
  <si>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</si>
  <si>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</si>
  <si>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</si>
  <si>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</si>
  <si>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</si>
  <si>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</si>
  <si>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</si>
  <si>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</si>
  <si>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</si>
  <si>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</si>
  <si>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</si>
  <si>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</si>
  <si>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</si>
  <si>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</si>
  <si>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</si>
  <si>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</si>
  <si>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</si>
  <si>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</si>
  <si>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</si>
  <si>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</si>
  <si>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</si>
  <si>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</si>
  <si>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</si>
  <si>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</si>
  <si>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</si>
  <si>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</si>
  <si>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</si>
  <si>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</si>
  <si>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</si>
  <si>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</si>
  <si>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</si>
  <si>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</si>
  <si>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</si>
  <si>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</si>
  <si>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</si>
  <si>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</si>
  <si>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</si>
  <si>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</si>
  <si>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</si>
  <si>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</si>
  <si>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</si>
  <si>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</si>
  <si>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Alex Jackson</t>
  </si>
  <si>
    <t>Gary Livingston</t>
  </si>
  <si>
    <t>162</t>
  </si>
  <si>
    <t>Sacred Heart Medical Center</t>
  </si>
  <si>
    <t>101 W. 8th Ave.</t>
  </si>
  <si>
    <t>PO Box 2555</t>
  </si>
  <si>
    <t xml:space="preserve">Spokane, WA 99220-2555 </t>
  </si>
  <si>
    <t xml:space="preserve">Spokane </t>
  </si>
  <si>
    <t>(509) 474-3040</t>
  </si>
  <si>
    <t>(509) 474-4925</t>
  </si>
  <si>
    <t>Helen Andrus</t>
  </si>
  <si>
    <t>12/31/2019</t>
  </si>
  <si>
    <t>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</si>
</sst>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  <xf numFmtId="37" fontId="14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8">
    <cellStyle name="Comma" xfId="1" builtinId="3"/>
    <cellStyle name="Hyperlink" xfId="2" builtinId="8"/>
    <cellStyle name="Normal" xfId="0" builtinId="0"/>
    <cellStyle name="Normal 10 2 3" xfId="5" xr:uid="{00000000-0005-0000-0000-000003000000}"/>
    <cellStyle name="Normal 2" xfId="7" xr:uid="{00000000-0005-0000-0000-000004000000}"/>
    <cellStyle name="Normal 5" xfId="4" xr:uid="{00000000-0005-0000-0000-000005000000}"/>
    <cellStyle name="Normal 6" xfId="6" xr:uid="{00000000-0005-0000-0000-000006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K1" transitionEvaluation="1" transitionEntry="1" codeName="Sheet1">
    <pageSetUpPr autoPageBreaks="0" fitToPage="1"/>
  </sheetPr>
  <dimension ref="A1:CF817"/>
  <sheetViews>
    <sheetView showGridLines="0" tabSelected="1" zoomScale="75" zoomScaleNormal="75" workbookViewId="0">
      <selection activeCell="D403" sqref="D403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29385362.859999977</v>
      </c>
      <c r="C48" s="245">
        <f>ROUND(((B48/CE61)*C61),0)</f>
        <v>3622028</v>
      </c>
      <c r="D48" s="245">
        <f>ROUND(((B48/CE61)*D61),0)</f>
        <v>0</v>
      </c>
      <c r="E48" s="195">
        <f>ROUND(((B48/CE61)*E61),0)</f>
        <v>7289445</v>
      </c>
      <c r="F48" s="195">
        <f>ROUND(((B48/CE61)*F61),0)</f>
        <v>0</v>
      </c>
      <c r="G48" s="195">
        <f>ROUND(((B48/CE61)*G61),0)</f>
        <v>27</v>
      </c>
      <c r="H48" s="195">
        <f>ROUND(((B48/CE61)*H61),0)</f>
        <v>422444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563358</v>
      </c>
      <c r="P48" s="195">
        <f>ROUND(((B48/CE61)*P61),0)</f>
        <v>2167050</v>
      </c>
      <c r="Q48" s="195">
        <f>ROUND(((B48/CE61)*Q61),0)</f>
        <v>717384</v>
      </c>
      <c r="R48" s="195">
        <f>ROUND(((B48/CE61)*R61),0)</f>
        <v>63509</v>
      </c>
      <c r="S48" s="195">
        <f>ROUND(((B48/CE61)*S61),0)</f>
        <v>650311</v>
      </c>
      <c r="T48" s="195">
        <f>ROUND(((B48/CE61)*T61),0)</f>
        <v>0</v>
      </c>
      <c r="U48" s="195">
        <f>ROUND(((B48/CE61)*U61),0)</f>
        <v>1008247</v>
      </c>
      <c r="V48" s="195">
        <f>ROUND(((B48/CE61)*V61),0)</f>
        <v>1008914</v>
      </c>
      <c r="W48" s="195">
        <f>ROUND(((B48/CE61)*W61),0)</f>
        <v>2</v>
      </c>
      <c r="X48" s="195">
        <f>ROUND(((B48/CE61)*X61),0)</f>
        <v>0</v>
      </c>
      <c r="Y48" s="195">
        <f>ROUND(((B48/CE61)*Y61),0)</f>
        <v>537788</v>
      </c>
      <c r="Z48" s="195">
        <f>ROUND(((B48/CE61)*Z61),0)</f>
        <v>32025</v>
      </c>
      <c r="AA48" s="195">
        <f>ROUND(((B48/CE61)*AA61),0)</f>
        <v>45520</v>
      </c>
      <c r="AB48" s="195">
        <f>ROUND(((B48/CE61)*AB61),0)</f>
        <v>884930</v>
      </c>
      <c r="AC48" s="195">
        <f>ROUND(((B48/CE61)*AC61),0)</f>
        <v>851060</v>
      </c>
      <c r="AD48" s="195">
        <f>ROUND(((B48/CE61)*AD61),0)</f>
        <v>12053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1820977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731874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23127</v>
      </c>
      <c r="AT48" s="195">
        <f>ROUND(((B48/CE61)*AT61),0)</f>
        <v>132954</v>
      </c>
      <c r="AU48" s="195">
        <f>ROUND(((B48/CE61)*AU61),0)</f>
        <v>0</v>
      </c>
      <c r="AV48" s="195">
        <f>ROUND(((B48/CE61)*AV61),0)</f>
        <v>12863</v>
      </c>
      <c r="AW48" s="195">
        <f>ROUND(((B48/CE61)*AW61),0)</f>
        <v>161985</v>
      </c>
      <c r="AX48" s="195">
        <f>ROUND(((B48/CE61)*AX61),0)</f>
        <v>0</v>
      </c>
      <c r="AY48" s="195">
        <f>ROUND(((B48/CE61)*AY61),0)</f>
        <v>565151</v>
      </c>
      <c r="AZ48" s="195">
        <f>ROUND(((B48/CE61)*AZ61),0)</f>
        <v>0</v>
      </c>
      <c r="BA48" s="195">
        <f>ROUND(((B48/CE61)*BA61),0)</f>
        <v>52941</v>
      </c>
      <c r="BB48" s="195">
        <f>ROUND(((B48/CE61)*BB61),0)</f>
        <v>179091</v>
      </c>
      <c r="BC48" s="195">
        <f>ROUND(((B48/CE61)*BC61),0)</f>
        <v>211416</v>
      </c>
      <c r="BD48" s="195">
        <f>ROUND(((B48/CE61)*BD61),0)</f>
        <v>0</v>
      </c>
      <c r="BE48" s="195">
        <f>ROUND(((B48/CE61)*BE61),0)</f>
        <v>970960</v>
      </c>
      <c r="BF48" s="195">
        <f>ROUND(((B48/CE61)*BF61),0)</f>
        <v>671295</v>
      </c>
      <c r="BG48" s="195">
        <f>ROUND(((B48/CE61)*BG61),0)</f>
        <v>46969</v>
      </c>
      <c r="BH48" s="195">
        <f>ROUND(((B48/CE61)*BH61),0)</f>
        <v>50086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219397</v>
      </c>
      <c r="BO48" s="195">
        <f>ROUND(((B48/CE61)*BO61),0)</f>
        <v>13475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140493</v>
      </c>
      <c r="BT48" s="195">
        <f>ROUND(((B48/CE61)*BT61),0)</f>
        <v>100494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2619195</v>
      </c>
      <c r="BX48" s="195">
        <f>ROUND(((B48/CE61)*BX61),0)</f>
        <v>0</v>
      </c>
      <c r="BY48" s="195">
        <f>ROUND(((B48/CE61)*BY61),0)</f>
        <v>378526</v>
      </c>
      <c r="BZ48" s="195">
        <f>ROUND(((B48/CE61)*BZ61),0)</f>
        <v>0</v>
      </c>
      <c r="CA48" s="195">
        <f>ROUND(((B48/CE61)*CA61),0)</f>
        <v>206020</v>
      </c>
      <c r="CB48" s="195">
        <f>ROUND(((B48/CE61)*CB61),0)</f>
        <v>0</v>
      </c>
      <c r="CC48" s="195">
        <f>ROUND(((B48/CE61)*CC61),0)</f>
        <v>199979</v>
      </c>
      <c r="CD48" s="195"/>
      <c r="CE48" s="195">
        <f>SUM(C48:CD48)</f>
        <v>29385363</v>
      </c>
    </row>
    <row r="49" spans="1:84" ht="12.6" customHeight="1" x14ac:dyDescent="0.2">
      <c r="A49" s="175" t="s">
        <v>206</v>
      </c>
      <c r="B49" s="195">
        <f>B47+B48</f>
        <v>29385362.859999977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19003740.440000001</v>
      </c>
      <c r="C52" s="195">
        <f>ROUND((B52/(CE76+CF76)*C76),0)</f>
        <v>1520302</v>
      </c>
      <c r="D52" s="195">
        <f>ROUND((B52/(CE76+CF76)*D76),0)</f>
        <v>0</v>
      </c>
      <c r="E52" s="195">
        <f>ROUND((B52/(CE76+CF76)*E76),0)</f>
        <v>2959432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376810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719996</v>
      </c>
      <c r="P52" s="195">
        <f>ROUND((B52/(CE76+CF76)*P76),0)</f>
        <v>1061491</v>
      </c>
      <c r="Q52" s="195">
        <f>ROUND((B52/(CE76+CF76)*Q76),0)</f>
        <v>178336</v>
      </c>
      <c r="R52" s="195">
        <f>ROUND((B52/(CE76+CF76)*R76),0)</f>
        <v>5479</v>
      </c>
      <c r="S52" s="195">
        <f>ROUND((B52/(CE76+CF76)*S76),0)</f>
        <v>750319</v>
      </c>
      <c r="T52" s="195">
        <f>ROUND((B52/(CE76+CF76)*T76),0)</f>
        <v>0</v>
      </c>
      <c r="U52" s="195">
        <f>ROUND((B52/(CE76+CF76)*U76),0)</f>
        <v>1051000</v>
      </c>
      <c r="V52" s="195">
        <f>ROUND((B52/(CE76+CF76)*V76),0)</f>
        <v>418584</v>
      </c>
      <c r="W52" s="195">
        <f>ROUND((B52/(CE76+CF76)*W76),0)</f>
        <v>48916</v>
      </c>
      <c r="X52" s="195">
        <f>ROUND((B52/(CE76+CF76)*X76),0)</f>
        <v>52375</v>
      </c>
      <c r="Y52" s="195">
        <f>ROUND((B52/(CE76+CF76)*Y76),0)</f>
        <v>401332</v>
      </c>
      <c r="Z52" s="195">
        <f>ROUND((B52/(CE76+CF76)*Z76),0)</f>
        <v>289252</v>
      </c>
      <c r="AA52" s="195">
        <f>ROUND((B52/(CE76+CF76)*AA76),0)</f>
        <v>170541</v>
      </c>
      <c r="AB52" s="195">
        <f>ROUND((B52/(CE76+CF76)*AB76),0)</f>
        <v>224767</v>
      </c>
      <c r="AC52" s="195">
        <f>ROUND((B52/(CE76+CF76)*AC76),0)</f>
        <v>41286</v>
      </c>
      <c r="AD52" s="195">
        <f>ROUND((B52/(CE76+CF76)*AD76),0)</f>
        <v>69731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882539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195825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19834</v>
      </c>
      <c r="AT52" s="195">
        <f>ROUND((B52/(CE76+CF76)*AT76),0)</f>
        <v>68063</v>
      </c>
      <c r="AU52" s="195">
        <f>ROUND((B52/(CE76+CF76)*AU76),0)</f>
        <v>0</v>
      </c>
      <c r="AV52" s="195">
        <f>ROUND((B52/(CE76+CF76)*AV76),0)</f>
        <v>78164</v>
      </c>
      <c r="AW52" s="195">
        <f>ROUND((B52/(CE76+CF76)*AW76),0)</f>
        <v>70445</v>
      </c>
      <c r="AX52" s="195">
        <f>ROUND((B52/(CE76+CF76)*AX76),0)</f>
        <v>0</v>
      </c>
      <c r="AY52" s="195">
        <f>ROUND((B52/(CE76+CF76)*AY76),0)</f>
        <v>562825</v>
      </c>
      <c r="AZ52" s="195">
        <f>ROUND((B52/(CE76+CF76)*AZ76),0)</f>
        <v>0</v>
      </c>
      <c r="BA52" s="195">
        <f>ROUND((B52/(CE76+CF76)*BA76),0)</f>
        <v>539819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136223</v>
      </c>
      <c r="BE52" s="195">
        <f>ROUND((B52/(CE76+CF76)*BE76),0)</f>
        <v>2591976</v>
      </c>
      <c r="BF52" s="195">
        <f>ROUND((B52/(CE76+CF76)*BF76),0)</f>
        <v>190879</v>
      </c>
      <c r="BG52" s="195">
        <f>ROUND((B52/(CE76+CF76)*BG76),0)</f>
        <v>50491</v>
      </c>
      <c r="BH52" s="195">
        <f>ROUND((B52/(CE76+CF76)*BH76),0)</f>
        <v>288351</v>
      </c>
      <c r="BI52" s="195">
        <f>ROUND((B52/(CE76+CF76)*BI76),0)</f>
        <v>0</v>
      </c>
      <c r="BJ52" s="195">
        <f>ROUND((B52/(CE76+CF76)*BJ76),0)</f>
        <v>168023</v>
      </c>
      <c r="BK52" s="195">
        <f>ROUND((B52/(CE76+CF76)*BK76),0)</f>
        <v>257368</v>
      </c>
      <c r="BL52" s="195">
        <f>ROUND((B52/(CE76+CF76)*BL76),0)</f>
        <v>40034</v>
      </c>
      <c r="BM52" s="195">
        <f>ROUND((B52/(CE76+CF76)*BM76),0)</f>
        <v>0</v>
      </c>
      <c r="BN52" s="195">
        <f>ROUND((B52/(CE76+CF76)*BN76),0)</f>
        <v>465844</v>
      </c>
      <c r="BO52" s="195">
        <f>ROUND((B52/(CE76+CF76)*BO76),0)</f>
        <v>21274</v>
      </c>
      <c r="BP52" s="195">
        <f>ROUND((B52/(CE76+CF76)*BP76),0)</f>
        <v>27661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74418</v>
      </c>
      <c r="BT52" s="195">
        <f>ROUND((B52/(CE76+CF76)*BT76),0)</f>
        <v>34918</v>
      </c>
      <c r="BU52" s="195">
        <f>ROUND((B52/(CE76+CF76)*BU76),0)</f>
        <v>0</v>
      </c>
      <c r="BV52" s="195">
        <f>ROUND((B52/(CE76+CF76)*BV76),0)</f>
        <v>246071</v>
      </c>
      <c r="BW52" s="195">
        <f>ROUND((B52/(CE76+CF76)*BW76),0)</f>
        <v>445717</v>
      </c>
      <c r="BX52" s="195">
        <f>ROUND((B52/(CE76+CF76)*BX76),0)</f>
        <v>0</v>
      </c>
      <c r="BY52" s="195">
        <f>ROUND((B52/(CE76+CF76)*BY76),0)</f>
        <v>138636</v>
      </c>
      <c r="BZ52" s="195">
        <f>ROUND((B52/(CE76+CF76)*BZ76),0)</f>
        <v>0</v>
      </c>
      <c r="CA52" s="195">
        <f>ROUND((B52/(CE76+CF76)*CA76),0)</f>
        <v>550429</v>
      </c>
      <c r="CB52" s="195">
        <f>ROUND((B52/(CE76+CF76)*CB76),0)</f>
        <v>0</v>
      </c>
      <c r="CC52" s="195">
        <f>ROUND((B52/(CE76+CF76)*CC76),0)</f>
        <v>517964</v>
      </c>
      <c r="CD52" s="195"/>
      <c r="CE52" s="195">
        <f>SUM(C52:CD52)</f>
        <v>19003740</v>
      </c>
    </row>
    <row r="53" spans="1:84" ht="12.6" customHeight="1" x14ac:dyDescent="0.2">
      <c r="A53" s="175" t="s">
        <v>206</v>
      </c>
      <c r="B53" s="195">
        <f>B51+B52</f>
        <v>19003740.440000001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>
        <v>71059.630157752239</v>
      </c>
      <c r="D59" s="184">
        <v>0</v>
      </c>
      <c r="E59" s="184">
        <v>85536.272755822429</v>
      </c>
      <c r="F59" s="184">
        <v>0</v>
      </c>
      <c r="G59" s="184">
        <v>0</v>
      </c>
      <c r="H59" s="184">
        <v>6876.0970864253368</v>
      </c>
      <c r="I59" s="184">
        <v>0</v>
      </c>
      <c r="J59" s="184">
        <v>4111</v>
      </c>
      <c r="K59" s="184">
        <v>0</v>
      </c>
      <c r="L59" s="184">
        <v>0</v>
      </c>
      <c r="M59" s="184">
        <v>0</v>
      </c>
      <c r="N59" s="184">
        <v>0</v>
      </c>
      <c r="O59" s="184">
        <v>3077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785217</v>
      </c>
      <c r="AZ59" s="185">
        <v>0</v>
      </c>
      <c r="BA59" s="248"/>
      <c r="BB59" s="248"/>
      <c r="BC59" s="248"/>
      <c r="BD59" s="248"/>
      <c r="BE59" s="185">
        <v>849727.63000000024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>
        <v>342.75999999999993</v>
      </c>
      <c r="D60" s="187">
        <v>0</v>
      </c>
      <c r="E60" s="187">
        <v>907.65999999999963</v>
      </c>
      <c r="F60" s="223">
        <v>0</v>
      </c>
      <c r="G60" s="187">
        <v>0.01</v>
      </c>
      <c r="H60" s="187">
        <v>48.93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57.569999999999993</v>
      </c>
      <c r="P60" s="221">
        <v>249.33999999999995</v>
      </c>
      <c r="Q60" s="221">
        <v>68.56</v>
      </c>
      <c r="R60" s="221">
        <v>11.91</v>
      </c>
      <c r="S60" s="221">
        <v>67.19</v>
      </c>
      <c r="T60" s="221">
        <v>0</v>
      </c>
      <c r="U60" s="221">
        <v>158.37000000000006</v>
      </c>
      <c r="V60" s="221">
        <v>107.20999999999997</v>
      </c>
      <c r="W60" s="221">
        <v>0</v>
      </c>
      <c r="X60" s="221">
        <v>0</v>
      </c>
      <c r="Y60" s="221">
        <v>49.11</v>
      </c>
      <c r="Z60" s="221">
        <v>6.65</v>
      </c>
      <c r="AA60" s="221">
        <v>4.2</v>
      </c>
      <c r="AB60" s="221">
        <v>90.41</v>
      </c>
      <c r="AC60" s="221">
        <v>112.19</v>
      </c>
      <c r="AD60" s="221">
        <v>1.21</v>
      </c>
      <c r="AE60" s="221">
        <v>0</v>
      </c>
      <c r="AF60" s="221">
        <v>0</v>
      </c>
      <c r="AG60" s="221">
        <v>222.59</v>
      </c>
      <c r="AH60" s="221">
        <v>0</v>
      </c>
      <c r="AI60" s="221">
        <v>0</v>
      </c>
      <c r="AJ60" s="221">
        <v>81.460000000000036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2.3400000000000003</v>
      </c>
      <c r="AT60" s="221">
        <v>16.77</v>
      </c>
      <c r="AU60" s="221">
        <v>0</v>
      </c>
      <c r="AV60" s="221">
        <v>1.9600000000000002</v>
      </c>
      <c r="AW60" s="221">
        <v>17.05</v>
      </c>
      <c r="AX60" s="221">
        <v>0</v>
      </c>
      <c r="AY60" s="221">
        <v>131.01000000000002</v>
      </c>
      <c r="AZ60" s="221">
        <v>0</v>
      </c>
      <c r="BA60" s="221">
        <v>13.379999999999999</v>
      </c>
      <c r="BB60" s="221">
        <v>27.17</v>
      </c>
      <c r="BC60" s="221">
        <v>56.539999999999992</v>
      </c>
      <c r="BD60" s="221">
        <v>0</v>
      </c>
      <c r="BE60" s="221">
        <v>150.91000000000003</v>
      </c>
      <c r="BF60" s="221">
        <v>173.54</v>
      </c>
      <c r="BG60" s="221">
        <v>12.239999999999998</v>
      </c>
      <c r="BH60" s="221">
        <v>6.28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12.829999999999998</v>
      </c>
      <c r="BO60" s="221">
        <v>3.5</v>
      </c>
      <c r="BP60" s="221">
        <v>0</v>
      </c>
      <c r="BQ60" s="221">
        <v>0</v>
      </c>
      <c r="BR60" s="221">
        <v>0</v>
      </c>
      <c r="BS60" s="221">
        <v>21.189999999999998</v>
      </c>
      <c r="BT60" s="221">
        <v>16.46</v>
      </c>
      <c r="BU60" s="221">
        <v>0</v>
      </c>
      <c r="BV60" s="221">
        <v>0</v>
      </c>
      <c r="BW60" s="221">
        <v>74.140000000000015</v>
      </c>
      <c r="BX60" s="221">
        <v>0</v>
      </c>
      <c r="BY60" s="221">
        <v>70.290000000000006</v>
      </c>
      <c r="BZ60" s="221">
        <v>0</v>
      </c>
      <c r="CA60" s="221">
        <v>20.13</v>
      </c>
      <c r="CB60" s="221">
        <v>0</v>
      </c>
      <c r="CC60" s="221">
        <v>28.300000000000004</v>
      </c>
      <c r="CD60" s="249" t="s">
        <v>221</v>
      </c>
      <c r="CE60" s="251">
        <f t="shared" ref="CE60:CE70" si="0">SUM(C60:CD60)</f>
        <v>3443.3600000000006</v>
      </c>
    </row>
    <row r="61" spans="1:84" ht="12.6" customHeight="1" x14ac:dyDescent="0.2">
      <c r="A61" s="171" t="s">
        <v>235</v>
      </c>
      <c r="B61" s="175"/>
      <c r="C61" s="184">
        <v>39558809.600000001</v>
      </c>
      <c r="D61" s="184">
        <v>0</v>
      </c>
      <c r="E61" s="184">
        <v>79613341.539999992</v>
      </c>
      <c r="F61" s="185">
        <v>0</v>
      </c>
      <c r="G61" s="184">
        <v>291.33</v>
      </c>
      <c r="H61" s="184">
        <v>4613821.8400000008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6152846.1200000001</v>
      </c>
      <c r="P61" s="185">
        <v>23667934.150000006</v>
      </c>
      <c r="Q61" s="185">
        <v>7835071.2999999998</v>
      </c>
      <c r="R61" s="185">
        <v>693626.16</v>
      </c>
      <c r="S61" s="185">
        <v>7102525.9100000011</v>
      </c>
      <c r="T61" s="185">
        <v>0</v>
      </c>
      <c r="U61" s="185">
        <v>11011797.029999999</v>
      </c>
      <c r="V61" s="185">
        <v>11019087.149999999</v>
      </c>
      <c r="W61" s="185">
        <v>18.41</v>
      </c>
      <c r="X61" s="185">
        <v>0</v>
      </c>
      <c r="Y61" s="185">
        <v>5873575.1600000001</v>
      </c>
      <c r="Z61" s="185">
        <v>349765.85000000003</v>
      </c>
      <c r="AA61" s="185">
        <v>497162.44</v>
      </c>
      <c r="AB61" s="185">
        <v>9664962.6899999976</v>
      </c>
      <c r="AC61" s="185">
        <v>9295047.9800000004</v>
      </c>
      <c r="AD61" s="185">
        <v>131642.38000000003</v>
      </c>
      <c r="AE61" s="185">
        <v>0</v>
      </c>
      <c r="AF61" s="185">
        <v>0</v>
      </c>
      <c r="AG61" s="185">
        <v>19888218.849999994</v>
      </c>
      <c r="AH61" s="185">
        <v>0</v>
      </c>
      <c r="AI61" s="185">
        <v>0</v>
      </c>
      <c r="AJ61" s="185">
        <v>7993324.700000002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252584.05000000002</v>
      </c>
      <c r="AT61" s="185">
        <v>1452087.8299999998</v>
      </c>
      <c r="AU61" s="185">
        <v>0</v>
      </c>
      <c r="AV61" s="185">
        <v>140487.56</v>
      </c>
      <c r="AW61" s="185">
        <v>1769158.19</v>
      </c>
      <c r="AX61" s="185">
        <v>0</v>
      </c>
      <c r="AY61" s="185">
        <v>6172430.4799999986</v>
      </c>
      <c r="AZ61" s="185">
        <v>0</v>
      </c>
      <c r="BA61" s="185">
        <v>578209.99</v>
      </c>
      <c r="BB61" s="185">
        <v>1955980.17</v>
      </c>
      <c r="BC61" s="185">
        <v>2309024.12</v>
      </c>
      <c r="BD61" s="185">
        <v>0</v>
      </c>
      <c r="BE61" s="185">
        <v>10604567.159999998</v>
      </c>
      <c r="BF61" s="185">
        <v>7331699.0500000007</v>
      </c>
      <c r="BG61" s="185">
        <v>512980.13000000006</v>
      </c>
      <c r="BH61" s="185">
        <v>547029.66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2396192.9399999995</v>
      </c>
      <c r="BO61" s="185">
        <v>147170.23000000001</v>
      </c>
      <c r="BP61" s="185">
        <v>0</v>
      </c>
      <c r="BQ61" s="185">
        <v>0</v>
      </c>
      <c r="BR61" s="185">
        <v>0</v>
      </c>
      <c r="BS61" s="185">
        <v>1534423.4400000002</v>
      </c>
      <c r="BT61" s="185">
        <v>1097569.08</v>
      </c>
      <c r="BU61" s="185">
        <v>0</v>
      </c>
      <c r="BV61" s="185">
        <v>0</v>
      </c>
      <c r="BW61" s="185">
        <v>28606139.449999996</v>
      </c>
      <c r="BX61" s="185">
        <v>0</v>
      </c>
      <c r="BY61" s="185">
        <v>4134159.21</v>
      </c>
      <c r="BZ61" s="185">
        <v>0</v>
      </c>
      <c r="CA61" s="185">
        <v>2250095.2400000002</v>
      </c>
      <c r="CB61" s="185">
        <v>0</v>
      </c>
      <c r="CC61" s="185">
        <v>2184119.7100000004</v>
      </c>
      <c r="CD61" s="249" t="s">
        <v>221</v>
      </c>
      <c r="CE61" s="195">
        <f t="shared" si="0"/>
        <v>320938978.27999997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3622028</v>
      </c>
      <c r="D62" s="195">
        <f t="shared" si="1"/>
        <v>0</v>
      </c>
      <c r="E62" s="195">
        <f t="shared" si="1"/>
        <v>7289445</v>
      </c>
      <c r="F62" s="195">
        <f t="shared" si="1"/>
        <v>0</v>
      </c>
      <c r="G62" s="195">
        <f t="shared" si="1"/>
        <v>27</v>
      </c>
      <c r="H62" s="195">
        <f t="shared" si="1"/>
        <v>422444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563358</v>
      </c>
      <c r="P62" s="195">
        <f t="shared" si="1"/>
        <v>2167050</v>
      </c>
      <c r="Q62" s="195">
        <f t="shared" si="1"/>
        <v>717384</v>
      </c>
      <c r="R62" s="195">
        <f t="shared" si="1"/>
        <v>63509</v>
      </c>
      <c r="S62" s="195">
        <f t="shared" si="1"/>
        <v>650311</v>
      </c>
      <c r="T62" s="195">
        <f t="shared" si="1"/>
        <v>0</v>
      </c>
      <c r="U62" s="195">
        <f t="shared" si="1"/>
        <v>1008247</v>
      </c>
      <c r="V62" s="195">
        <f t="shared" si="1"/>
        <v>1008914</v>
      </c>
      <c r="W62" s="195">
        <f t="shared" si="1"/>
        <v>2</v>
      </c>
      <c r="X62" s="195">
        <f t="shared" si="1"/>
        <v>0</v>
      </c>
      <c r="Y62" s="195">
        <f t="shared" si="1"/>
        <v>537788</v>
      </c>
      <c r="Z62" s="195">
        <f t="shared" si="1"/>
        <v>32025</v>
      </c>
      <c r="AA62" s="195">
        <f t="shared" si="1"/>
        <v>45520</v>
      </c>
      <c r="AB62" s="195">
        <f t="shared" si="1"/>
        <v>884930</v>
      </c>
      <c r="AC62" s="195">
        <f t="shared" si="1"/>
        <v>851060</v>
      </c>
      <c r="AD62" s="195">
        <f t="shared" si="1"/>
        <v>12053</v>
      </c>
      <c r="AE62" s="195">
        <f t="shared" si="1"/>
        <v>0</v>
      </c>
      <c r="AF62" s="195">
        <f t="shared" si="1"/>
        <v>0</v>
      </c>
      <c r="AG62" s="195">
        <f t="shared" si="1"/>
        <v>1820977</v>
      </c>
      <c r="AH62" s="195">
        <f t="shared" si="1"/>
        <v>0</v>
      </c>
      <c r="AI62" s="195">
        <f t="shared" si="1"/>
        <v>0</v>
      </c>
      <c r="AJ62" s="195">
        <f t="shared" si="1"/>
        <v>731874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23127</v>
      </c>
      <c r="AT62" s="195">
        <f t="shared" si="1"/>
        <v>132954</v>
      </c>
      <c r="AU62" s="195">
        <f t="shared" si="1"/>
        <v>0</v>
      </c>
      <c r="AV62" s="195">
        <f t="shared" si="1"/>
        <v>12863</v>
      </c>
      <c r="AW62" s="195">
        <f t="shared" si="1"/>
        <v>161985</v>
      </c>
      <c r="AX62" s="195">
        <f t="shared" si="1"/>
        <v>0</v>
      </c>
      <c r="AY62" s="195">
        <f>ROUND(AY47+AY48,0)</f>
        <v>565151</v>
      </c>
      <c r="AZ62" s="195">
        <f>ROUND(AZ47+AZ48,0)</f>
        <v>0</v>
      </c>
      <c r="BA62" s="195">
        <f>ROUND(BA47+BA48,0)</f>
        <v>52941</v>
      </c>
      <c r="BB62" s="195">
        <f t="shared" si="1"/>
        <v>179091</v>
      </c>
      <c r="BC62" s="195">
        <f t="shared" si="1"/>
        <v>211416</v>
      </c>
      <c r="BD62" s="195">
        <f t="shared" si="1"/>
        <v>0</v>
      </c>
      <c r="BE62" s="195">
        <f t="shared" si="1"/>
        <v>970960</v>
      </c>
      <c r="BF62" s="195">
        <f t="shared" si="1"/>
        <v>671295</v>
      </c>
      <c r="BG62" s="195">
        <f t="shared" si="1"/>
        <v>46969</v>
      </c>
      <c r="BH62" s="195">
        <f t="shared" si="1"/>
        <v>50086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219397</v>
      </c>
      <c r="BO62" s="195">
        <f t="shared" ref="BO62:CC62" si="2">ROUND(BO47+BO48,0)</f>
        <v>13475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140493</v>
      </c>
      <c r="BT62" s="195">
        <f t="shared" si="2"/>
        <v>100494</v>
      </c>
      <c r="BU62" s="195">
        <f t="shared" si="2"/>
        <v>0</v>
      </c>
      <c r="BV62" s="195">
        <f t="shared" si="2"/>
        <v>0</v>
      </c>
      <c r="BW62" s="195">
        <f t="shared" si="2"/>
        <v>2619195</v>
      </c>
      <c r="BX62" s="195">
        <f t="shared" si="2"/>
        <v>0</v>
      </c>
      <c r="BY62" s="195">
        <f t="shared" si="2"/>
        <v>378526</v>
      </c>
      <c r="BZ62" s="195">
        <f t="shared" si="2"/>
        <v>0</v>
      </c>
      <c r="CA62" s="195">
        <f t="shared" si="2"/>
        <v>206020</v>
      </c>
      <c r="CB62" s="195">
        <f t="shared" si="2"/>
        <v>0</v>
      </c>
      <c r="CC62" s="195">
        <f t="shared" si="2"/>
        <v>199979</v>
      </c>
      <c r="CD62" s="249" t="s">
        <v>221</v>
      </c>
      <c r="CE62" s="195">
        <f t="shared" si="0"/>
        <v>29385363</v>
      </c>
      <c r="CF62" s="252"/>
    </row>
    <row r="63" spans="1:84" ht="12.6" customHeight="1" x14ac:dyDescent="0.2">
      <c r="A63" s="171" t="s">
        <v>236</v>
      </c>
      <c r="B63" s="175"/>
      <c r="C63" s="184">
        <v>4521228.3600000003</v>
      </c>
      <c r="D63" s="184">
        <v>0</v>
      </c>
      <c r="E63" s="184">
        <v>4667102.8</v>
      </c>
      <c r="F63" s="185">
        <v>0</v>
      </c>
      <c r="G63" s="184">
        <v>0</v>
      </c>
      <c r="H63" s="184">
        <v>1576104.3699999999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754292.96</v>
      </c>
      <c r="P63" s="185">
        <v>774500.99</v>
      </c>
      <c r="Q63" s="185">
        <v>0</v>
      </c>
      <c r="R63" s="185">
        <v>0</v>
      </c>
      <c r="S63" s="185">
        <v>70000</v>
      </c>
      <c r="T63" s="185">
        <v>0</v>
      </c>
      <c r="U63" s="185">
        <v>618867.39</v>
      </c>
      <c r="V63" s="185">
        <v>117348.19000000002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11520</v>
      </c>
      <c r="AC63" s="185">
        <v>-35446.800000000003</v>
      </c>
      <c r="AD63" s="185">
        <v>0</v>
      </c>
      <c r="AE63" s="185">
        <v>0</v>
      </c>
      <c r="AF63" s="185">
        <v>0</v>
      </c>
      <c r="AG63" s="185">
        <v>8941748.1399999987</v>
      </c>
      <c r="AH63" s="185">
        <v>0</v>
      </c>
      <c r="AI63" s="185">
        <v>0</v>
      </c>
      <c r="AJ63" s="185">
        <v>1700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2266482.58</v>
      </c>
      <c r="AU63" s="185">
        <v>0</v>
      </c>
      <c r="AV63" s="185">
        <v>0</v>
      </c>
      <c r="AW63" s="185">
        <v>269116.13999999996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51195.44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2025314.6000000003</v>
      </c>
      <c r="BO63" s="185">
        <v>0</v>
      </c>
      <c r="BP63" s="185">
        <v>0</v>
      </c>
      <c r="BQ63" s="185">
        <v>0</v>
      </c>
      <c r="BR63" s="185">
        <v>0</v>
      </c>
      <c r="BS63" s="185">
        <v>113130.3</v>
      </c>
      <c r="BT63" s="185">
        <v>0</v>
      </c>
      <c r="BU63" s="185">
        <v>0</v>
      </c>
      <c r="BV63" s="185">
        <v>0</v>
      </c>
      <c r="BW63" s="185">
        <v>139102.18</v>
      </c>
      <c r="BX63" s="185">
        <v>0</v>
      </c>
      <c r="BY63" s="185">
        <v>245645.51000000004</v>
      </c>
      <c r="BZ63" s="185">
        <v>0</v>
      </c>
      <c r="CA63" s="185">
        <v>8996033.620000001</v>
      </c>
      <c r="CB63" s="185">
        <v>0</v>
      </c>
      <c r="CC63" s="185">
        <v>550218.29999999981</v>
      </c>
      <c r="CD63" s="249" t="s">
        <v>221</v>
      </c>
      <c r="CE63" s="195">
        <f t="shared" si="0"/>
        <v>36675205.07</v>
      </c>
      <c r="CF63" s="252"/>
    </row>
    <row r="64" spans="1:84" ht="12.6" customHeight="1" x14ac:dyDescent="0.2">
      <c r="A64" s="171" t="s">
        <v>237</v>
      </c>
      <c r="B64" s="175"/>
      <c r="C64" s="184">
        <v>4551811.18</v>
      </c>
      <c r="D64" s="184">
        <v>0</v>
      </c>
      <c r="E64" s="185">
        <v>5800311.870000002</v>
      </c>
      <c r="F64" s="185">
        <v>0</v>
      </c>
      <c r="G64" s="184">
        <v>24245.1</v>
      </c>
      <c r="H64" s="184">
        <v>148000.71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571717.27000000014</v>
      </c>
      <c r="P64" s="185">
        <v>77132175.670000017</v>
      </c>
      <c r="Q64" s="185">
        <v>150633.07</v>
      </c>
      <c r="R64" s="185">
        <v>2540659.0100000002</v>
      </c>
      <c r="S64" s="185">
        <v>-163075.400000002</v>
      </c>
      <c r="T64" s="185">
        <v>0</v>
      </c>
      <c r="U64" s="185">
        <v>9962784.3999999985</v>
      </c>
      <c r="V64" s="185">
        <v>18764253.820000004</v>
      </c>
      <c r="W64" s="185">
        <v>152096.19</v>
      </c>
      <c r="X64" s="185">
        <v>568546.53</v>
      </c>
      <c r="Y64" s="185">
        <v>8347735.700000002</v>
      </c>
      <c r="Z64" s="185">
        <v>1695.2500000000002</v>
      </c>
      <c r="AA64" s="185">
        <v>678157.19000000006</v>
      </c>
      <c r="AB64" s="185">
        <v>32834793.16</v>
      </c>
      <c r="AC64" s="185">
        <v>4073714.11</v>
      </c>
      <c r="AD64" s="185">
        <v>41229.479999999996</v>
      </c>
      <c r="AE64" s="185">
        <v>10723.849999999999</v>
      </c>
      <c r="AF64" s="185">
        <v>0</v>
      </c>
      <c r="AG64" s="185">
        <v>2124243.6999999993</v>
      </c>
      <c r="AH64" s="185">
        <v>0</v>
      </c>
      <c r="AI64" s="185">
        <v>0</v>
      </c>
      <c r="AJ64" s="185">
        <v>1149081.7599999998</v>
      </c>
      <c r="AK64" s="185">
        <v>23373.58</v>
      </c>
      <c r="AL64" s="185">
        <v>3867.7599999999998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20004.629999999997</v>
      </c>
      <c r="AT64" s="185">
        <v>1420362.6199999999</v>
      </c>
      <c r="AU64" s="185">
        <v>0</v>
      </c>
      <c r="AV64" s="185">
        <v>11160.609999999999</v>
      </c>
      <c r="AW64" s="185">
        <v>16466.88</v>
      </c>
      <c r="AX64" s="185">
        <v>-142.64999999999998</v>
      </c>
      <c r="AY64" s="185">
        <v>2736144.84</v>
      </c>
      <c r="AZ64" s="185">
        <v>0</v>
      </c>
      <c r="BA64" s="185">
        <v>768821.64</v>
      </c>
      <c r="BB64" s="185">
        <v>13098.99</v>
      </c>
      <c r="BC64" s="185">
        <v>12369.75</v>
      </c>
      <c r="BD64" s="185">
        <v>-113762.99999999997</v>
      </c>
      <c r="BE64" s="185">
        <v>3446597.7700000019</v>
      </c>
      <c r="BF64" s="185">
        <v>830123.52000000002</v>
      </c>
      <c r="BG64" s="185">
        <v>2395.0299999999997</v>
      </c>
      <c r="BH64" s="185">
        <v>-82253.45</v>
      </c>
      <c r="BI64" s="185">
        <v>0</v>
      </c>
      <c r="BJ64" s="185">
        <v>614.78</v>
      </c>
      <c r="BK64" s="185">
        <v>0</v>
      </c>
      <c r="BL64" s="185">
        <v>0</v>
      </c>
      <c r="BM64" s="185">
        <v>0</v>
      </c>
      <c r="BN64" s="185">
        <v>1114670.6400000001</v>
      </c>
      <c r="BO64" s="185">
        <v>1337.0500000000002</v>
      </c>
      <c r="BP64" s="185">
        <v>24.24</v>
      </c>
      <c r="BQ64" s="185">
        <v>0</v>
      </c>
      <c r="BR64" s="185">
        <v>0</v>
      </c>
      <c r="BS64" s="185">
        <v>336879.23000000004</v>
      </c>
      <c r="BT64" s="185">
        <v>8968.6600000000017</v>
      </c>
      <c r="BU64" s="185">
        <v>0</v>
      </c>
      <c r="BV64" s="185">
        <v>1359.83</v>
      </c>
      <c r="BW64" s="185">
        <v>165270.54999999999</v>
      </c>
      <c r="BX64" s="185">
        <v>0</v>
      </c>
      <c r="BY64" s="185">
        <v>227534.88</v>
      </c>
      <c r="BZ64" s="185">
        <v>0</v>
      </c>
      <c r="CA64" s="185">
        <v>7680.4300000000021</v>
      </c>
      <c r="CB64" s="185">
        <v>0</v>
      </c>
      <c r="CC64" s="185">
        <v>8666670.8800000008</v>
      </c>
      <c r="CD64" s="249" t="s">
        <v>221</v>
      </c>
      <c r="CE64" s="195">
        <f t="shared" si="0"/>
        <v>189105173.31000003</v>
      </c>
      <c r="CF64" s="252"/>
    </row>
    <row r="65" spans="1:84" ht="12.6" customHeight="1" x14ac:dyDescent="0.2">
      <c r="A65" s="171" t="s">
        <v>238</v>
      </c>
      <c r="B65" s="175"/>
      <c r="C65" s="184">
        <v>2440.92</v>
      </c>
      <c r="D65" s="184">
        <v>0</v>
      </c>
      <c r="E65" s="184">
        <v>2240.36</v>
      </c>
      <c r="F65" s="184">
        <v>0</v>
      </c>
      <c r="G65" s="184">
        <v>0</v>
      </c>
      <c r="H65" s="184">
        <v>1287.06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384.91999999999996</v>
      </c>
      <c r="P65" s="185">
        <v>5917.9900000000016</v>
      </c>
      <c r="Q65" s="185">
        <v>0</v>
      </c>
      <c r="R65" s="185">
        <v>5</v>
      </c>
      <c r="S65" s="185">
        <v>19175.28</v>
      </c>
      <c r="T65" s="185">
        <v>0</v>
      </c>
      <c r="U65" s="185">
        <v>625.74</v>
      </c>
      <c r="V65" s="185">
        <v>3658.8</v>
      </c>
      <c r="W65" s="185">
        <v>0</v>
      </c>
      <c r="X65" s="185">
        <v>0</v>
      </c>
      <c r="Y65" s="185">
        <v>32</v>
      </c>
      <c r="Z65" s="185">
        <v>1050</v>
      </c>
      <c r="AA65" s="185">
        <v>0</v>
      </c>
      <c r="AB65" s="185">
        <v>4591.1400000000003</v>
      </c>
      <c r="AC65" s="185">
        <v>0</v>
      </c>
      <c r="AD65" s="185">
        <v>0</v>
      </c>
      <c r="AE65" s="185">
        <v>2669.24</v>
      </c>
      <c r="AF65" s="185">
        <v>0</v>
      </c>
      <c r="AG65" s="185">
        <v>0</v>
      </c>
      <c r="AH65" s="185">
        <v>0</v>
      </c>
      <c r="AI65" s="185">
        <v>0</v>
      </c>
      <c r="AJ65" s="185">
        <v>9519.2799999999988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5053.6100000000006</v>
      </c>
      <c r="AU65" s="185">
        <v>0</v>
      </c>
      <c r="AV65" s="185">
        <v>0</v>
      </c>
      <c r="AW65" s="185">
        <v>2088.9700000000003</v>
      </c>
      <c r="AX65" s="185">
        <v>0</v>
      </c>
      <c r="AY65" s="185">
        <v>6004.5800000000008</v>
      </c>
      <c r="AZ65" s="185">
        <v>0</v>
      </c>
      <c r="BA65" s="185">
        <v>121.32</v>
      </c>
      <c r="BB65" s="185">
        <v>1886.4</v>
      </c>
      <c r="BC65" s="185">
        <v>0</v>
      </c>
      <c r="BD65" s="185">
        <v>0</v>
      </c>
      <c r="BE65" s="185">
        <v>3396797.3200000003</v>
      </c>
      <c r="BF65" s="185">
        <v>551995.25</v>
      </c>
      <c r="BG65" s="185">
        <v>-59358.280000000013</v>
      </c>
      <c r="BH65" s="185">
        <v>1789.0600000000002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3411.67</v>
      </c>
      <c r="BO65" s="185">
        <v>0</v>
      </c>
      <c r="BP65" s="185">
        <v>652.29</v>
      </c>
      <c r="BQ65" s="185">
        <v>0</v>
      </c>
      <c r="BR65" s="185">
        <v>0</v>
      </c>
      <c r="BS65" s="185">
        <v>14686.86</v>
      </c>
      <c r="BT65" s="185">
        <v>295.49</v>
      </c>
      <c r="BU65" s="185">
        <v>0</v>
      </c>
      <c r="BV65" s="185">
        <v>0</v>
      </c>
      <c r="BW65" s="185">
        <v>114200.40000000001</v>
      </c>
      <c r="BX65" s="185">
        <v>0</v>
      </c>
      <c r="BY65" s="185">
        <v>7741.6100000000006</v>
      </c>
      <c r="BZ65" s="185">
        <v>0</v>
      </c>
      <c r="CA65" s="185">
        <v>4076.52</v>
      </c>
      <c r="CB65" s="185">
        <v>0</v>
      </c>
      <c r="CC65" s="185">
        <v>5651.9400000000005</v>
      </c>
      <c r="CD65" s="249" t="s">
        <v>221</v>
      </c>
      <c r="CE65" s="195">
        <f t="shared" si="0"/>
        <v>4110692.74</v>
      </c>
      <c r="CF65" s="252"/>
    </row>
    <row r="66" spans="1:84" ht="12.6" customHeight="1" x14ac:dyDescent="0.2">
      <c r="A66" s="171" t="s">
        <v>239</v>
      </c>
      <c r="B66" s="175"/>
      <c r="C66" s="184">
        <v>566068.3600000001</v>
      </c>
      <c r="D66" s="184">
        <v>0</v>
      </c>
      <c r="E66" s="184">
        <v>1638090.1399999997</v>
      </c>
      <c r="F66" s="184">
        <v>0</v>
      </c>
      <c r="G66" s="184">
        <v>0</v>
      </c>
      <c r="H66" s="184">
        <v>50911.079999999994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12220.719999999998</v>
      </c>
      <c r="P66" s="185">
        <v>1220564.83</v>
      </c>
      <c r="Q66" s="185">
        <v>12575.4</v>
      </c>
      <c r="R66" s="185">
        <v>8791505.9600000009</v>
      </c>
      <c r="S66" s="184">
        <v>1071718.45</v>
      </c>
      <c r="T66" s="184">
        <v>0</v>
      </c>
      <c r="U66" s="185">
        <v>11156266.870000001</v>
      </c>
      <c r="V66" s="185">
        <v>1195473.03</v>
      </c>
      <c r="W66" s="185">
        <v>1307336.05</v>
      </c>
      <c r="X66" s="185">
        <v>2283431.0100000002</v>
      </c>
      <c r="Y66" s="185">
        <v>6924577.0600000024</v>
      </c>
      <c r="Z66" s="185">
        <v>147449.81</v>
      </c>
      <c r="AA66" s="185">
        <v>531934.77999999991</v>
      </c>
      <c r="AB66" s="185">
        <v>465788.12000000011</v>
      </c>
      <c r="AC66" s="185">
        <v>33251.75</v>
      </c>
      <c r="AD66" s="185">
        <v>1596732.08</v>
      </c>
      <c r="AE66" s="185">
        <v>3823807.1</v>
      </c>
      <c r="AF66" s="185">
        <v>0</v>
      </c>
      <c r="AG66" s="185">
        <v>258717.18999999994</v>
      </c>
      <c r="AH66" s="185">
        <v>0</v>
      </c>
      <c r="AI66" s="185">
        <v>0</v>
      </c>
      <c r="AJ66" s="185">
        <v>132397.17000000001</v>
      </c>
      <c r="AK66" s="185">
        <v>2998185.9399999995</v>
      </c>
      <c r="AL66" s="185">
        <v>871452.65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9.32</v>
      </c>
      <c r="AT66" s="185">
        <v>1156581.3600000001</v>
      </c>
      <c r="AU66" s="185">
        <v>0</v>
      </c>
      <c r="AV66" s="185">
        <v>339439.79000000004</v>
      </c>
      <c r="AW66" s="185">
        <v>511462.89999999991</v>
      </c>
      <c r="AX66" s="185">
        <v>4692.8599999999997</v>
      </c>
      <c r="AY66" s="185">
        <v>113978.90000000002</v>
      </c>
      <c r="AZ66" s="185">
        <v>0</v>
      </c>
      <c r="BA66" s="185">
        <v>1312427.78</v>
      </c>
      <c r="BB66" s="185">
        <v>237141.7</v>
      </c>
      <c r="BC66" s="185">
        <v>669.17000000000007</v>
      </c>
      <c r="BD66" s="185">
        <v>48740.06</v>
      </c>
      <c r="BE66" s="185">
        <v>7468466.7000000011</v>
      </c>
      <c r="BF66" s="185">
        <v>53585.770000000004</v>
      </c>
      <c r="BG66" s="185">
        <v>2471.13</v>
      </c>
      <c r="BH66" s="185">
        <v>14428.78</v>
      </c>
      <c r="BI66" s="185">
        <v>0</v>
      </c>
      <c r="BJ66" s="185">
        <v>360.73</v>
      </c>
      <c r="BK66" s="185">
        <v>0</v>
      </c>
      <c r="BL66" s="185">
        <v>0</v>
      </c>
      <c r="BM66" s="185">
        <v>0</v>
      </c>
      <c r="BN66" s="185">
        <v>1133515.71</v>
      </c>
      <c r="BO66" s="185">
        <v>356.14</v>
      </c>
      <c r="BP66" s="185">
        <v>0</v>
      </c>
      <c r="BQ66" s="185">
        <v>0</v>
      </c>
      <c r="BR66" s="185">
        <v>0</v>
      </c>
      <c r="BS66" s="185">
        <v>197262.77000000002</v>
      </c>
      <c r="BT66" s="185">
        <v>1081.68</v>
      </c>
      <c r="BU66" s="185">
        <v>0</v>
      </c>
      <c r="BV66" s="185">
        <v>0</v>
      </c>
      <c r="BW66" s="185">
        <v>9276548.8100000005</v>
      </c>
      <c r="BX66" s="185">
        <v>0</v>
      </c>
      <c r="BY66" s="185">
        <v>3038863.1399999997</v>
      </c>
      <c r="BZ66" s="185">
        <v>0</v>
      </c>
      <c r="CA66" s="185">
        <v>13385887.43</v>
      </c>
      <c r="CB66" s="185">
        <v>0</v>
      </c>
      <c r="CC66" s="185">
        <v>809386.47999999986</v>
      </c>
      <c r="CD66" s="249" t="s">
        <v>221</v>
      </c>
      <c r="CE66" s="195">
        <f t="shared" si="0"/>
        <v>86197814.660000011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1520302</v>
      </c>
      <c r="D67" s="195">
        <f>ROUND(D51+D52,0)</f>
        <v>0</v>
      </c>
      <c r="E67" s="195">
        <f t="shared" ref="E67:BP67" si="3">ROUND(E51+E52,0)</f>
        <v>2959432</v>
      </c>
      <c r="F67" s="195">
        <f t="shared" si="3"/>
        <v>0</v>
      </c>
      <c r="G67" s="195">
        <f t="shared" si="3"/>
        <v>0</v>
      </c>
      <c r="H67" s="195">
        <f t="shared" si="3"/>
        <v>376810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719996</v>
      </c>
      <c r="P67" s="195">
        <f t="shared" si="3"/>
        <v>1061491</v>
      </c>
      <c r="Q67" s="195">
        <f t="shared" si="3"/>
        <v>178336</v>
      </c>
      <c r="R67" s="195">
        <f t="shared" si="3"/>
        <v>5479</v>
      </c>
      <c r="S67" s="195">
        <f t="shared" si="3"/>
        <v>750319</v>
      </c>
      <c r="T67" s="195">
        <f t="shared" si="3"/>
        <v>0</v>
      </c>
      <c r="U67" s="195">
        <f t="shared" si="3"/>
        <v>1051000</v>
      </c>
      <c r="V67" s="195">
        <f t="shared" si="3"/>
        <v>418584</v>
      </c>
      <c r="W67" s="195">
        <f t="shared" si="3"/>
        <v>48916</v>
      </c>
      <c r="X67" s="195">
        <f t="shared" si="3"/>
        <v>52375</v>
      </c>
      <c r="Y67" s="195">
        <f t="shared" si="3"/>
        <v>401332</v>
      </c>
      <c r="Z67" s="195">
        <f t="shared" si="3"/>
        <v>289252</v>
      </c>
      <c r="AA67" s="195">
        <f t="shared" si="3"/>
        <v>170541</v>
      </c>
      <c r="AB67" s="195">
        <f t="shared" si="3"/>
        <v>224767</v>
      </c>
      <c r="AC67" s="195">
        <f t="shared" si="3"/>
        <v>41286</v>
      </c>
      <c r="AD67" s="195">
        <f t="shared" si="3"/>
        <v>69731</v>
      </c>
      <c r="AE67" s="195">
        <f t="shared" si="3"/>
        <v>0</v>
      </c>
      <c r="AF67" s="195">
        <f t="shared" si="3"/>
        <v>0</v>
      </c>
      <c r="AG67" s="195">
        <f t="shared" si="3"/>
        <v>882539</v>
      </c>
      <c r="AH67" s="195">
        <f t="shared" si="3"/>
        <v>0</v>
      </c>
      <c r="AI67" s="195">
        <f t="shared" si="3"/>
        <v>0</v>
      </c>
      <c r="AJ67" s="195">
        <f t="shared" si="3"/>
        <v>195825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19834</v>
      </c>
      <c r="AT67" s="195">
        <f t="shared" si="3"/>
        <v>68063</v>
      </c>
      <c r="AU67" s="195">
        <f t="shared" si="3"/>
        <v>0</v>
      </c>
      <c r="AV67" s="195">
        <f t="shared" si="3"/>
        <v>78164</v>
      </c>
      <c r="AW67" s="195">
        <f t="shared" si="3"/>
        <v>70445</v>
      </c>
      <c r="AX67" s="195">
        <f t="shared" si="3"/>
        <v>0</v>
      </c>
      <c r="AY67" s="195">
        <f t="shared" si="3"/>
        <v>562825</v>
      </c>
      <c r="AZ67" s="195">
        <f>ROUND(AZ51+AZ52,0)</f>
        <v>0</v>
      </c>
      <c r="BA67" s="195">
        <f>ROUND(BA51+BA52,0)</f>
        <v>539819</v>
      </c>
      <c r="BB67" s="195">
        <f t="shared" si="3"/>
        <v>0</v>
      </c>
      <c r="BC67" s="195">
        <f t="shared" si="3"/>
        <v>0</v>
      </c>
      <c r="BD67" s="195">
        <f t="shared" si="3"/>
        <v>136223</v>
      </c>
      <c r="BE67" s="195">
        <f t="shared" si="3"/>
        <v>2591976</v>
      </c>
      <c r="BF67" s="195">
        <f t="shared" si="3"/>
        <v>190879</v>
      </c>
      <c r="BG67" s="195">
        <f t="shared" si="3"/>
        <v>50491</v>
      </c>
      <c r="BH67" s="195">
        <f t="shared" si="3"/>
        <v>288351</v>
      </c>
      <c r="BI67" s="195">
        <f t="shared" si="3"/>
        <v>0</v>
      </c>
      <c r="BJ67" s="195">
        <f t="shared" si="3"/>
        <v>168023</v>
      </c>
      <c r="BK67" s="195">
        <f t="shared" si="3"/>
        <v>257368</v>
      </c>
      <c r="BL67" s="195">
        <f t="shared" si="3"/>
        <v>40034</v>
      </c>
      <c r="BM67" s="195">
        <f t="shared" si="3"/>
        <v>0</v>
      </c>
      <c r="BN67" s="195">
        <f t="shared" si="3"/>
        <v>465844</v>
      </c>
      <c r="BO67" s="195">
        <f t="shared" si="3"/>
        <v>21274</v>
      </c>
      <c r="BP67" s="195">
        <f t="shared" si="3"/>
        <v>27661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74418</v>
      </c>
      <c r="BT67" s="195">
        <f t="shared" si="4"/>
        <v>34918</v>
      </c>
      <c r="BU67" s="195">
        <f t="shared" si="4"/>
        <v>0</v>
      </c>
      <c r="BV67" s="195">
        <f t="shared" si="4"/>
        <v>246071</v>
      </c>
      <c r="BW67" s="195">
        <f t="shared" si="4"/>
        <v>445717</v>
      </c>
      <c r="BX67" s="195">
        <f t="shared" si="4"/>
        <v>0</v>
      </c>
      <c r="BY67" s="195">
        <f t="shared" si="4"/>
        <v>138636</v>
      </c>
      <c r="BZ67" s="195">
        <f t="shared" si="4"/>
        <v>0</v>
      </c>
      <c r="CA67" s="195">
        <f t="shared" si="4"/>
        <v>550429</v>
      </c>
      <c r="CB67" s="195">
        <f t="shared" si="4"/>
        <v>0</v>
      </c>
      <c r="CC67" s="195">
        <f t="shared" si="4"/>
        <v>517964</v>
      </c>
      <c r="CD67" s="249" t="s">
        <v>221</v>
      </c>
      <c r="CE67" s="195">
        <f t="shared" si="0"/>
        <v>19003740</v>
      </c>
      <c r="CF67" s="252"/>
    </row>
    <row r="68" spans="1:84" ht="12.6" customHeight="1" x14ac:dyDescent="0.2">
      <c r="A68" s="171" t="s">
        <v>240</v>
      </c>
      <c r="B68" s="175"/>
      <c r="C68" s="184">
        <v>0</v>
      </c>
      <c r="D68" s="184">
        <v>0</v>
      </c>
      <c r="E68" s="184">
        <v>6989.23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1128666.53</v>
      </c>
      <c r="Q68" s="185">
        <v>0</v>
      </c>
      <c r="R68" s="185">
        <v>0</v>
      </c>
      <c r="S68" s="185">
        <v>1827183.5899999999</v>
      </c>
      <c r="T68" s="185">
        <v>0</v>
      </c>
      <c r="U68" s="185">
        <v>230665.3</v>
      </c>
      <c r="V68" s="185">
        <v>507328.11999999988</v>
      </c>
      <c r="W68" s="185">
        <v>0</v>
      </c>
      <c r="X68" s="185">
        <v>0</v>
      </c>
      <c r="Y68" s="185">
        <v>0</v>
      </c>
      <c r="Z68" s="185">
        <v>0</v>
      </c>
      <c r="AA68" s="185">
        <v>17987.28</v>
      </c>
      <c r="AB68" s="185">
        <v>1287204.7399999998</v>
      </c>
      <c r="AC68" s="185">
        <v>92811.39</v>
      </c>
      <c r="AD68" s="185">
        <v>0</v>
      </c>
      <c r="AE68" s="185">
        <v>0</v>
      </c>
      <c r="AF68" s="185">
        <v>0</v>
      </c>
      <c r="AG68" s="185">
        <v>124713.96000000004</v>
      </c>
      <c r="AH68" s="185">
        <v>0</v>
      </c>
      <c r="AI68" s="185">
        <v>0</v>
      </c>
      <c r="AJ68" s="185">
        <v>118224.72000000003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230462.39</v>
      </c>
      <c r="AU68" s="185">
        <v>0</v>
      </c>
      <c r="AV68" s="185">
        <v>0</v>
      </c>
      <c r="AW68" s="185">
        <v>220776.98</v>
      </c>
      <c r="AX68" s="185">
        <v>1326.0700000000002</v>
      </c>
      <c r="AY68" s="185">
        <v>234953.03999999998</v>
      </c>
      <c r="AZ68" s="185">
        <v>0</v>
      </c>
      <c r="BA68" s="185">
        <v>86604.36</v>
      </c>
      <c r="BB68" s="185">
        <v>0</v>
      </c>
      <c r="BC68" s="185">
        <v>0</v>
      </c>
      <c r="BD68" s="185">
        <v>0</v>
      </c>
      <c r="BE68" s="185">
        <v>87178.16</v>
      </c>
      <c r="BF68" s="185">
        <v>10058.44</v>
      </c>
      <c r="BG68" s="185">
        <v>0</v>
      </c>
      <c r="BH68" s="185">
        <v>373720.68999999994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1.52</v>
      </c>
      <c r="BO68" s="185">
        <v>0</v>
      </c>
      <c r="BP68" s="185">
        <v>0</v>
      </c>
      <c r="BQ68" s="185">
        <v>0</v>
      </c>
      <c r="BR68" s="185">
        <v>0</v>
      </c>
      <c r="BS68" s="185">
        <v>116930.53</v>
      </c>
      <c r="BT68" s="185">
        <v>0</v>
      </c>
      <c r="BU68" s="185">
        <v>0</v>
      </c>
      <c r="BV68" s="185">
        <v>0</v>
      </c>
      <c r="BW68" s="185">
        <v>1398756.4900000002</v>
      </c>
      <c r="BX68" s="185">
        <v>0</v>
      </c>
      <c r="BY68" s="185">
        <v>0</v>
      </c>
      <c r="BZ68" s="185">
        <v>0</v>
      </c>
      <c r="CA68" s="185">
        <v>9965.159999999998</v>
      </c>
      <c r="CB68" s="185">
        <v>0</v>
      </c>
      <c r="CC68" s="185">
        <v>61144.990000000005</v>
      </c>
      <c r="CD68" s="249" t="s">
        <v>221</v>
      </c>
      <c r="CE68" s="195">
        <f t="shared" si="0"/>
        <v>8173653.6800000006</v>
      </c>
      <c r="CF68" s="252"/>
    </row>
    <row r="69" spans="1:84" ht="12.6" customHeight="1" x14ac:dyDescent="0.2">
      <c r="A69" s="171" t="s">
        <v>241</v>
      </c>
      <c r="B69" s="175"/>
      <c r="C69" s="184">
        <v>68015.58</v>
      </c>
      <c r="D69" s="184">
        <v>0</v>
      </c>
      <c r="E69" s="185">
        <v>32344.1</v>
      </c>
      <c r="F69" s="185">
        <v>0</v>
      </c>
      <c r="G69" s="184">
        <v>1556.7</v>
      </c>
      <c r="H69" s="184">
        <v>31634.739999999998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12315.290000000003</v>
      </c>
      <c r="P69" s="185">
        <v>302780.20000000007</v>
      </c>
      <c r="Q69" s="185">
        <v>5873.41</v>
      </c>
      <c r="R69" s="224">
        <v>28291.370000000003</v>
      </c>
      <c r="S69" s="185">
        <v>297803.37</v>
      </c>
      <c r="T69" s="184">
        <v>0</v>
      </c>
      <c r="U69" s="185">
        <v>192113.35000000009</v>
      </c>
      <c r="V69" s="185">
        <v>35570.92</v>
      </c>
      <c r="W69" s="184">
        <v>0</v>
      </c>
      <c r="X69" s="185">
        <v>0</v>
      </c>
      <c r="Y69" s="185">
        <v>5184.01</v>
      </c>
      <c r="Z69" s="185">
        <v>1009.66</v>
      </c>
      <c r="AA69" s="185">
        <v>10783.590000000002</v>
      </c>
      <c r="AB69" s="185">
        <v>21998.520000000004</v>
      </c>
      <c r="AC69" s="185">
        <v>4112.8500000000004</v>
      </c>
      <c r="AD69" s="185">
        <v>0</v>
      </c>
      <c r="AE69" s="185">
        <v>4670.9799999999996</v>
      </c>
      <c r="AF69" s="185">
        <v>0</v>
      </c>
      <c r="AG69" s="185">
        <v>132996.93</v>
      </c>
      <c r="AH69" s="185">
        <v>0</v>
      </c>
      <c r="AI69" s="185">
        <v>0</v>
      </c>
      <c r="AJ69" s="185">
        <v>30825.82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22410.71</v>
      </c>
      <c r="AU69" s="185">
        <v>0</v>
      </c>
      <c r="AV69" s="185">
        <v>353.93</v>
      </c>
      <c r="AW69" s="185">
        <v>49047.89</v>
      </c>
      <c r="AX69" s="185">
        <v>0</v>
      </c>
      <c r="AY69" s="185">
        <v>71346.850000000006</v>
      </c>
      <c r="AZ69" s="185">
        <v>0</v>
      </c>
      <c r="BA69" s="185">
        <v>2724.8900000000003</v>
      </c>
      <c r="BB69" s="185">
        <v>4065.3100000000004</v>
      </c>
      <c r="BC69" s="185">
        <v>6869.21</v>
      </c>
      <c r="BD69" s="185">
        <v>0</v>
      </c>
      <c r="BE69" s="185">
        <v>212401.76</v>
      </c>
      <c r="BF69" s="185">
        <v>44130.61</v>
      </c>
      <c r="BG69" s="185">
        <v>2351.56</v>
      </c>
      <c r="BH69" s="224">
        <v>110103.79000000001</v>
      </c>
      <c r="BI69" s="185">
        <v>0</v>
      </c>
      <c r="BJ69" s="185">
        <v>-14.64</v>
      </c>
      <c r="BK69" s="185">
        <v>0</v>
      </c>
      <c r="BL69" s="185">
        <v>0</v>
      </c>
      <c r="BM69" s="185">
        <v>0</v>
      </c>
      <c r="BN69" s="185">
        <v>3284901.69</v>
      </c>
      <c r="BO69" s="185">
        <v>0</v>
      </c>
      <c r="BP69" s="185">
        <v>-2772</v>
      </c>
      <c r="BQ69" s="185">
        <v>0</v>
      </c>
      <c r="BR69" s="185">
        <v>0</v>
      </c>
      <c r="BS69" s="185">
        <v>65702.340000000011</v>
      </c>
      <c r="BT69" s="185">
        <v>10042.910000000002</v>
      </c>
      <c r="BU69" s="185">
        <v>0</v>
      </c>
      <c r="BV69" s="185">
        <v>0</v>
      </c>
      <c r="BW69" s="185">
        <v>348035.07999999996</v>
      </c>
      <c r="BX69" s="185">
        <v>0</v>
      </c>
      <c r="BY69" s="185">
        <v>316407.01999999996</v>
      </c>
      <c r="BZ69" s="185">
        <v>0</v>
      </c>
      <c r="CA69" s="185">
        <v>91350.69</v>
      </c>
      <c r="CB69" s="185">
        <v>0</v>
      </c>
      <c r="CC69" s="185">
        <v>260675917.46236271</v>
      </c>
      <c r="CD69" s="188">
        <v>32005736.98</v>
      </c>
      <c r="CE69" s="195">
        <f t="shared" si="0"/>
        <v>298540995.43236274</v>
      </c>
      <c r="CF69" s="252"/>
    </row>
    <row r="70" spans="1:84" ht="12.6" customHeight="1" x14ac:dyDescent="0.2">
      <c r="A70" s="171" t="s">
        <v>242</v>
      </c>
      <c r="B70" s="175"/>
      <c r="C70" s="184">
        <v>12491.720000000001</v>
      </c>
      <c r="D70" s="184">
        <v>0</v>
      </c>
      <c r="E70" s="184">
        <v>424461.67000000004</v>
      </c>
      <c r="F70" s="185">
        <v>0</v>
      </c>
      <c r="G70" s="184">
        <v>0</v>
      </c>
      <c r="H70" s="184">
        <v>41969.37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12263.67</v>
      </c>
      <c r="P70" s="184">
        <v>87059.290000000008</v>
      </c>
      <c r="Q70" s="184">
        <v>0</v>
      </c>
      <c r="R70" s="184">
        <v>0</v>
      </c>
      <c r="S70" s="184">
        <v>145471.47</v>
      </c>
      <c r="T70" s="184">
        <v>0</v>
      </c>
      <c r="U70" s="185">
        <v>2892988.7500000005</v>
      </c>
      <c r="V70" s="184">
        <v>6951.4499999999989</v>
      </c>
      <c r="W70" s="184">
        <v>0</v>
      </c>
      <c r="X70" s="185">
        <v>0</v>
      </c>
      <c r="Y70" s="185">
        <v>0</v>
      </c>
      <c r="Z70" s="185">
        <v>540090.6399999999</v>
      </c>
      <c r="AA70" s="185">
        <v>0</v>
      </c>
      <c r="AB70" s="185">
        <v>748.41</v>
      </c>
      <c r="AC70" s="185">
        <v>7964.28</v>
      </c>
      <c r="AD70" s="185">
        <v>0</v>
      </c>
      <c r="AE70" s="185">
        <v>0</v>
      </c>
      <c r="AF70" s="185">
        <v>0</v>
      </c>
      <c r="AG70" s="185">
        <v>184299.45</v>
      </c>
      <c r="AH70" s="185">
        <v>0</v>
      </c>
      <c r="AI70" s="185">
        <v>0</v>
      </c>
      <c r="AJ70" s="185">
        <v>35677.119999999995</v>
      </c>
      <c r="AK70" s="185">
        <v>0</v>
      </c>
      <c r="AL70" s="185">
        <v>77.599999999999994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4734.8899999999994</v>
      </c>
      <c r="AU70" s="185">
        <v>0</v>
      </c>
      <c r="AV70" s="185">
        <v>7600</v>
      </c>
      <c r="AW70" s="185">
        <v>2858320.9700000007</v>
      </c>
      <c r="AX70" s="185">
        <v>0</v>
      </c>
      <c r="AY70" s="185">
        <v>3023294.48</v>
      </c>
      <c r="AZ70" s="185">
        <v>0</v>
      </c>
      <c r="BA70" s="185">
        <v>0</v>
      </c>
      <c r="BB70" s="185">
        <v>94975.529999999984</v>
      </c>
      <c r="BC70" s="185">
        <v>0</v>
      </c>
      <c r="BD70" s="185">
        <v>0</v>
      </c>
      <c r="BE70" s="185">
        <v>3410010.7600000002</v>
      </c>
      <c r="BF70" s="185">
        <v>364886.27999999997</v>
      </c>
      <c r="BG70" s="185">
        <v>54394.559999999998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256574.16000000003</v>
      </c>
      <c r="BO70" s="185">
        <v>0</v>
      </c>
      <c r="BP70" s="185">
        <v>0</v>
      </c>
      <c r="BQ70" s="185">
        <v>0</v>
      </c>
      <c r="BR70" s="185">
        <v>0</v>
      </c>
      <c r="BS70" s="185">
        <v>897966.65</v>
      </c>
      <c r="BT70" s="185">
        <v>1919.11</v>
      </c>
      <c r="BU70" s="185">
        <v>0</v>
      </c>
      <c r="BV70" s="185">
        <v>0</v>
      </c>
      <c r="BW70" s="185">
        <v>1076634.78</v>
      </c>
      <c r="BX70" s="185">
        <v>0</v>
      </c>
      <c r="BY70" s="185">
        <v>221178.17000000004</v>
      </c>
      <c r="BZ70" s="185">
        <v>0</v>
      </c>
      <c r="CA70" s="185">
        <v>2738610.66</v>
      </c>
      <c r="CB70" s="185">
        <v>0</v>
      </c>
      <c r="CC70" s="185">
        <v>82779748.590000004</v>
      </c>
      <c r="CD70" s="188"/>
      <c r="CE70" s="195">
        <f t="shared" si="0"/>
        <v>102183364.48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54398212.280000001</v>
      </c>
      <c r="D71" s="195">
        <f t="shared" ref="D71:AI71" si="5">SUM(D61:D69)-D70</f>
        <v>0</v>
      </c>
      <c r="E71" s="195">
        <f t="shared" si="5"/>
        <v>101584835.36999999</v>
      </c>
      <c r="F71" s="195">
        <f t="shared" si="5"/>
        <v>0</v>
      </c>
      <c r="G71" s="195">
        <f t="shared" si="5"/>
        <v>26120.13</v>
      </c>
      <c r="H71" s="195">
        <f t="shared" si="5"/>
        <v>7179044.4300000006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8774867.6099999994</v>
      </c>
      <c r="P71" s="195">
        <f t="shared" si="5"/>
        <v>107374022.07000001</v>
      </c>
      <c r="Q71" s="195">
        <f t="shared" si="5"/>
        <v>8899873.1800000016</v>
      </c>
      <c r="R71" s="195">
        <f t="shared" si="5"/>
        <v>12123075.5</v>
      </c>
      <c r="S71" s="195">
        <f t="shared" si="5"/>
        <v>11480489.729999997</v>
      </c>
      <c r="T71" s="195">
        <f t="shared" si="5"/>
        <v>0</v>
      </c>
      <c r="U71" s="195">
        <f t="shared" si="5"/>
        <v>32339378.329999998</v>
      </c>
      <c r="V71" s="195">
        <f t="shared" si="5"/>
        <v>33063266.580000009</v>
      </c>
      <c r="W71" s="195">
        <f t="shared" si="5"/>
        <v>1508368.6500000001</v>
      </c>
      <c r="X71" s="195">
        <f t="shared" si="5"/>
        <v>2904352.54</v>
      </c>
      <c r="Y71" s="195">
        <f t="shared" si="5"/>
        <v>22090223.930000007</v>
      </c>
      <c r="Z71" s="195">
        <f t="shared" si="5"/>
        <v>282156.93000000017</v>
      </c>
      <c r="AA71" s="195">
        <f t="shared" si="5"/>
        <v>1952086.2799999998</v>
      </c>
      <c r="AB71" s="195">
        <f t="shared" si="5"/>
        <v>45399806.960000001</v>
      </c>
      <c r="AC71" s="195">
        <f t="shared" si="5"/>
        <v>14347873</v>
      </c>
      <c r="AD71" s="195">
        <f t="shared" si="5"/>
        <v>1851387.9400000002</v>
      </c>
      <c r="AE71" s="195">
        <f t="shared" si="5"/>
        <v>3841871.17</v>
      </c>
      <c r="AF71" s="195">
        <f t="shared" si="5"/>
        <v>0</v>
      </c>
      <c r="AG71" s="195">
        <f t="shared" si="5"/>
        <v>33989855.319999993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10327095.330000004</v>
      </c>
      <c r="AK71" s="195">
        <f t="shared" si="6"/>
        <v>3021559.5199999996</v>
      </c>
      <c r="AL71" s="195">
        <f t="shared" si="6"/>
        <v>875242.81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315559.00000000006</v>
      </c>
      <c r="AT71" s="195">
        <f t="shared" si="6"/>
        <v>6749723.2100000009</v>
      </c>
      <c r="AU71" s="195">
        <f t="shared" si="6"/>
        <v>0</v>
      </c>
      <c r="AV71" s="195">
        <f t="shared" si="6"/>
        <v>574868.89</v>
      </c>
      <c r="AW71" s="195">
        <f t="shared" si="6"/>
        <v>212226.97999999952</v>
      </c>
      <c r="AX71" s="195">
        <f t="shared" si="6"/>
        <v>5876.2800000000007</v>
      </c>
      <c r="AY71" s="195">
        <f t="shared" si="6"/>
        <v>7439540.2099999972</v>
      </c>
      <c r="AZ71" s="195">
        <f t="shared" si="6"/>
        <v>0</v>
      </c>
      <c r="BA71" s="195">
        <f t="shared" si="6"/>
        <v>3341669.98</v>
      </c>
      <c r="BB71" s="195">
        <f t="shared" si="6"/>
        <v>2296288.0400000005</v>
      </c>
      <c r="BC71" s="195">
        <f t="shared" si="6"/>
        <v>2540348.25</v>
      </c>
      <c r="BD71" s="195">
        <f t="shared" si="6"/>
        <v>71200.060000000027</v>
      </c>
      <c r="BE71" s="195">
        <f t="shared" si="6"/>
        <v>25420129.550000001</v>
      </c>
      <c r="BF71" s="195">
        <f t="shared" si="6"/>
        <v>9318880.3599999994</v>
      </c>
      <c r="BG71" s="195">
        <f t="shared" si="6"/>
        <v>503905.01000000018</v>
      </c>
      <c r="BH71" s="195">
        <f t="shared" si="6"/>
        <v>1303255.53</v>
      </c>
      <c r="BI71" s="195">
        <f t="shared" si="6"/>
        <v>0</v>
      </c>
      <c r="BJ71" s="195">
        <f t="shared" si="6"/>
        <v>168983.87</v>
      </c>
      <c r="BK71" s="195">
        <f t="shared" si="6"/>
        <v>257368</v>
      </c>
      <c r="BL71" s="195">
        <f t="shared" si="6"/>
        <v>40034</v>
      </c>
      <c r="BM71" s="195">
        <f t="shared" si="6"/>
        <v>0</v>
      </c>
      <c r="BN71" s="195">
        <f t="shared" si="6"/>
        <v>10386675.609999999</v>
      </c>
      <c r="BO71" s="195">
        <f t="shared" si="6"/>
        <v>183612.42</v>
      </c>
      <c r="BP71" s="195">
        <f t="shared" ref="BP71:CC71" si="7">SUM(BP61:BP69)-BP70</f>
        <v>25565.53</v>
      </c>
      <c r="BQ71" s="195">
        <f t="shared" si="7"/>
        <v>0</v>
      </c>
      <c r="BR71" s="195">
        <f t="shared" si="7"/>
        <v>0</v>
      </c>
      <c r="BS71" s="195">
        <f t="shared" si="7"/>
        <v>1695959.8199999998</v>
      </c>
      <c r="BT71" s="195">
        <f t="shared" si="7"/>
        <v>1251450.7099999997</v>
      </c>
      <c r="BU71" s="195">
        <f t="shared" si="7"/>
        <v>0</v>
      </c>
      <c r="BV71" s="195">
        <f t="shared" si="7"/>
        <v>247430.83</v>
      </c>
      <c r="BW71" s="195">
        <f t="shared" si="7"/>
        <v>42036330.179999992</v>
      </c>
      <c r="BX71" s="195">
        <f t="shared" si="7"/>
        <v>0</v>
      </c>
      <c r="BY71" s="195">
        <f t="shared" si="7"/>
        <v>8266335.1999999993</v>
      </c>
      <c r="BZ71" s="195">
        <f t="shared" si="7"/>
        <v>0</v>
      </c>
      <c r="CA71" s="195">
        <f t="shared" si="7"/>
        <v>22762927.430000003</v>
      </c>
      <c r="CB71" s="195">
        <f t="shared" si="7"/>
        <v>0</v>
      </c>
      <c r="CC71" s="195">
        <f t="shared" si="7"/>
        <v>190891304.17236272</v>
      </c>
      <c r="CD71" s="245">
        <f>CD69-CD70</f>
        <v>32005736.98</v>
      </c>
      <c r="CE71" s="195">
        <f>SUM(CE61:CE69)-CE70</f>
        <v>889948251.69236255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219463398.43999997</v>
      </c>
      <c r="D73" s="184">
        <v>0</v>
      </c>
      <c r="E73" s="185">
        <v>237209232.98999995</v>
      </c>
      <c r="F73" s="185">
        <v>0</v>
      </c>
      <c r="G73" s="184">
        <v>0</v>
      </c>
      <c r="H73" s="184">
        <v>21285855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41759459.159999996</v>
      </c>
      <c r="P73" s="185">
        <v>357197549.23000008</v>
      </c>
      <c r="Q73" s="185">
        <v>12962405.649999999</v>
      </c>
      <c r="R73" s="185">
        <v>34735296.460000008</v>
      </c>
      <c r="S73" s="185">
        <v>0</v>
      </c>
      <c r="T73" s="185">
        <v>0</v>
      </c>
      <c r="U73" s="185">
        <v>153842855.05000004</v>
      </c>
      <c r="V73" s="185">
        <v>103612302.56000002</v>
      </c>
      <c r="W73" s="185">
        <v>15328799.99</v>
      </c>
      <c r="X73" s="185">
        <v>73829674.270000011</v>
      </c>
      <c r="Y73" s="185">
        <v>107852080.21000002</v>
      </c>
      <c r="Z73" s="185">
        <v>1956333</v>
      </c>
      <c r="AA73" s="185">
        <v>2449532.08</v>
      </c>
      <c r="AB73" s="185">
        <v>187222590.48999995</v>
      </c>
      <c r="AC73" s="185">
        <v>146606172.98999998</v>
      </c>
      <c r="AD73" s="185">
        <v>12351758</v>
      </c>
      <c r="AE73" s="185">
        <v>15201051.33</v>
      </c>
      <c r="AF73" s="185">
        <v>0</v>
      </c>
      <c r="AG73" s="185">
        <v>76813742.629999995</v>
      </c>
      <c r="AH73" s="185">
        <v>0</v>
      </c>
      <c r="AI73" s="185">
        <v>0</v>
      </c>
      <c r="AJ73" s="185">
        <v>5295345</v>
      </c>
      <c r="AK73" s="185">
        <v>11696806.549999999</v>
      </c>
      <c r="AL73" s="185">
        <v>3393078.83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496696</v>
      </c>
      <c r="AT73" s="185">
        <v>2730720</v>
      </c>
      <c r="AU73" s="185">
        <v>0</v>
      </c>
      <c r="AV73" s="185">
        <v>2856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1845295591.9099996</v>
      </c>
      <c r="CF73" s="252"/>
    </row>
    <row r="74" spans="1:84" ht="12.6" customHeight="1" x14ac:dyDescent="0.2">
      <c r="A74" s="171" t="s">
        <v>246</v>
      </c>
      <c r="B74" s="175"/>
      <c r="C74" s="184">
        <v>510951.08999999997</v>
      </c>
      <c r="D74" s="184">
        <v>0</v>
      </c>
      <c r="E74" s="185">
        <v>27579451.09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387478</v>
      </c>
      <c r="P74" s="185">
        <v>220150625.80000001</v>
      </c>
      <c r="Q74" s="185">
        <v>10775056.43</v>
      </c>
      <c r="R74" s="185">
        <v>27840140.779999997</v>
      </c>
      <c r="S74" s="185">
        <v>2854089.83</v>
      </c>
      <c r="T74" s="185">
        <v>0</v>
      </c>
      <c r="U74" s="185">
        <v>58813386.840000011</v>
      </c>
      <c r="V74" s="185">
        <v>145152455.33999997</v>
      </c>
      <c r="W74" s="185">
        <v>7989804.1499999994</v>
      </c>
      <c r="X74" s="185">
        <v>27483911.209999997</v>
      </c>
      <c r="Y74" s="185">
        <v>35373135.060000002</v>
      </c>
      <c r="Z74" s="185">
        <v>0</v>
      </c>
      <c r="AA74" s="185">
        <v>6487537.5899999971</v>
      </c>
      <c r="AB74" s="185">
        <v>79924464.090000004</v>
      </c>
      <c r="AC74" s="185">
        <v>4180514.88</v>
      </c>
      <c r="AD74" s="185">
        <v>805639</v>
      </c>
      <c r="AE74" s="185">
        <v>1867411.06</v>
      </c>
      <c r="AF74" s="185">
        <v>0</v>
      </c>
      <c r="AG74" s="185">
        <v>95614254.580000013</v>
      </c>
      <c r="AH74" s="185">
        <v>0</v>
      </c>
      <c r="AI74" s="185">
        <v>0</v>
      </c>
      <c r="AJ74" s="185">
        <v>13057297.23</v>
      </c>
      <c r="AK74" s="185">
        <v>856382.31</v>
      </c>
      <c r="AL74" s="185">
        <v>120445.48999999999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835259</v>
      </c>
      <c r="AT74" s="185">
        <v>-72768</v>
      </c>
      <c r="AU74" s="185">
        <v>0</v>
      </c>
      <c r="AV74" s="185">
        <v>1664993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770251915.8499999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219974349.52999997</v>
      </c>
      <c r="D75" s="195">
        <f t="shared" si="9"/>
        <v>0</v>
      </c>
      <c r="E75" s="195">
        <f t="shared" si="9"/>
        <v>264788684.07999995</v>
      </c>
      <c r="F75" s="195">
        <f t="shared" si="9"/>
        <v>0</v>
      </c>
      <c r="G75" s="195">
        <f t="shared" si="9"/>
        <v>0</v>
      </c>
      <c r="H75" s="195">
        <f t="shared" si="9"/>
        <v>21285855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42146937.159999996</v>
      </c>
      <c r="P75" s="195">
        <f t="shared" si="9"/>
        <v>577348175.03000009</v>
      </c>
      <c r="Q75" s="195">
        <f t="shared" si="9"/>
        <v>23737462.079999998</v>
      </c>
      <c r="R75" s="195">
        <f t="shared" si="9"/>
        <v>62575437.24000001</v>
      </c>
      <c r="S75" s="195">
        <f t="shared" si="9"/>
        <v>2854089.83</v>
      </c>
      <c r="T75" s="195">
        <f t="shared" si="9"/>
        <v>0</v>
      </c>
      <c r="U75" s="195">
        <f t="shared" si="9"/>
        <v>212656241.89000005</v>
      </c>
      <c r="V75" s="195">
        <f t="shared" si="9"/>
        <v>248764757.89999998</v>
      </c>
      <c r="W75" s="195">
        <f t="shared" si="9"/>
        <v>23318604.140000001</v>
      </c>
      <c r="X75" s="195">
        <f t="shared" si="9"/>
        <v>101313585.48</v>
      </c>
      <c r="Y75" s="195">
        <f t="shared" si="9"/>
        <v>143225215.27000004</v>
      </c>
      <c r="Z75" s="195">
        <f t="shared" si="9"/>
        <v>1956333</v>
      </c>
      <c r="AA75" s="195">
        <f t="shared" si="9"/>
        <v>8937069.6699999981</v>
      </c>
      <c r="AB75" s="195">
        <f t="shared" si="9"/>
        <v>267147054.57999995</v>
      </c>
      <c r="AC75" s="195">
        <f t="shared" si="9"/>
        <v>150786687.86999997</v>
      </c>
      <c r="AD75" s="195">
        <f t="shared" si="9"/>
        <v>13157397</v>
      </c>
      <c r="AE75" s="195">
        <f t="shared" si="9"/>
        <v>17068462.390000001</v>
      </c>
      <c r="AF75" s="195">
        <f t="shared" si="9"/>
        <v>0</v>
      </c>
      <c r="AG75" s="195">
        <f t="shared" si="9"/>
        <v>172427997.21000001</v>
      </c>
      <c r="AH75" s="195">
        <f t="shared" si="9"/>
        <v>0</v>
      </c>
      <c r="AI75" s="195">
        <f t="shared" si="9"/>
        <v>0</v>
      </c>
      <c r="AJ75" s="195">
        <f t="shared" si="9"/>
        <v>18352642.23</v>
      </c>
      <c r="AK75" s="195">
        <f t="shared" si="9"/>
        <v>12553188.859999999</v>
      </c>
      <c r="AL75" s="195">
        <f t="shared" si="9"/>
        <v>3513524.3200000003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1331955</v>
      </c>
      <c r="AT75" s="195">
        <f t="shared" si="9"/>
        <v>2657952</v>
      </c>
      <c r="AU75" s="195">
        <f t="shared" si="9"/>
        <v>0</v>
      </c>
      <c r="AV75" s="195">
        <f t="shared" si="9"/>
        <v>1667849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2615547507.7600002</v>
      </c>
      <c r="CF75" s="252"/>
    </row>
    <row r="76" spans="1:84" ht="12.6" customHeight="1" x14ac:dyDescent="0.2">
      <c r="A76" s="171" t="s">
        <v>248</v>
      </c>
      <c r="B76" s="175"/>
      <c r="C76" s="184">
        <v>67978.329999999987</v>
      </c>
      <c r="D76" s="184">
        <v>0</v>
      </c>
      <c r="E76" s="185">
        <v>132327.17000000019</v>
      </c>
      <c r="F76" s="185">
        <v>0</v>
      </c>
      <c r="G76" s="184">
        <v>0</v>
      </c>
      <c r="H76" s="184">
        <v>16848.579999999998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32193.679999999997</v>
      </c>
      <c r="P76" s="185">
        <v>47463.18</v>
      </c>
      <c r="Q76" s="185">
        <v>7974.0800000000008</v>
      </c>
      <c r="R76" s="185">
        <v>245</v>
      </c>
      <c r="S76" s="185">
        <v>33549.540000000008</v>
      </c>
      <c r="T76" s="185">
        <v>0</v>
      </c>
      <c r="U76" s="185">
        <v>46994.120000000039</v>
      </c>
      <c r="V76" s="185">
        <v>18716.420000000002</v>
      </c>
      <c r="W76" s="185">
        <v>2187.1999999999998</v>
      </c>
      <c r="X76" s="185">
        <v>2341.88</v>
      </c>
      <c r="Y76" s="185">
        <v>17945.060000000001</v>
      </c>
      <c r="Z76" s="185">
        <v>12933.55</v>
      </c>
      <c r="AA76" s="185">
        <v>7625.5</v>
      </c>
      <c r="AB76" s="185">
        <v>10050.180000000002</v>
      </c>
      <c r="AC76" s="185">
        <v>1846.0700000000002</v>
      </c>
      <c r="AD76" s="185">
        <v>3117.9300000000003</v>
      </c>
      <c r="AE76" s="185">
        <v>0</v>
      </c>
      <c r="AF76" s="185">
        <v>0</v>
      </c>
      <c r="AG76" s="185">
        <v>39461.610000000015</v>
      </c>
      <c r="AH76" s="185">
        <v>0</v>
      </c>
      <c r="AI76" s="185">
        <v>0</v>
      </c>
      <c r="AJ76" s="185">
        <v>8756.0499999999993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886.87</v>
      </c>
      <c r="AT76" s="185">
        <v>3043.3499999999995</v>
      </c>
      <c r="AU76" s="185">
        <v>0</v>
      </c>
      <c r="AV76" s="185">
        <v>3495.0099999999998</v>
      </c>
      <c r="AW76" s="185">
        <v>3149.8399999999997</v>
      </c>
      <c r="AX76" s="185">
        <v>0</v>
      </c>
      <c r="AY76" s="185">
        <v>25165.979999999989</v>
      </c>
      <c r="AZ76" s="185">
        <v>0</v>
      </c>
      <c r="BA76" s="185">
        <v>24137.309999999998</v>
      </c>
      <c r="BB76" s="185">
        <v>0</v>
      </c>
      <c r="BC76" s="185">
        <v>0</v>
      </c>
      <c r="BD76" s="185">
        <v>6091.0400000000009</v>
      </c>
      <c r="BE76" s="185">
        <v>115896.83000000005</v>
      </c>
      <c r="BF76" s="185">
        <v>8534.92</v>
      </c>
      <c r="BG76" s="185">
        <v>2257.65</v>
      </c>
      <c r="BH76" s="185">
        <v>12893.26</v>
      </c>
      <c r="BI76" s="185">
        <v>0</v>
      </c>
      <c r="BJ76" s="185">
        <v>7512.93</v>
      </c>
      <c r="BK76" s="185">
        <v>11507.86</v>
      </c>
      <c r="BL76" s="185">
        <v>1790.0900000000001</v>
      </c>
      <c r="BM76" s="185">
        <v>0</v>
      </c>
      <c r="BN76" s="185">
        <v>20829.590000000007</v>
      </c>
      <c r="BO76" s="185">
        <v>951.24000000000012</v>
      </c>
      <c r="BP76" s="185">
        <v>1236.83</v>
      </c>
      <c r="BQ76" s="185">
        <v>0</v>
      </c>
      <c r="BR76" s="185">
        <v>0</v>
      </c>
      <c r="BS76" s="185">
        <v>3327.5</v>
      </c>
      <c r="BT76" s="185">
        <v>1561.3200000000002</v>
      </c>
      <c r="BU76" s="185">
        <v>0</v>
      </c>
      <c r="BV76" s="185">
        <v>11002.730000000001</v>
      </c>
      <c r="BW76" s="185">
        <v>19929.639999999996</v>
      </c>
      <c r="BX76" s="185">
        <v>0</v>
      </c>
      <c r="BY76" s="185">
        <v>6198.909999999998</v>
      </c>
      <c r="BZ76" s="185">
        <v>0</v>
      </c>
      <c r="CA76" s="185">
        <v>24611.73</v>
      </c>
      <c r="CB76" s="185">
        <v>0</v>
      </c>
      <c r="CC76" s="185">
        <v>23160.07</v>
      </c>
      <c r="CD76" s="249" t="s">
        <v>221</v>
      </c>
      <c r="CE76" s="195">
        <f t="shared" si="8"/>
        <v>849727.63000000024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341325.91277759947</v>
      </c>
      <c r="D77" s="184">
        <v>0</v>
      </c>
      <c r="E77" s="184">
        <v>410862.62775587634</v>
      </c>
      <c r="F77" s="184">
        <v>0</v>
      </c>
      <c r="G77" s="184">
        <v>0</v>
      </c>
      <c r="H77" s="184">
        <v>33028.459466524197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785217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28877.562006726428</v>
      </c>
      <c r="D78" s="184">
        <v>0</v>
      </c>
      <c r="E78" s="184">
        <v>56213.297044067367</v>
      </c>
      <c r="F78" s="184">
        <v>0</v>
      </c>
      <c r="G78" s="184">
        <v>0</v>
      </c>
      <c r="H78" s="184">
        <v>7157.3678505384114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13676.04927077068</v>
      </c>
      <c r="P78" s="184">
        <v>20162.615402385116</v>
      </c>
      <c r="Q78" s="184">
        <v>3387.4322838851317</v>
      </c>
      <c r="R78" s="184">
        <v>104.07732422446942</v>
      </c>
      <c r="S78" s="184">
        <v>14252.025927191049</v>
      </c>
      <c r="T78" s="184">
        <v>0</v>
      </c>
      <c r="U78" s="184">
        <v>19963.356179116847</v>
      </c>
      <c r="V78" s="184">
        <v>7950.8363782095685</v>
      </c>
      <c r="W78" s="184">
        <v>929.13438181126332</v>
      </c>
      <c r="X78" s="184">
        <v>994.84328185632842</v>
      </c>
      <c r="Y78" s="184">
        <v>7623.1584810104387</v>
      </c>
      <c r="Z78" s="184">
        <v>5494.2419458097402</v>
      </c>
      <c r="AA78" s="184">
        <v>3239.3536158109864</v>
      </c>
      <c r="AB78" s="184">
        <v>4269.3707852011357</v>
      </c>
      <c r="AC78" s="184">
        <v>784.22051400435225</v>
      </c>
      <c r="AD78" s="184">
        <v>1324.5135164048979</v>
      </c>
      <c r="AE78" s="184">
        <v>0</v>
      </c>
      <c r="AF78" s="184">
        <v>0</v>
      </c>
      <c r="AG78" s="184">
        <v>16763.505217916598</v>
      </c>
      <c r="AH78" s="184">
        <v>0</v>
      </c>
      <c r="AI78" s="184">
        <v>0</v>
      </c>
      <c r="AJ78" s="184">
        <v>3719.6173664312873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376.7471695304294</v>
      </c>
      <c r="AT78" s="184">
        <v>1292.831529300159</v>
      </c>
      <c r="AU78" s="184">
        <v>0</v>
      </c>
      <c r="AV78" s="184">
        <v>1484.6991385214812</v>
      </c>
      <c r="AW78" s="184">
        <v>1338.0690568783784</v>
      </c>
      <c r="AX78" s="249" t="s">
        <v>221</v>
      </c>
      <c r="AY78" s="249" t="s">
        <v>221</v>
      </c>
      <c r="AZ78" s="249" t="s">
        <v>221</v>
      </c>
      <c r="BA78" s="184">
        <v>10253.659750108278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5477.1265360423786</v>
      </c>
      <c r="BI78" s="184">
        <v>0</v>
      </c>
      <c r="BJ78" s="249" t="s">
        <v>221</v>
      </c>
      <c r="BK78" s="184">
        <v>4888.601127958379</v>
      </c>
      <c r="BL78" s="184">
        <v>760.43990743257336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1413.5399851302941</v>
      </c>
      <c r="BT78" s="184">
        <v>663.25717493121886</v>
      </c>
      <c r="BU78" s="184">
        <v>0</v>
      </c>
      <c r="BV78" s="184">
        <v>4674.0191737318228</v>
      </c>
      <c r="BW78" s="184">
        <v>8466.2187916610383</v>
      </c>
      <c r="BX78" s="184">
        <v>0</v>
      </c>
      <c r="BY78" s="184">
        <v>2633.3304730951249</v>
      </c>
      <c r="BZ78" s="184">
        <v>0</v>
      </c>
      <c r="CA78" s="184">
        <v>10455.19593034735</v>
      </c>
      <c r="CB78" s="184">
        <v>0</v>
      </c>
      <c r="CC78" s="249" t="s">
        <v>221</v>
      </c>
      <c r="CD78" s="249" t="s">
        <v>221</v>
      </c>
      <c r="CE78" s="195">
        <f t="shared" si="8"/>
        <v>271064.31451804098</v>
      </c>
      <c r="CF78" s="195"/>
    </row>
    <row r="79" spans="1:84" ht="12.6" customHeight="1" x14ac:dyDescent="0.2">
      <c r="A79" s="171" t="s">
        <v>251</v>
      </c>
      <c r="B79" s="175"/>
      <c r="C79" s="225">
        <v>1332948.2591311471</v>
      </c>
      <c r="D79" s="225">
        <v>0</v>
      </c>
      <c r="E79" s="184">
        <v>1604503.5079598138</v>
      </c>
      <c r="F79" s="184">
        <v>0</v>
      </c>
      <c r="G79" s="184">
        <v>0</v>
      </c>
      <c r="H79" s="184">
        <v>128982.96290903926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3066434.73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265.51</v>
      </c>
      <c r="D80" s="187">
        <v>0</v>
      </c>
      <c r="E80" s="187">
        <v>529.6</v>
      </c>
      <c r="F80" s="187">
        <v>0</v>
      </c>
      <c r="G80" s="187">
        <v>0</v>
      </c>
      <c r="H80" s="187">
        <v>18.730000000000004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32.74</v>
      </c>
      <c r="P80" s="187">
        <v>93.57</v>
      </c>
      <c r="Q80" s="187">
        <v>45.15</v>
      </c>
      <c r="R80" s="187">
        <v>0</v>
      </c>
      <c r="S80" s="187">
        <v>0.06</v>
      </c>
      <c r="T80" s="187">
        <v>0</v>
      </c>
      <c r="U80" s="187">
        <v>0</v>
      </c>
      <c r="V80" s="187">
        <v>29.689999999999998</v>
      </c>
      <c r="W80" s="187">
        <v>0</v>
      </c>
      <c r="X80" s="187">
        <v>0</v>
      </c>
      <c r="Y80" s="187">
        <v>22.35</v>
      </c>
      <c r="Z80" s="187">
        <v>0</v>
      </c>
      <c r="AA80" s="187">
        <v>0</v>
      </c>
      <c r="AB80" s="187">
        <v>0</v>
      </c>
      <c r="AC80" s="187">
        <v>0</v>
      </c>
      <c r="AD80" s="187">
        <v>1.21</v>
      </c>
      <c r="AE80" s="187">
        <v>0</v>
      </c>
      <c r="AF80" s="187">
        <v>0</v>
      </c>
      <c r="AG80" s="187">
        <v>109.4</v>
      </c>
      <c r="AH80" s="187">
        <v>0</v>
      </c>
      <c r="AI80" s="187">
        <v>0</v>
      </c>
      <c r="AJ80" s="187">
        <v>31.939999999999998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1.97</v>
      </c>
      <c r="AT80" s="187">
        <v>0.03</v>
      </c>
      <c r="AU80" s="187">
        <v>0</v>
      </c>
      <c r="AV80" s="187">
        <v>0.8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1182.75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1277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1269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 t="s">
        <v>1270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1265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1266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1274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26100</v>
      </c>
      <c r="D111" s="174">
        <v>163472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3077</v>
      </c>
      <c r="D114" s="174">
        <v>4111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135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374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>
        <v>55</v>
      </c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48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>
        <v>72</v>
      </c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684</v>
      </c>
    </row>
    <row r="128" spans="1:5" ht="12.6" customHeight="1" x14ac:dyDescent="0.2">
      <c r="A128" s="173" t="s">
        <v>292</v>
      </c>
      <c r="B128" s="172" t="s">
        <v>256</v>
      </c>
      <c r="C128" s="189">
        <v>691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61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10816</v>
      </c>
      <c r="C138" s="189">
        <v>6848</v>
      </c>
      <c r="D138" s="174">
        <v>8436</v>
      </c>
      <c r="E138" s="175">
        <f>SUM(B138:D138)</f>
        <v>26100</v>
      </c>
    </row>
    <row r="139" spans="1:6" ht="12.6" customHeight="1" x14ac:dyDescent="0.2">
      <c r="A139" s="173" t="s">
        <v>215</v>
      </c>
      <c r="B139" s="174">
        <v>69954</v>
      </c>
      <c r="C139" s="189">
        <v>49976</v>
      </c>
      <c r="D139" s="174">
        <v>43542</v>
      </c>
      <c r="E139" s="175">
        <f>SUM(B139:D139)</f>
        <v>163472</v>
      </c>
    </row>
    <row r="140" spans="1:6" ht="12.6" customHeight="1" x14ac:dyDescent="0.2">
      <c r="A140" s="173" t="s">
        <v>298</v>
      </c>
      <c r="B140" s="174">
        <v>210997.38391452178</v>
      </c>
      <c r="C140" s="174">
        <v>105272.17848261709</v>
      </c>
      <c r="D140" s="174">
        <v>209518.43760286106</v>
      </c>
      <c r="E140" s="175">
        <f>SUM(B140:D140)</f>
        <v>525787.99999999988</v>
      </c>
    </row>
    <row r="141" spans="1:6" ht="12.6" customHeight="1" x14ac:dyDescent="0.2">
      <c r="A141" s="173" t="s">
        <v>245</v>
      </c>
      <c r="B141" s="174">
        <v>807416721.14999998</v>
      </c>
      <c r="C141" s="189">
        <v>485544215.13999993</v>
      </c>
      <c r="D141" s="174">
        <v>552334655.62</v>
      </c>
      <c r="E141" s="175">
        <f>SUM(B141:D141)</f>
        <v>1845295591.9099998</v>
      </c>
      <c r="F141" s="199"/>
    </row>
    <row r="142" spans="1:6" ht="12.6" customHeight="1" x14ac:dyDescent="0.2">
      <c r="A142" s="173" t="s">
        <v>246</v>
      </c>
      <c r="B142" s="174">
        <v>324725451.26000005</v>
      </c>
      <c r="C142" s="189">
        <v>162014120.88</v>
      </c>
      <c r="D142" s="174">
        <v>322449349.54000002</v>
      </c>
      <c r="E142" s="175">
        <f>SUM(B142:D142)</f>
        <v>809188921.68000007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22328870.52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662285.7699999999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-385893.85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42498.64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6305697.0099999998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431904.77000000014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29385362.859999996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v>3549579.93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4624073.75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8173653.6799999997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100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100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325492.82000000007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26552500.140000001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26877992.960000001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-1571580.2000000002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6699224.2199999997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5127644.0199999996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10204042.939999999</v>
      </c>
      <c r="C195" s="189">
        <v>0</v>
      </c>
      <c r="D195" s="174">
        <v>758497.76</v>
      </c>
      <c r="E195" s="175">
        <f t="shared" ref="E195:E203" si="10">SUM(B195:C195)-D195</f>
        <v>9445545.1799999997</v>
      </c>
    </row>
    <row r="196" spans="1:8" ht="12.6" customHeight="1" x14ac:dyDescent="0.2">
      <c r="A196" s="173" t="s">
        <v>333</v>
      </c>
      <c r="B196" s="174">
        <v>21279518.619999994</v>
      </c>
      <c r="C196" s="189">
        <v>0</v>
      </c>
      <c r="D196" s="174">
        <v>0</v>
      </c>
      <c r="E196" s="175">
        <f t="shared" si="10"/>
        <v>21279518.619999994</v>
      </c>
    </row>
    <row r="197" spans="1:8" ht="12.6" customHeight="1" x14ac:dyDescent="0.2">
      <c r="A197" s="173" t="s">
        <v>334</v>
      </c>
      <c r="B197" s="174">
        <v>365952851.10999995</v>
      </c>
      <c r="C197" s="189">
        <v>3211.609999999986</v>
      </c>
      <c r="D197" s="174">
        <v>-844391.25</v>
      </c>
      <c r="E197" s="175">
        <f t="shared" si="10"/>
        <v>366800453.96999997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13959217.92</v>
      </c>
      <c r="C199" s="189">
        <v>0</v>
      </c>
      <c r="D199" s="174">
        <v>0</v>
      </c>
      <c r="E199" s="175">
        <f t="shared" si="10"/>
        <v>13959217.92</v>
      </c>
    </row>
    <row r="200" spans="1:8" ht="12.6" customHeight="1" x14ac:dyDescent="0.2">
      <c r="A200" s="173" t="s">
        <v>337</v>
      </c>
      <c r="B200" s="174">
        <v>207211612.44999999</v>
      </c>
      <c r="C200" s="189">
        <v>7263788.5499999989</v>
      </c>
      <c r="D200" s="174">
        <v>55897.68</v>
      </c>
      <c r="E200" s="175">
        <f t="shared" si="10"/>
        <v>214419503.31999999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258775.28000000099</v>
      </c>
      <c r="C202" s="189">
        <v>0</v>
      </c>
      <c r="D202" s="174">
        <v>0</v>
      </c>
      <c r="E202" s="175">
        <f t="shared" si="10"/>
        <v>258775.28000000099</v>
      </c>
    </row>
    <row r="203" spans="1:8" ht="12.6" customHeight="1" x14ac:dyDescent="0.2">
      <c r="A203" s="173" t="s">
        <v>340</v>
      </c>
      <c r="B203" s="174">
        <v>7694170.4799999893</v>
      </c>
      <c r="C203" s="189">
        <v>768239.48000000603</v>
      </c>
      <c r="D203" s="174">
        <v>-3753195.2599999993</v>
      </c>
      <c r="E203" s="175">
        <f t="shared" si="10"/>
        <v>12215605.219999995</v>
      </c>
    </row>
    <row r="204" spans="1:8" ht="12.6" customHeight="1" x14ac:dyDescent="0.2">
      <c r="A204" s="173" t="s">
        <v>203</v>
      </c>
      <c r="B204" s="175">
        <f>SUM(B195:B203)</f>
        <v>626560188.79999995</v>
      </c>
      <c r="C204" s="191">
        <f>SUM(C195:C203)</f>
        <v>8035239.6400000053</v>
      </c>
      <c r="D204" s="175">
        <f>SUM(D195:D203)</f>
        <v>-3783191.0699999994</v>
      </c>
      <c r="E204" s="175">
        <f>SUM(E195:E203)</f>
        <v>638378619.50999999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20438949.18</v>
      </c>
      <c r="C209" s="189">
        <v>484734.79999999946</v>
      </c>
      <c r="D209" s="174">
        <v>0</v>
      </c>
      <c r="E209" s="175">
        <f t="shared" ref="E209:E216" si="11">SUM(B209:C209)-D209</f>
        <v>20923683.98</v>
      </c>
      <c r="H209" s="259"/>
    </row>
    <row r="210" spans="1:8" ht="12.6" customHeight="1" x14ac:dyDescent="0.2">
      <c r="A210" s="173" t="s">
        <v>334</v>
      </c>
      <c r="B210" s="174">
        <v>238121535.46000001</v>
      </c>
      <c r="C210" s="189">
        <v>10182043.699999973</v>
      </c>
      <c r="D210" s="174">
        <v>0</v>
      </c>
      <c r="E210" s="175">
        <f t="shared" si="11"/>
        <v>248303579.15999997</v>
      </c>
      <c r="H210" s="259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">
      <c r="A212" s="173" t="s">
        <v>336</v>
      </c>
      <c r="B212" s="174">
        <v>10284490.02</v>
      </c>
      <c r="C212" s="189">
        <v>859369.08999999741</v>
      </c>
      <c r="D212" s="174">
        <v>0</v>
      </c>
      <c r="E212" s="175">
        <f t="shared" si="11"/>
        <v>11143859.109999998</v>
      </c>
      <c r="H212" s="259"/>
    </row>
    <row r="213" spans="1:8" ht="12.6" customHeight="1" x14ac:dyDescent="0.2">
      <c r="A213" s="173" t="s">
        <v>337</v>
      </c>
      <c r="B213" s="174">
        <v>182486403.62</v>
      </c>
      <c r="C213" s="189">
        <v>7477593.41000003</v>
      </c>
      <c r="D213" s="174">
        <v>-27013.220000000008</v>
      </c>
      <c r="E213" s="175">
        <f t="shared" si="11"/>
        <v>189991010.25000003</v>
      </c>
      <c r="H213" s="259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/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451331378.28000003</v>
      </c>
      <c r="C217" s="191">
        <f>SUM(C208:C216)</f>
        <v>19003741</v>
      </c>
      <c r="D217" s="175">
        <f>SUM(D208:D216)</f>
        <v>-27013.220000000008</v>
      </c>
      <c r="E217" s="175">
        <f>SUM(E208:E216)</f>
        <v>470362132.5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6" t="s">
        <v>1255</v>
      </c>
      <c r="C220" s="286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15855238.99</v>
      </c>
      <c r="D221" s="172">
        <f>C221</f>
        <v>15855238.99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v>820707642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472071120.78000003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12527324.710000003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105061318.62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323608348.07000005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11647171.329999998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1745622925.5100002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1264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13749360.24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8970033.629999999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22719393.869999997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1784197558.3700001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228948.18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381360042.29000008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271345864.11000001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10031304.129999999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16823217.720000003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85811.920000000013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137183460.13000008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>
        <v>351158404.07999998</v>
      </c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351158404.07999998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9445545.1799999997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21279518.620000001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366800453.96999997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13959217.92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214419503.31999999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258775.28000000119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12215605.220000001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638378619.50999999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470362132.5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168016487.00999999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41108315.759999998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41108315.759999998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>
        <v>7893573</v>
      </c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7893573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705360239.98000002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22501851.460000001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41442605.559999995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49718628.269999996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113663085.28999999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12897366.870000001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167534000.50999999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69318579.969999999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249749947.34999999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249749947.34999999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338022774.05999911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701435806.69999909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705360239.98000002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1845295591.9099998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809188921.68000007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2654484513.5900002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15855238.99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1745622925.5099995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22719393.869999997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1784197558.3699994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870286955.22000074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v>102183364.48000003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102183364.48000003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972470319.70000076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v>320938978.28000003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29385362.859999977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36675205.07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189105173.30999997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4110692.74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86197814.66000019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19003740.440000001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8173653.6799999997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100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26877992.960000001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5127644.0199999996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266535258.45236272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992131616.472363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-19661296.772362232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36196003.109999999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16534706.337637767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16534706.337637767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Sacred Heart Medical Center   H-0     FYE 12/31/2020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26100</v>
      </c>
      <c r="C414" s="194">
        <f>E138</f>
        <v>26100</v>
      </c>
      <c r="D414" s="179"/>
    </row>
    <row r="415" spans="1:5" ht="12.6" customHeight="1" x14ac:dyDescent="0.2">
      <c r="A415" s="179" t="s">
        <v>464</v>
      </c>
      <c r="B415" s="179">
        <f>D111</f>
        <v>163472</v>
      </c>
      <c r="C415" s="179">
        <f>E139</f>
        <v>163472</v>
      </c>
      <c r="D415" s="194">
        <f>SUM(C59:H59)+N59</f>
        <v>163472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3077</v>
      </c>
    </row>
    <row r="424" spans="1:7" ht="12.6" customHeight="1" x14ac:dyDescent="0.2">
      <c r="A424" s="179" t="s">
        <v>1244</v>
      </c>
      <c r="B424" s="179">
        <f>D114</f>
        <v>4111</v>
      </c>
      <c r="D424" s="179">
        <f>J59</f>
        <v>4111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320938978.28000003</v>
      </c>
      <c r="C427" s="179">
        <f t="shared" ref="C427:C434" si="13">CE61</f>
        <v>320938978.27999997</v>
      </c>
      <c r="D427" s="179"/>
    </row>
    <row r="428" spans="1:7" ht="12.6" customHeight="1" x14ac:dyDescent="0.2">
      <c r="A428" s="179" t="s">
        <v>3</v>
      </c>
      <c r="B428" s="179">
        <f t="shared" si="12"/>
        <v>29385362.859999977</v>
      </c>
      <c r="C428" s="179">
        <f t="shared" si="13"/>
        <v>29385363</v>
      </c>
      <c r="D428" s="179">
        <f>D173</f>
        <v>29385362.859999996</v>
      </c>
    </row>
    <row r="429" spans="1:7" ht="12.6" customHeight="1" x14ac:dyDescent="0.2">
      <c r="A429" s="179" t="s">
        <v>236</v>
      </c>
      <c r="B429" s="179">
        <f t="shared" si="12"/>
        <v>36675205.07</v>
      </c>
      <c r="C429" s="179">
        <f t="shared" si="13"/>
        <v>36675205.07</v>
      </c>
      <c r="D429" s="179"/>
    </row>
    <row r="430" spans="1:7" ht="12.6" customHeight="1" x14ac:dyDescent="0.2">
      <c r="A430" s="179" t="s">
        <v>237</v>
      </c>
      <c r="B430" s="179">
        <f t="shared" si="12"/>
        <v>189105173.30999997</v>
      </c>
      <c r="C430" s="179">
        <f t="shared" si="13"/>
        <v>189105173.31000003</v>
      </c>
      <c r="D430" s="179"/>
    </row>
    <row r="431" spans="1:7" ht="12.6" customHeight="1" x14ac:dyDescent="0.2">
      <c r="A431" s="179" t="s">
        <v>444</v>
      </c>
      <c r="B431" s="179">
        <f t="shared" si="12"/>
        <v>4110692.74</v>
      </c>
      <c r="C431" s="179">
        <f t="shared" si="13"/>
        <v>4110692.74</v>
      </c>
      <c r="D431" s="179"/>
    </row>
    <row r="432" spans="1:7" ht="12.6" customHeight="1" x14ac:dyDescent="0.2">
      <c r="A432" s="179" t="s">
        <v>445</v>
      </c>
      <c r="B432" s="179">
        <f t="shared" si="12"/>
        <v>86197814.66000019</v>
      </c>
      <c r="C432" s="179">
        <f t="shared" si="13"/>
        <v>86197814.660000011</v>
      </c>
      <c r="D432" s="179"/>
    </row>
    <row r="433" spans="1:7" ht="12.6" customHeight="1" x14ac:dyDescent="0.2">
      <c r="A433" s="179" t="s">
        <v>6</v>
      </c>
      <c r="B433" s="179">
        <f t="shared" si="12"/>
        <v>19003740.440000001</v>
      </c>
      <c r="C433" s="179">
        <f t="shared" si="13"/>
        <v>19003740</v>
      </c>
      <c r="D433" s="179">
        <f>C217</f>
        <v>19003741</v>
      </c>
    </row>
    <row r="434" spans="1:7" ht="12.6" customHeight="1" x14ac:dyDescent="0.2">
      <c r="A434" s="179" t="s">
        <v>474</v>
      </c>
      <c r="B434" s="179">
        <f t="shared" si="12"/>
        <v>8173653.6799999997</v>
      </c>
      <c r="C434" s="179">
        <f t="shared" si="13"/>
        <v>8173653.6800000006</v>
      </c>
      <c r="D434" s="179">
        <f>D177</f>
        <v>8173653.6799999997</v>
      </c>
    </row>
    <row r="435" spans="1:7" ht="12.6" customHeight="1" x14ac:dyDescent="0.2">
      <c r="A435" s="179" t="s">
        <v>447</v>
      </c>
      <c r="B435" s="179">
        <f t="shared" si="12"/>
        <v>100</v>
      </c>
      <c r="C435" s="179"/>
      <c r="D435" s="179">
        <f>D181</f>
        <v>100</v>
      </c>
    </row>
    <row r="436" spans="1:7" ht="12.6" customHeight="1" x14ac:dyDescent="0.2">
      <c r="A436" s="179" t="s">
        <v>475</v>
      </c>
      <c r="B436" s="179">
        <f t="shared" si="12"/>
        <v>26877992.960000001</v>
      </c>
      <c r="C436" s="179"/>
      <c r="D436" s="179">
        <f>D186</f>
        <v>26877992.960000001</v>
      </c>
    </row>
    <row r="437" spans="1:7" ht="12.6" customHeight="1" x14ac:dyDescent="0.2">
      <c r="A437" s="194" t="s">
        <v>449</v>
      </c>
      <c r="B437" s="194">
        <f t="shared" si="12"/>
        <v>5127644.0199999996</v>
      </c>
      <c r="C437" s="194"/>
      <c r="D437" s="194">
        <f>D190</f>
        <v>5127644.0199999996</v>
      </c>
    </row>
    <row r="438" spans="1:7" ht="12.6" customHeight="1" x14ac:dyDescent="0.2">
      <c r="A438" s="194" t="s">
        <v>476</v>
      </c>
      <c r="B438" s="194">
        <f>C386+C387+C388</f>
        <v>32005736.98</v>
      </c>
      <c r="C438" s="194">
        <f>CD69</f>
        <v>32005736.98</v>
      </c>
      <c r="D438" s="194">
        <f>D181+D186+D190</f>
        <v>32005736.98</v>
      </c>
    </row>
    <row r="439" spans="1:7" ht="12.6" customHeight="1" x14ac:dyDescent="0.2">
      <c r="A439" s="179" t="s">
        <v>451</v>
      </c>
      <c r="B439" s="194">
        <f>C389</f>
        <v>266535258.45236272</v>
      </c>
      <c r="C439" s="194">
        <f>SUM(C69:CC69)</f>
        <v>266535258.45236272</v>
      </c>
      <c r="D439" s="179"/>
    </row>
    <row r="440" spans="1:7" ht="12.6" customHeight="1" x14ac:dyDescent="0.2">
      <c r="A440" s="179" t="s">
        <v>477</v>
      </c>
      <c r="B440" s="194">
        <f>B438+B439</f>
        <v>298540995.43236274</v>
      </c>
      <c r="C440" s="194">
        <f>CE69</f>
        <v>298540995.43236274</v>
      </c>
      <c r="D440" s="179"/>
    </row>
    <row r="441" spans="1:7" ht="12.6" customHeight="1" x14ac:dyDescent="0.2">
      <c r="A441" s="179" t="s">
        <v>478</v>
      </c>
      <c r="B441" s="179">
        <f>D390</f>
        <v>992131616.472363</v>
      </c>
      <c r="C441" s="179">
        <f>SUM(C427:C437)+C440</f>
        <v>992131616.17236257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15855238.99</v>
      </c>
      <c r="C444" s="179">
        <f>C363</f>
        <v>15855238.99</v>
      </c>
      <c r="D444" s="179"/>
    </row>
    <row r="445" spans="1:7" ht="12.6" customHeight="1" x14ac:dyDescent="0.2">
      <c r="A445" s="179" t="s">
        <v>343</v>
      </c>
      <c r="B445" s="179">
        <f>D229</f>
        <v>1745622925.5100002</v>
      </c>
      <c r="C445" s="179">
        <f>C364</f>
        <v>1745622925.5099995</v>
      </c>
      <c r="D445" s="179"/>
    </row>
    <row r="446" spans="1:7" ht="12.6" customHeight="1" x14ac:dyDescent="0.2">
      <c r="A446" s="179" t="s">
        <v>351</v>
      </c>
      <c r="B446" s="179">
        <f>D236</f>
        <v>22719393.869999997</v>
      </c>
      <c r="C446" s="179">
        <f>C365</f>
        <v>22719393.869999997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1784197558.3700001</v>
      </c>
      <c r="C448" s="179">
        <f>D367</f>
        <v>1784197558.3699994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1264</v>
      </c>
    </row>
    <row r="454" spans="1:7" ht="12.6" customHeight="1" x14ac:dyDescent="0.2">
      <c r="A454" s="179" t="s">
        <v>168</v>
      </c>
      <c r="B454" s="179">
        <f>C233</f>
        <v>13749360.24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8970033.629999999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102183364.48000003</v>
      </c>
      <c r="C458" s="194">
        <f>CE70</f>
        <v>102183364.48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1845295591.9099998</v>
      </c>
      <c r="C463" s="194">
        <f>CE73</f>
        <v>1845295591.9099996</v>
      </c>
      <c r="D463" s="194">
        <f>E141+E147+E153</f>
        <v>1845295591.9099998</v>
      </c>
    </row>
    <row r="464" spans="1:7" ht="12.6" customHeight="1" x14ac:dyDescent="0.2">
      <c r="A464" s="179" t="s">
        <v>246</v>
      </c>
      <c r="B464" s="194">
        <f>C360</f>
        <v>809188921.68000007</v>
      </c>
      <c r="C464" s="194">
        <f>CE74</f>
        <v>770251915.8499999</v>
      </c>
      <c r="D464" s="194">
        <f>E142+E148+E154</f>
        <v>809188921.68000007</v>
      </c>
    </row>
    <row r="465" spans="1:7" ht="12.6" customHeight="1" x14ac:dyDescent="0.2">
      <c r="A465" s="179" t="s">
        <v>247</v>
      </c>
      <c r="B465" s="194">
        <f>D361</f>
        <v>2654484513.5900002</v>
      </c>
      <c r="C465" s="194">
        <f>CE75</f>
        <v>2615547507.7600002</v>
      </c>
      <c r="D465" s="194">
        <f>D463+D464</f>
        <v>2654484513.5900002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9445545.1799999997</v>
      </c>
      <c r="C468" s="179">
        <f>E195</f>
        <v>9445545.1799999997</v>
      </c>
      <c r="D468" s="179"/>
    </row>
    <row r="469" spans="1:7" ht="12.6" customHeight="1" x14ac:dyDescent="0.2">
      <c r="A469" s="179" t="s">
        <v>333</v>
      </c>
      <c r="B469" s="179">
        <f t="shared" si="14"/>
        <v>21279518.620000001</v>
      </c>
      <c r="C469" s="179">
        <f>E196</f>
        <v>21279518.619999994</v>
      </c>
      <c r="D469" s="179"/>
    </row>
    <row r="470" spans="1:7" ht="12.6" customHeight="1" x14ac:dyDescent="0.2">
      <c r="A470" s="179" t="s">
        <v>334</v>
      </c>
      <c r="B470" s="179">
        <f t="shared" si="14"/>
        <v>366800453.96999997</v>
      </c>
      <c r="C470" s="179">
        <f>E197</f>
        <v>366800453.96999997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13959217.92</v>
      </c>
      <c r="C472" s="179">
        <f>E199</f>
        <v>13959217.92</v>
      </c>
      <c r="D472" s="179"/>
    </row>
    <row r="473" spans="1:7" ht="12.6" customHeight="1" x14ac:dyDescent="0.2">
      <c r="A473" s="179" t="s">
        <v>495</v>
      </c>
      <c r="B473" s="179">
        <f t="shared" si="14"/>
        <v>214419503.31999999</v>
      </c>
      <c r="C473" s="179">
        <f>SUM(E200:E201)</f>
        <v>214419503.31999999</v>
      </c>
      <c r="D473" s="179"/>
    </row>
    <row r="474" spans="1:7" ht="12.6" customHeight="1" x14ac:dyDescent="0.2">
      <c r="A474" s="179" t="s">
        <v>339</v>
      </c>
      <c r="B474" s="179">
        <f t="shared" si="14"/>
        <v>258775.28000000119</v>
      </c>
      <c r="C474" s="179">
        <f>E202</f>
        <v>258775.28000000099</v>
      </c>
      <c r="D474" s="179"/>
    </row>
    <row r="475" spans="1:7" ht="12.6" customHeight="1" x14ac:dyDescent="0.2">
      <c r="A475" s="179" t="s">
        <v>340</v>
      </c>
      <c r="B475" s="179">
        <f t="shared" si="14"/>
        <v>12215605.220000001</v>
      </c>
      <c r="C475" s="179">
        <f>E203</f>
        <v>12215605.219999995</v>
      </c>
      <c r="D475" s="179"/>
    </row>
    <row r="476" spans="1:7" ht="12.6" customHeight="1" x14ac:dyDescent="0.2">
      <c r="A476" s="179" t="s">
        <v>203</v>
      </c>
      <c r="B476" s="179">
        <f>D275</f>
        <v>638378619.50999999</v>
      </c>
      <c r="C476" s="179">
        <f>E204</f>
        <v>638378619.50999999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470362132.5</v>
      </c>
      <c r="C478" s="179">
        <f>E217</f>
        <v>470362132.5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705360239.98000002</v>
      </c>
    </row>
    <row r="482" spans="1:12" ht="12.6" customHeight="1" x14ac:dyDescent="0.2">
      <c r="A482" s="180" t="s">
        <v>499</v>
      </c>
      <c r="C482" s="180">
        <f>D339</f>
        <v>701435806.69999909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Sacred Heart Medical Center   H-0     FYE 12/31/2020</v>
      </c>
      <c r="B493" s="261" t="str">
        <f>RIGHT('Prior Year'!C82,4)</f>
        <v>2019</v>
      </c>
      <c r="C493" s="261" t="str">
        <f>RIGHT(C82,4)</f>
        <v>2020</v>
      </c>
      <c r="D493" s="261" t="str">
        <f>RIGHT('Prior Year'!C82,4)</f>
        <v>2019</v>
      </c>
      <c r="E493" s="261" t="str">
        <f>RIGHT(C82,4)</f>
        <v>2020</v>
      </c>
      <c r="F493" s="261" t="str">
        <f>RIGHT('Prior Year'!C82,4)</f>
        <v>2019</v>
      </c>
      <c r="G493" s="261" t="str">
        <f>RIGHT(C82,4)</f>
        <v>2020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50441093.350000001</v>
      </c>
      <c r="C496" s="240">
        <f>C71</f>
        <v>54398212.280000001</v>
      </c>
      <c r="D496" s="240">
        <f>'Prior Year'!C59</f>
        <v>67889.218572915444</v>
      </c>
      <c r="E496" s="180">
        <f>C59</f>
        <v>71059.630157752239</v>
      </c>
      <c r="F496" s="263">
        <f t="shared" ref="F496:G511" si="15">IF(B496=0,"",IF(D496=0,"",B496/D496))</f>
        <v>742.99122026017233</v>
      </c>
      <c r="G496" s="264">
        <f t="shared" si="15"/>
        <v>765.529065648612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91101285.840000004</v>
      </c>
      <c r="C498" s="240">
        <f>E71</f>
        <v>101584835.36999999</v>
      </c>
      <c r="D498" s="240">
        <f>'Prior Year'!E59</f>
        <v>93654.79965006758</v>
      </c>
      <c r="E498" s="180">
        <f>E59</f>
        <v>85536.272755822429</v>
      </c>
      <c r="F498" s="263">
        <f t="shared" si="15"/>
        <v>972.73483238863844</v>
      </c>
      <c r="G498" s="263">
        <f t="shared" si="15"/>
        <v>1187.6228890635773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12108.05</v>
      </c>
      <c r="C500" s="240">
        <f>G71</f>
        <v>26120.13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5646045.0999999996</v>
      </c>
      <c r="C501" s="240">
        <f>H71</f>
        <v>7179044.4300000006</v>
      </c>
      <c r="D501" s="240">
        <f>'Prior Year'!H59</f>
        <v>6511.9817770169821</v>
      </c>
      <c r="E501" s="180">
        <f>H59</f>
        <v>6876.0970864253368</v>
      </c>
      <c r="F501" s="263">
        <f t="shared" si="15"/>
        <v>867.0240939443089</v>
      </c>
      <c r="G501" s="263">
        <f t="shared" si="15"/>
        <v>1044.0580375417817</v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4317</v>
      </c>
      <c r="E503" s="180">
        <f>J59</f>
        <v>4111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7786058.0600000005</v>
      </c>
      <c r="C508" s="240">
        <f>O71</f>
        <v>8774867.6099999994</v>
      </c>
      <c r="D508" s="240">
        <f>'Prior Year'!O59</f>
        <v>3202</v>
      </c>
      <c r="E508" s="180">
        <f>O59</f>
        <v>3077</v>
      </c>
      <c r="F508" s="263">
        <f t="shared" si="15"/>
        <v>2431.6233791380387</v>
      </c>
      <c r="G508" s="263">
        <f t="shared" si="15"/>
        <v>2851.7606792330189</v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112793520.99999996</v>
      </c>
      <c r="C509" s="240">
        <f>P71</f>
        <v>107374022.07000001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8322233.9599999981</v>
      </c>
      <c r="C510" s="240">
        <f>Q71</f>
        <v>8899873.1800000016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12143304.219999999</v>
      </c>
      <c r="C511" s="240">
        <f>R71</f>
        <v>12123075.5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7267539.4499999993</v>
      </c>
      <c r="C512" s="240">
        <f>S71</f>
        <v>11480489.729999997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29925485.429999996</v>
      </c>
      <c r="C514" s="240">
        <f>U71</f>
        <v>32339378.329999998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37065857.259999998</v>
      </c>
      <c r="C515" s="240">
        <f>V71</f>
        <v>33063266.580000009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1559358.15</v>
      </c>
      <c r="C516" s="240">
        <f>W71</f>
        <v>1508368.6500000001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3059776.53</v>
      </c>
      <c r="C517" s="240">
        <f>X71</f>
        <v>2904352.54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22331181.049999997</v>
      </c>
      <c r="C518" s="240">
        <f>Y71</f>
        <v>22090223.930000007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688573.06</v>
      </c>
      <c r="C519" s="240">
        <f>Z71</f>
        <v>282156.93000000017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3429198.28</v>
      </c>
      <c r="C520" s="240">
        <f>AA71</f>
        <v>1952086.2799999998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45643299.269999996</v>
      </c>
      <c r="C521" s="240">
        <f>AB71</f>
        <v>45399806.960000001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14239530.650000002</v>
      </c>
      <c r="C522" s="240">
        <f>AC71</f>
        <v>14347873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1806680.67</v>
      </c>
      <c r="C523" s="240">
        <f>AD71</f>
        <v>1851387.9400000002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3681758.2699999996</v>
      </c>
      <c r="C524" s="240">
        <f>AE71</f>
        <v>3841871.17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33438825.079999998</v>
      </c>
      <c r="C526" s="240">
        <f>AG71</f>
        <v>33989855.319999993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8848534.700000003</v>
      </c>
      <c r="C529" s="240">
        <f>AJ71</f>
        <v>10327095.330000004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2880081.47</v>
      </c>
      <c r="C530" s="240">
        <f>AK71</f>
        <v>3021559.5199999996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816402.88</v>
      </c>
      <c r="C531" s="240">
        <f>AL71</f>
        <v>875242.81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278680.64</v>
      </c>
      <c r="C538" s="240">
        <f>AS71</f>
        <v>315559.00000000006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7263851.1400000006</v>
      </c>
      <c r="C539" s="240">
        <f>AT71</f>
        <v>6749723.2100000009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571494.15</v>
      </c>
      <c r="C541" s="240">
        <f>AV71</f>
        <v>574868.89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959248.27</v>
      </c>
      <c r="C542" s="240">
        <f>AW71</f>
        <v>212226.97999999952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142721.75999999995</v>
      </c>
      <c r="C543" s="240">
        <f>AX71</f>
        <v>5876.2800000000007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6474883.4300000006</v>
      </c>
      <c r="C544" s="240">
        <f>AY71</f>
        <v>7439540.2099999972</v>
      </c>
      <c r="D544" s="240">
        <f>'Prior Year'!AY59</f>
        <v>793258</v>
      </c>
      <c r="E544" s="180">
        <f>AY59</f>
        <v>785217</v>
      </c>
      <c r="F544" s="263">
        <f t="shared" ref="F544:G550" si="19">IF(B544=0,"",IF(D544=0,"",B544/D544))</f>
        <v>8.1623928532709424</v>
      </c>
      <c r="G544" s="263">
        <f t="shared" si="19"/>
        <v>9.4745022204053111</v>
      </c>
      <c r="H544" s="265" t="str">
        <f t="shared" si="16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3180307.3699999996</v>
      </c>
      <c r="C546" s="240">
        <f>BA71</f>
        <v>3341669.98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2319812.7500000014</v>
      </c>
      <c r="C547" s="240">
        <f>BB71</f>
        <v>2296288.0400000005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2463286.1800000002</v>
      </c>
      <c r="C548" s="240">
        <f>BC71</f>
        <v>2540348.25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-1344.179999999993</v>
      </c>
      <c r="C549" s="240">
        <f>BD71</f>
        <v>71200.060000000027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20775906.619999997</v>
      </c>
      <c r="C550" s="240">
        <f>BE71</f>
        <v>25420129.550000001</v>
      </c>
      <c r="D550" s="240">
        <f>'Prior Year'!BE59</f>
        <v>849727.63000000024</v>
      </c>
      <c r="E550" s="180">
        <f>BE59</f>
        <v>849727.63000000024</v>
      </c>
      <c r="F550" s="263">
        <f t="shared" si="19"/>
        <v>24.450077750208017</v>
      </c>
      <c r="G550" s="263">
        <f t="shared" si="19"/>
        <v>29.915620785450972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8782185.4000000004</v>
      </c>
      <c r="C551" s="240">
        <f>BF71</f>
        <v>9318880.3599999994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474969.38999999996</v>
      </c>
      <c r="C552" s="240">
        <f>BG71</f>
        <v>503905.01000000018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1336139.6599999999</v>
      </c>
      <c r="C553" s="240">
        <f>BH71</f>
        <v>1303255.53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171744.90000000002</v>
      </c>
      <c r="C555" s="240">
        <f>BJ71</f>
        <v>168983.87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260447.04</v>
      </c>
      <c r="C556" s="240">
        <f>BK71</f>
        <v>257368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40503</v>
      </c>
      <c r="C557" s="240">
        <f>BL71</f>
        <v>40034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11458572.979999999</v>
      </c>
      <c r="C559" s="240">
        <f>BN71</f>
        <v>10386675.609999999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161415.92000000001</v>
      </c>
      <c r="C560" s="240">
        <f>BO71</f>
        <v>183612.42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37285.1</v>
      </c>
      <c r="C561" s="240">
        <f>BP71</f>
        <v>25565.53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1427966.4199999997</v>
      </c>
      <c r="C564" s="240">
        <f>BS71</f>
        <v>1695959.8199999998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1280554.1599999997</v>
      </c>
      <c r="C565" s="240">
        <f>BT71</f>
        <v>1251450.7099999997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249899.02</v>
      </c>
      <c r="C567" s="240">
        <f>BV71</f>
        <v>247430.83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42769114.840000004</v>
      </c>
      <c r="C568" s="240">
        <f>BW71</f>
        <v>42036330.179999992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16733695.670000002</v>
      </c>
      <c r="C570" s="240">
        <f>BY71</f>
        <v>8266335.1999999993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12546775.209999997</v>
      </c>
      <c r="C572" s="240">
        <f>CA71</f>
        <v>22762927.430000003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2534.65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260440763.4061251</v>
      </c>
      <c r="C574" s="240">
        <f>CC71</f>
        <v>190891304.17236272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34631583.869999997</v>
      </c>
      <c r="C575" s="240">
        <f>CD71</f>
        <v>32005736.98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733830.80000000016</v>
      </c>
      <c r="E612" s="180">
        <f>SUM(C624:D647)+SUM(C668:D713)</f>
        <v>683662150.20801044</v>
      </c>
      <c r="F612" s="180">
        <f>CE64-(AX64+BD64+BE64+BG64+BJ64+BN64+BP64+BQ64+CB64+CC64+CD64)</f>
        <v>175988105.62000003</v>
      </c>
      <c r="G612" s="180">
        <f>CE77-(AX77+AY77+BD77+BE77+BG77+BJ77+BN77+BP77+BQ77+CB77+CC77+CD77)</f>
        <v>785217</v>
      </c>
      <c r="H612" s="197">
        <f>CE60-(AX60+AY60+AZ60+BD60+BE60+BG60+BJ60+BN60+BO60+BP60+BQ60+BR60+CB60+CC60+CD60)</f>
        <v>3104.5700000000006</v>
      </c>
      <c r="I612" s="180">
        <f>CE78-(AX78+AY78+AZ78+BD78+BE78+BF78+BG78+BJ78+BN78+BO78+BP78+BQ78+BR78+CB78+CC78+CD78)</f>
        <v>271064.31451804098</v>
      </c>
      <c r="J612" s="180">
        <f>CE79-(AX79+AY79+AZ79+BA79+BD79+BE79+BF79+BG79+BJ79+BN79+BO79+BP79+BQ79+BR79+CB79+CC79+CD79)</f>
        <v>3066434.73</v>
      </c>
      <c r="K612" s="180">
        <f>CE75-(AW75+AX75+AY75+AZ75+BA75+BB75+BC75+BD75+BE75+BF75+BG75+BH75+BI75+BJ75+BK75+BL75+BM75+BN75+BO75+BP75+BQ75+BR75+BS75+BT75+BU75+BV75+BW75+BX75+CB75+CC75+CD75)</f>
        <v>2615547507.7600002</v>
      </c>
      <c r="L612" s="197">
        <f>CE80-(AW80+AX80+AY80+AZ80+BA80+BB80+BC80+BD80+BE80+BF80+BG80+BH80+BI80+BJ80+BK80+BL80+BM80+BN80+BO80+BP80+BQ80+BR80+BS80+BT80+BU80+BV80+BW80+BX80+BY80+BZ80+CA80+CB80+CC80+CD80)</f>
        <v>1182.75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25420129.550000001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32005736.98</v>
      </c>
      <c r="D615" s="266">
        <f>SUM(C614:C615)</f>
        <v>57425866.530000001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5876.2800000000007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168983.87</v>
      </c>
      <c r="D617" s="180">
        <f>(D615/D612)*BJ76</f>
        <v>587923.69498422917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503905.01000000018</v>
      </c>
      <c r="D618" s="180">
        <f>(D615/D612)*BG76</f>
        <v>176672.20777794346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10386675.609999999</v>
      </c>
      <c r="D619" s="180">
        <f>(D615/D612)*BN76</f>
        <v>1630017.7850461209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190891304.17236272</v>
      </c>
      <c r="D620" s="180">
        <f>(D615/D612)*CC76</f>
        <v>1812389.2982489381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25565.53</v>
      </c>
      <c r="D621" s="180">
        <f>(D615/D612)*BP76</f>
        <v>96788.025932271965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206286101.48435223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71200.060000000027</v>
      </c>
      <c r="D624" s="180">
        <f>(D615/D612)*BD76</f>
        <v>476653.81456991337</v>
      </c>
      <c r="E624" s="180">
        <f>(E623/E612)*SUM(C624:D624)</f>
        <v>165307.73267722805</v>
      </c>
      <c r="F624" s="180">
        <f>SUM(C624:E624)</f>
        <v>713161.60724714142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7439540.2099999972</v>
      </c>
      <c r="D625" s="180">
        <f>(D615/D612)*AY76</f>
        <v>1969361.6138442929</v>
      </c>
      <c r="E625" s="180">
        <f>(E623/E612)*SUM(C625:D625)</f>
        <v>2839012.9187337714</v>
      </c>
      <c r="F625" s="180">
        <f>(F624/F612)*AY64</f>
        <v>11087.757578166787</v>
      </c>
      <c r="G625" s="180">
        <f>SUM(C625:F625)</f>
        <v>12259002.500156227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183612.42</v>
      </c>
      <c r="D627" s="180">
        <f>(D615/D612)*BO76</f>
        <v>74439.204893004207</v>
      </c>
      <c r="E627" s="180">
        <f>(E623/E612)*SUM(C627:D627)</f>
        <v>77863.698706566982</v>
      </c>
      <c r="F627" s="180">
        <f>(F624/F612)*BO64</f>
        <v>5.4181657539327874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335920.74176532513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9318880.3599999994</v>
      </c>
      <c r="D629" s="180">
        <f>(D615/D612)*BF76</f>
        <v>667899.43507989519</v>
      </c>
      <c r="E629" s="180">
        <f>(E623/E612)*SUM(C629:D629)</f>
        <v>3013380.0294237658</v>
      </c>
      <c r="F629" s="180">
        <f>(F624/F612)*BF64</f>
        <v>3363.9331570234012</v>
      </c>
      <c r="G629" s="180">
        <f>(G625/G612)*BF77</f>
        <v>0</v>
      </c>
      <c r="H629" s="180">
        <f>(H628/H612)*BF60</f>
        <v>18777.378357052508</v>
      </c>
      <c r="I629" s="180">
        <f>SUM(C629:H629)</f>
        <v>13022301.136017736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3341669.98</v>
      </c>
      <c r="D630" s="180">
        <f>(D615/D612)*BA76</f>
        <v>1888863.1309195987</v>
      </c>
      <c r="E630" s="180">
        <f>(E623/E612)*SUM(C630:D630)</f>
        <v>1578244.8740333708</v>
      </c>
      <c r="F630" s="180">
        <f>(F624/F612)*BA64</f>
        <v>3115.5178046673209</v>
      </c>
      <c r="G630" s="180">
        <f>(G625/G612)*BA77</f>
        <v>0</v>
      </c>
      <c r="H630" s="180">
        <f>(H628/H612)*BA60</f>
        <v>1447.7430126619947</v>
      </c>
      <c r="I630" s="180">
        <f>(I629/I612)*BA78</f>
        <v>492599.86601182568</v>
      </c>
      <c r="J630" s="180">
        <f>SUM(C630:I630)</f>
        <v>7305941.1117821243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212226.97999999952</v>
      </c>
      <c r="D631" s="180">
        <f>(D615/D612)*AW76</f>
        <v>246490.4599682313</v>
      </c>
      <c r="E631" s="180">
        <f>(E623/E612)*SUM(C631:D631)</f>
        <v>138411.98074975712</v>
      </c>
      <c r="F631" s="180">
        <f>(F624/F612)*AW64</f>
        <v>66.729206305015325</v>
      </c>
      <c r="G631" s="180">
        <f>(G625/G612)*AW77</f>
        <v>0</v>
      </c>
      <c r="H631" s="180">
        <f>(H628/H612)*AW60</f>
        <v>1844.8444219646497</v>
      </c>
      <c r="I631" s="180">
        <f>(I629/I612)*AW78</f>
        <v>64282.671182442813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2296288.0400000005</v>
      </c>
      <c r="D632" s="180">
        <f>(D615/D612)*BB76</f>
        <v>0</v>
      </c>
      <c r="E632" s="180">
        <f>(E623/E612)*SUM(C632:D632)</f>
        <v>692874.84690006485</v>
      </c>
      <c r="F632" s="180">
        <f>(F624/F612)*BB64</f>
        <v>53.081409841896736</v>
      </c>
      <c r="G632" s="180">
        <f>(G625/G612)*BB77</f>
        <v>0</v>
      </c>
      <c r="H632" s="180">
        <f>(H628/H612)*BB60</f>
        <v>2939.848853066248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2540348.25</v>
      </c>
      <c r="D633" s="180">
        <f>(D615/D612)*BC76</f>
        <v>0</v>
      </c>
      <c r="E633" s="180">
        <f>(E623/E612)*SUM(C633:D633)</f>
        <v>766516.81937584677</v>
      </c>
      <c r="F633" s="180">
        <f>(F624/F612)*BC64</f>
        <v>50.126289843094938</v>
      </c>
      <c r="G633" s="180">
        <f>(G625/G612)*BC77</f>
        <v>0</v>
      </c>
      <c r="H633" s="180">
        <f>(H628/H612)*BC60</f>
        <v>6117.7421476763211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257368</v>
      </c>
      <c r="D635" s="180">
        <f>(D615/D612)*BK76</f>
        <v>900546.60066860879</v>
      </c>
      <c r="E635" s="180">
        <f>(E623/E612)*SUM(C635:D635)</f>
        <v>349385.56822410302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234855.09752672724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1303255.53</v>
      </c>
      <c r="D636" s="180">
        <f>(D615/D612)*BH76</f>
        <v>1008960.959251898</v>
      </c>
      <c r="E636" s="180">
        <f>(E623/E612)*SUM(C636:D636)</f>
        <v>697681.04788378987</v>
      </c>
      <c r="F636" s="180">
        <f>(F624/F612)*BH64</f>
        <v>-333.31799553705753</v>
      </c>
      <c r="G636" s="180">
        <f>(G625/G612)*BH77</f>
        <v>0</v>
      </c>
      <c r="H636" s="180">
        <f>(H628/H612)*BH60</f>
        <v>679.50867858873903</v>
      </c>
      <c r="I636" s="180">
        <f>(I629/I612)*BH78</f>
        <v>263128.66464637656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40034</v>
      </c>
      <c r="D637" s="180">
        <f>(D615/D612)*BL76</f>
        <v>140083.33994251493</v>
      </c>
      <c r="E637" s="180">
        <f>(E623/E612)*SUM(C637:D637)</f>
        <v>54348.048747715875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36532.575260006561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1695959.8199999998</v>
      </c>
      <c r="D639" s="180">
        <f>(D615/D612)*BS76</f>
        <v>260393.22808278824</v>
      </c>
      <c r="E639" s="180">
        <f>(E623/E612)*SUM(C639:D639)</f>
        <v>590303.91443089023</v>
      </c>
      <c r="F639" s="180">
        <f>(F624/F612)*BS64</f>
        <v>1365.145287907892</v>
      </c>
      <c r="G639" s="180">
        <f>(G625/G612)*BS77</f>
        <v>0</v>
      </c>
      <c r="H639" s="180">
        <f>(H628/H612)*BS60</f>
        <v>2292.8007801425761</v>
      </c>
      <c r="I639" s="180">
        <f>(I629/I612)*BS78</f>
        <v>67908.398001034497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1251450.7099999997</v>
      </c>
      <c r="D640" s="180">
        <f>(D615/D612)*BT76</f>
        <v>122180.96314657219</v>
      </c>
      <c r="E640" s="180">
        <f>(E623/E612)*SUM(C640:D640)</f>
        <v>414475.37009708537</v>
      </c>
      <c r="F640" s="180">
        <f>(F624/F612)*BT64</f>
        <v>36.343956075439841</v>
      </c>
      <c r="G640" s="180">
        <f>(G625/G612)*BT77</f>
        <v>0</v>
      </c>
      <c r="H640" s="180">
        <f>(H628/H612)*BT60</f>
        <v>1781.005230823351</v>
      </c>
      <c r="I640" s="180">
        <f>(I629/I612)*BT78</f>
        <v>31863.783611412528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247430.83</v>
      </c>
      <c r="D642" s="180">
        <f>(D615/D612)*BV76</f>
        <v>861017.69569446647</v>
      </c>
      <c r="E642" s="180">
        <f>(E623/E612)*SUM(C642:D642)</f>
        <v>334459.82784335536</v>
      </c>
      <c r="F642" s="180">
        <f>(F624/F612)*BV64</f>
        <v>5.510477796021406</v>
      </c>
      <c r="G642" s="180">
        <f>(G625/G612)*BV77</f>
        <v>0</v>
      </c>
      <c r="H642" s="180">
        <f>(H628/H612)*BV60</f>
        <v>0</v>
      </c>
      <c r="I642" s="180">
        <f>(I629/I612)*BV78</f>
        <v>224546.28638254615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42036330.179999992</v>
      </c>
      <c r="D643" s="180">
        <f>(D615/D612)*BW76</f>
        <v>1559592.274719116</v>
      </c>
      <c r="E643" s="180">
        <f>(E623/E612)*SUM(C643:D643)</f>
        <v>13154498.72581342</v>
      </c>
      <c r="F643" s="180">
        <f>(F624/F612)*BW64</f>
        <v>669.7305516948777</v>
      </c>
      <c r="G643" s="180">
        <f>(G625/G612)*BW77</f>
        <v>0</v>
      </c>
      <c r="H643" s="180">
        <f>(H628/H612)*BW60</f>
        <v>8022.0976800269291</v>
      </c>
      <c r="I643" s="180">
        <f>(I629/I612)*BW78</f>
        <v>406728.75285870378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75528351.437985674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8266335.1999999993</v>
      </c>
      <c r="D645" s="180">
        <f>(D615/D612)*BY76</f>
        <v>485095.17219975247</v>
      </c>
      <c r="E645" s="180">
        <f>(E623/E612)*SUM(C645:D645)</f>
        <v>2640629.5175819839</v>
      </c>
      <c r="F645" s="180">
        <f>(F624/F612)*BY64</f>
        <v>922.04606756756004</v>
      </c>
      <c r="G645" s="180">
        <f>(G625/G612)*BY77</f>
        <v>0</v>
      </c>
      <c r="H645" s="180">
        <f>(H628/H612)*BY60</f>
        <v>7605.5199073252334</v>
      </c>
      <c r="I645" s="180">
        <f>(I629/I612)*BY78</f>
        <v>126508.80464390462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22762927.430000003</v>
      </c>
      <c r="D647" s="180">
        <f>(D615/D612)*CA76</f>
        <v>1925988.8274686707</v>
      </c>
      <c r="E647" s="180">
        <f>(E623/E612)*SUM(C647:D647)</f>
        <v>7449557.1870949287</v>
      </c>
      <c r="F647" s="180">
        <f>(F624/F612)*CA64</f>
        <v>31.123624996430951</v>
      </c>
      <c r="G647" s="180">
        <f>(G625/G612)*CA77</f>
        <v>0</v>
      </c>
      <c r="H647" s="180">
        <f>(H628/H612)*CA60</f>
        <v>2178.1066401260055</v>
      </c>
      <c r="I647" s="180">
        <f>(I629/I612)*CA78</f>
        <v>502281.94029571768</v>
      </c>
      <c r="J647" s="180">
        <f>(J630/J612)*CA79</f>
        <v>0</v>
      </c>
      <c r="K647" s="180">
        <v>0</v>
      </c>
      <c r="L647" s="180">
        <f>SUM(C645:K647)</f>
        <v>44170060.875524975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362673035.00236267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54398212.280000001</v>
      </c>
      <c r="D668" s="180">
        <f>(D615/D612)*C76</f>
        <v>5319638.4037196226</v>
      </c>
      <c r="E668" s="180">
        <f>(E623/E612)*SUM(C668:D668)</f>
        <v>18019079.457332868</v>
      </c>
      <c r="F668" s="180">
        <f>(F624/F612)*C64</f>
        <v>18445.433943266435</v>
      </c>
      <c r="G668" s="180">
        <f>(G625/G612)*C77</f>
        <v>5328864.782739928</v>
      </c>
      <c r="H668" s="180">
        <f>(H628/H612)*C60</f>
        <v>37087.323992528043</v>
      </c>
      <c r="I668" s="180">
        <f>(I629/I612)*C78</f>
        <v>1387317.6526177798</v>
      </c>
      <c r="J668" s="180">
        <f>(J630/J612)*C79</f>
        <v>3175818.937540099</v>
      </c>
      <c r="K668" s="180">
        <f>(K644/K612)*C75</f>
        <v>6352130.8366036555</v>
      </c>
      <c r="L668" s="180">
        <f>(L647/L612)*C80</f>
        <v>9915529.7933296431</v>
      </c>
      <c r="M668" s="180">
        <f t="shared" ref="M668:M713" si="20">ROUND(SUM(D668:L668),0)</f>
        <v>49553913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101584835.36999999</v>
      </c>
      <c r="D670" s="180">
        <f>(D615/D612)*E76</f>
        <v>10355251.377718991</v>
      </c>
      <c r="E670" s="180">
        <f>(E623/E612)*SUM(C670:D670)</f>
        <v>33776455.355881989</v>
      </c>
      <c r="F670" s="180">
        <f>(F624/F612)*E64</f>
        <v>23504.768809067613</v>
      </c>
      <c r="G670" s="180">
        <f>(G625/G612)*E77</f>
        <v>6414489.2187510524</v>
      </c>
      <c r="H670" s="180">
        <f>(H628/H612)*E60</f>
        <v>98210.644459849456</v>
      </c>
      <c r="I670" s="180">
        <f>(I629/I612)*E78</f>
        <v>2700563.8247064059</v>
      </c>
      <c r="J670" s="180">
        <f>(J630/J612)*E79</f>
        <v>3822813.5195958475</v>
      </c>
      <c r="K670" s="180">
        <f>(K644/K612)*E75</f>
        <v>7646220.4294364098</v>
      </c>
      <c r="L670" s="180">
        <f>(L647/L612)*E80</f>
        <v>19778029.371953521</v>
      </c>
      <c r="M670" s="180">
        <f t="shared" si="20"/>
        <v>84615539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26120.13</v>
      </c>
      <c r="D672" s="180">
        <f>(D615/D612)*G76</f>
        <v>0</v>
      </c>
      <c r="E672" s="180">
        <f>(E623/E612)*SUM(C672:D672)</f>
        <v>7881.4071926097686</v>
      </c>
      <c r="F672" s="180">
        <f>(F624/F612)*G64</f>
        <v>98.249108500561533</v>
      </c>
      <c r="G672" s="180">
        <f>(G625/G612)*G77</f>
        <v>0</v>
      </c>
      <c r="H672" s="180">
        <f>(H628/H612)*G60</f>
        <v>1.0820201888355716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7981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7179044.4300000006</v>
      </c>
      <c r="D673" s="180">
        <f>(D615/D612)*H76</f>
        <v>1318484.187771932</v>
      </c>
      <c r="E673" s="180">
        <f>(E623/E612)*SUM(C673:D673)</f>
        <v>2564017.9879470374</v>
      </c>
      <c r="F673" s="180">
        <f>(F624/F612)*H64</f>
        <v>599.74748773773433</v>
      </c>
      <c r="G673" s="180">
        <f>(G625/G612)*H77</f>
        <v>515648.49866524636</v>
      </c>
      <c r="H673" s="180">
        <f>(H628/H612)*H60</f>
        <v>5294.3247839724518</v>
      </c>
      <c r="I673" s="180">
        <f>(I629/I612)*H78</f>
        <v>343849.75999767683</v>
      </c>
      <c r="J673" s="180">
        <f>(J630/J612)*H79</f>
        <v>307308.65464617888</v>
      </c>
      <c r="K673" s="180">
        <f>(K644/K612)*H75</f>
        <v>614665.0107972438</v>
      </c>
      <c r="L673" s="180">
        <f>(L647/L612)*H80</f>
        <v>699476.00101338653</v>
      </c>
      <c r="M673" s="180">
        <f t="shared" si="20"/>
        <v>6369344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8774867.6099999994</v>
      </c>
      <c r="D680" s="180">
        <f>(D615/D612)*O76</f>
        <v>2519313.6766534327</v>
      </c>
      <c r="E680" s="180">
        <f>(E623/E612)*SUM(C680:D680)</f>
        <v>3407871.3094945932</v>
      </c>
      <c r="F680" s="180">
        <f>(F624/F612)*O64</f>
        <v>2316.786158517591</v>
      </c>
      <c r="G680" s="180">
        <f>(G625/G612)*O77</f>
        <v>0</v>
      </c>
      <c r="H680" s="180">
        <f>(H628/H612)*O60</f>
        <v>6229.1902271263853</v>
      </c>
      <c r="I680" s="180">
        <f>(I629/I612)*O78</f>
        <v>657016.14862748131</v>
      </c>
      <c r="J680" s="180">
        <f>(J630/J612)*O79</f>
        <v>0</v>
      </c>
      <c r="K680" s="180">
        <f>(K644/K612)*O75</f>
        <v>1217063.9884807141</v>
      </c>
      <c r="L680" s="180">
        <f>(L647/L612)*O80</f>
        <v>1222682.5559625344</v>
      </c>
      <c r="M680" s="180">
        <f t="shared" si="20"/>
        <v>9032494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107374022.07000001</v>
      </c>
      <c r="D681" s="180">
        <f>(D615/D612)*P76</f>
        <v>3714227.0939968247</v>
      </c>
      <c r="E681" s="180">
        <f>(E623/E612)*SUM(C681:D681)</f>
        <v>33519424.51953917</v>
      </c>
      <c r="F681" s="180">
        <f>(F624/F612)*P64</f>
        <v>312564.90986987908</v>
      </c>
      <c r="G681" s="180">
        <f>(G625/G612)*P77</f>
        <v>0</v>
      </c>
      <c r="H681" s="180">
        <f>(H628/H612)*P60</f>
        <v>26979.091388426135</v>
      </c>
      <c r="I681" s="180">
        <f>(I629/I612)*P78</f>
        <v>968639.67478128953</v>
      </c>
      <c r="J681" s="180">
        <f>(J630/J612)*P79</f>
        <v>0</v>
      </c>
      <c r="K681" s="180">
        <f>(K644/K612)*P75</f>
        <v>16671903.582852744</v>
      </c>
      <c r="L681" s="180">
        <f>(L647/L612)*P80</f>
        <v>3494392.387337029</v>
      </c>
      <c r="M681" s="180">
        <f t="shared" si="20"/>
        <v>58708131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8899873.1800000016</v>
      </c>
      <c r="D682" s="180">
        <f>(D615/D612)*Q76</f>
        <v>624010.94881755079</v>
      </c>
      <c r="E682" s="180">
        <f>(E623/E612)*SUM(C682:D682)</f>
        <v>2873707.3236023202</v>
      </c>
      <c r="F682" s="180">
        <f>(F624/F612)*Q64</f>
        <v>610.41467505610137</v>
      </c>
      <c r="G682" s="180">
        <f>(G625/G612)*Q77</f>
        <v>0</v>
      </c>
      <c r="H682" s="180">
        <f>(H628/H612)*Q60</f>
        <v>7418.3304146566788</v>
      </c>
      <c r="I682" s="180">
        <f>(I629/I612)*Q78</f>
        <v>162736.88905547385</v>
      </c>
      <c r="J682" s="180">
        <f>(J630/J612)*Q79</f>
        <v>0</v>
      </c>
      <c r="K682" s="180">
        <f>(K644/K612)*Q75</f>
        <v>685459.30552013835</v>
      </c>
      <c r="L682" s="180">
        <f>(L647/L612)*Q80</f>
        <v>1686136.7563136355</v>
      </c>
      <c r="M682" s="180">
        <f t="shared" si="20"/>
        <v>6040080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12123075.5</v>
      </c>
      <c r="D683" s="180">
        <f>(D615/D612)*R76</f>
        <v>19172.454058687639</v>
      </c>
      <c r="E683" s="180">
        <f>(E623/E612)*SUM(C683:D683)</f>
        <v>3663764.3212177502</v>
      </c>
      <c r="F683" s="180">
        <f>(F624/F612)*R64</f>
        <v>10295.584787706353</v>
      </c>
      <c r="G683" s="180">
        <f>(G625/G612)*R77</f>
        <v>0</v>
      </c>
      <c r="H683" s="180">
        <f>(H628/H612)*R60</f>
        <v>1288.6860449031658</v>
      </c>
      <c r="I683" s="180">
        <f>(I629/I612)*R78</f>
        <v>5000.0172833218485</v>
      </c>
      <c r="J683" s="180">
        <f>(J630/J612)*R79</f>
        <v>0</v>
      </c>
      <c r="K683" s="180">
        <f>(K644/K612)*R75</f>
        <v>1806971.4280571232</v>
      </c>
      <c r="L683" s="180">
        <f>(L647/L612)*R80</f>
        <v>0</v>
      </c>
      <c r="M683" s="180">
        <f t="shared" si="20"/>
        <v>5506492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11480489.729999997</v>
      </c>
      <c r="D684" s="180">
        <f>(D615/D612)*S76</f>
        <v>2625416.3850616468</v>
      </c>
      <c r="E684" s="180">
        <f>(E623/E612)*SUM(C684:D684)</f>
        <v>4256272.457814144</v>
      </c>
      <c r="F684" s="180">
        <f>(F624/F612)*S64</f>
        <v>-660.83508289809777</v>
      </c>
      <c r="G684" s="180">
        <f>(G625/G612)*S77</f>
        <v>0</v>
      </c>
      <c r="H684" s="180">
        <f>(H628/H612)*S60</f>
        <v>7270.0936487862054</v>
      </c>
      <c r="I684" s="180">
        <f>(I629/I612)*S78</f>
        <v>684686.85652039899</v>
      </c>
      <c r="J684" s="180">
        <f>(J630/J612)*S79</f>
        <v>0</v>
      </c>
      <c r="K684" s="180">
        <f>(K644/K612)*S75</f>
        <v>82416.663844287847</v>
      </c>
      <c r="L684" s="180">
        <f>(L647/L612)*S80</f>
        <v>2240.7132974267583</v>
      </c>
      <c r="M684" s="180">
        <f t="shared" si="20"/>
        <v>7657642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32339378.329999998</v>
      </c>
      <c r="D686" s="180">
        <f>(D615/D612)*U76</f>
        <v>3677520.843789611</v>
      </c>
      <c r="E686" s="180">
        <f>(E623/E612)*SUM(C686:D686)</f>
        <v>10867627.695719976</v>
      </c>
      <c r="F686" s="180">
        <f>(F624/F612)*U64</f>
        <v>40372.474664295129</v>
      </c>
      <c r="G686" s="180">
        <f>(G625/G612)*U77</f>
        <v>0</v>
      </c>
      <c r="H686" s="180">
        <f>(H628/H612)*U60</f>
        <v>17135.953730588953</v>
      </c>
      <c r="I686" s="180">
        <f>(I629/I612)*U78</f>
        <v>959066.98863061692</v>
      </c>
      <c r="J686" s="180">
        <f>(J630/J612)*U79</f>
        <v>0</v>
      </c>
      <c r="K686" s="180">
        <f>(K644/K612)*U75</f>
        <v>6140808.1196371093</v>
      </c>
      <c r="L686" s="180">
        <f>(L647/L612)*U80</f>
        <v>0</v>
      </c>
      <c r="M686" s="180">
        <f t="shared" si="20"/>
        <v>21702532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33063266.580000009</v>
      </c>
      <c r="D687" s="180">
        <f>(D615/D612)*V76</f>
        <v>1464651.847318786</v>
      </c>
      <c r="E687" s="180">
        <f>(E623/E612)*SUM(C687:D687)</f>
        <v>10418347.253207151</v>
      </c>
      <c r="F687" s="180">
        <f>(F624/F612)*V64</f>
        <v>76038.919595846455</v>
      </c>
      <c r="G687" s="180">
        <f>(G625/G612)*V77</f>
        <v>0</v>
      </c>
      <c r="H687" s="180">
        <f>(H628/H612)*V60</f>
        <v>11600.338444506158</v>
      </c>
      <c r="I687" s="180">
        <f>(I629/I612)*V78</f>
        <v>381969.07543637027</v>
      </c>
      <c r="J687" s="180">
        <f>(J630/J612)*V79</f>
        <v>0</v>
      </c>
      <c r="K687" s="180">
        <f>(K644/K612)*V75</f>
        <v>7183502.4996918011</v>
      </c>
      <c r="L687" s="180">
        <f>(L647/L612)*V80</f>
        <v>1108779.6300100074</v>
      </c>
      <c r="M687" s="180">
        <f t="shared" si="20"/>
        <v>20644890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1508368.6500000001</v>
      </c>
      <c r="D688" s="180">
        <f>(D615/D612)*W76</f>
        <v>171159.14904963918</v>
      </c>
      <c r="E688" s="180">
        <f>(E623/E612)*SUM(C688:D688)</f>
        <v>506775.52047474042</v>
      </c>
      <c r="F688" s="180">
        <f>(F624/F612)*W64</f>
        <v>616.34371785771236</v>
      </c>
      <c r="G688" s="180">
        <f>(G625/G612)*W77</f>
        <v>0</v>
      </c>
      <c r="H688" s="180">
        <f>(H628/H612)*W60</f>
        <v>0</v>
      </c>
      <c r="I688" s="180">
        <f>(I629/I612)*W78</f>
        <v>44636.888988087943</v>
      </c>
      <c r="J688" s="180">
        <f>(J630/J612)*W79</f>
        <v>0</v>
      </c>
      <c r="K688" s="180">
        <f>(K644/K612)*W75</f>
        <v>673364.07513298164</v>
      </c>
      <c r="L688" s="180">
        <f>(L647/L612)*W80</f>
        <v>0</v>
      </c>
      <c r="M688" s="180">
        <f t="shared" si="20"/>
        <v>1396552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2904352.54</v>
      </c>
      <c r="D689" s="180">
        <f>(D615/D612)*X76</f>
        <v>183263.61922840576</v>
      </c>
      <c r="E689" s="180">
        <f>(E623/E612)*SUM(C689:D689)</f>
        <v>931647.7446843069</v>
      </c>
      <c r="F689" s="180">
        <f>(F624/F612)*X64</f>
        <v>2303.9372786083691</v>
      </c>
      <c r="G689" s="180">
        <f>(G625/G612)*X77</f>
        <v>0</v>
      </c>
      <c r="H689" s="180">
        <f>(H628/H612)*X60</f>
        <v>0</v>
      </c>
      <c r="I689" s="180">
        <f>(I629/I612)*X78</f>
        <v>47793.634593737843</v>
      </c>
      <c r="J689" s="180">
        <f>(J630/J612)*X79</f>
        <v>0</v>
      </c>
      <c r="K689" s="180">
        <f>(K644/K612)*X75</f>
        <v>2925600.8796908408</v>
      </c>
      <c r="L689" s="180">
        <f>(L647/L612)*X80</f>
        <v>0</v>
      </c>
      <c r="M689" s="180">
        <f t="shared" si="20"/>
        <v>4090610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22090223.930000007</v>
      </c>
      <c r="D690" s="180">
        <f>(D615/D612)*Y76</f>
        <v>1404289.1364505847</v>
      </c>
      <c r="E690" s="180">
        <f>(E623/E612)*SUM(C690:D690)</f>
        <v>7089161.6645394908</v>
      </c>
      <c r="F690" s="180">
        <f>(F624/F612)*Y64</f>
        <v>33827.766869318388</v>
      </c>
      <c r="G690" s="180">
        <f>(G625/G612)*Y77</f>
        <v>0</v>
      </c>
      <c r="H690" s="180">
        <f>(H628/H612)*Y60</f>
        <v>5313.8011473714923</v>
      </c>
      <c r="I690" s="180">
        <f>(I629/I612)*Y78</f>
        <v>366226.98020509217</v>
      </c>
      <c r="J690" s="180">
        <f>(J630/J612)*Y79</f>
        <v>0</v>
      </c>
      <c r="K690" s="180">
        <f>(K644/K612)*Y75</f>
        <v>4135869.9704743898</v>
      </c>
      <c r="L690" s="180">
        <f>(L647/L612)*Y80</f>
        <v>834665.70329146751</v>
      </c>
      <c r="M690" s="180">
        <f t="shared" si="20"/>
        <v>13869355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282156.93000000017</v>
      </c>
      <c r="D691" s="180">
        <f>(D615/D612)*Z76</f>
        <v>1012113.8497581205</v>
      </c>
      <c r="E691" s="180">
        <f>(E623/E612)*SUM(C691:D691)</f>
        <v>390529.25972306821</v>
      </c>
      <c r="F691" s="180">
        <f>(F624/F612)*Z64</f>
        <v>6.8697098046853577</v>
      </c>
      <c r="G691" s="180">
        <f>(G625/G612)*Z77</f>
        <v>0</v>
      </c>
      <c r="H691" s="180">
        <f>(H628/H612)*Z60</f>
        <v>719.54342557565519</v>
      </c>
      <c r="I691" s="180">
        <f>(I629/I612)*Z78</f>
        <v>263950.91238656035</v>
      </c>
      <c r="J691" s="180">
        <f>(J630/J612)*Z79</f>
        <v>0</v>
      </c>
      <c r="K691" s="180">
        <f>(K644/K612)*Z75</f>
        <v>56492.419241228708</v>
      </c>
      <c r="L691" s="180">
        <f>(L647/L612)*Z80</f>
        <v>0</v>
      </c>
      <c r="M691" s="180">
        <f t="shared" si="20"/>
        <v>1723813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1952086.2799999998</v>
      </c>
      <c r="D692" s="180">
        <f>(D615/D612)*AA76</f>
        <v>596732.85071233707</v>
      </c>
      <c r="E692" s="180">
        <f>(E623/E612)*SUM(C692:D692)</f>
        <v>769072.79670727474</v>
      </c>
      <c r="F692" s="180">
        <f>(F624/F612)*AA64</f>
        <v>2748.1156745381927</v>
      </c>
      <c r="G692" s="180">
        <f>(G625/G612)*AA77</f>
        <v>0</v>
      </c>
      <c r="H692" s="180">
        <f>(H628/H612)*AA60</f>
        <v>454.44847931094006</v>
      </c>
      <c r="I692" s="180">
        <f>(I629/I612)*AA78</f>
        <v>155622.98691416637</v>
      </c>
      <c r="J692" s="180">
        <f>(J630/J612)*AA79</f>
        <v>0</v>
      </c>
      <c r="K692" s="180">
        <f>(K644/K612)*AA75</f>
        <v>258072.97969502606</v>
      </c>
      <c r="L692" s="180">
        <f>(L647/L612)*AA80</f>
        <v>0</v>
      </c>
      <c r="M692" s="180">
        <f t="shared" si="20"/>
        <v>1782704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45399806.960000001</v>
      </c>
      <c r="D693" s="180">
        <f>(D615/D612)*AB76</f>
        <v>786475.97686343419</v>
      </c>
      <c r="E693" s="180">
        <f>(E623/E612)*SUM(C693:D693)</f>
        <v>13936106.081344362</v>
      </c>
      <c r="F693" s="180">
        <f>(F624/F612)*AB64</f>
        <v>133057.36646870238</v>
      </c>
      <c r="G693" s="180">
        <f>(G625/G612)*AB77</f>
        <v>0</v>
      </c>
      <c r="H693" s="180">
        <f>(H628/H612)*AB60</f>
        <v>9782.544527262402</v>
      </c>
      <c r="I693" s="180">
        <f>(I629/I612)*AB78</f>
        <v>205106.42326732891</v>
      </c>
      <c r="J693" s="180">
        <f>(J630/J612)*AB79</f>
        <v>0</v>
      </c>
      <c r="K693" s="180">
        <f>(K644/K612)*AB75</f>
        <v>7714322.3604533412</v>
      </c>
      <c r="L693" s="180">
        <f>(L647/L612)*AB80</f>
        <v>0</v>
      </c>
      <c r="M693" s="180">
        <f t="shared" si="20"/>
        <v>22784851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14347873</v>
      </c>
      <c r="D694" s="180">
        <f>(D615/D612)*AC76</f>
        <v>144464.05005763876</v>
      </c>
      <c r="E694" s="180">
        <f>(E623/E612)*SUM(C694:D694)</f>
        <v>4372872.9322575843</v>
      </c>
      <c r="F694" s="180">
        <f>(F624/F612)*AC64</f>
        <v>16508.027584693751</v>
      </c>
      <c r="G694" s="180">
        <f>(G625/G612)*AC77</f>
        <v>0</v>
      </c>
      <c r="H694" s="180">
        <f>(H628/H612)*AC60</f>
        <v>12139.184498546278</v>
      </c>
      <c r="I694" s="180">
        <f>(I629/I612)*AC78</f>
        <v>37675.02818866109</v>
      </c>
      <c r="J694" s="180">
        <f>(J630/J612)*AC79</f>
        <v>0</v>
      </c>
      <c r="K694" s="180">
        <f>(K644/K612)*AC75</f>
        <v>4354220.2616570564</v>
      </c>
      <c r="L694" s="180">
        <f>(L647/L612)*AC80</f>
        <v>0</v>
      </c>
      <c r="M694" s="180">
        <f t="shared" si="20"/>
        <v>8937879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1851387.9400000002</v>
      </c>
      <c r="D695" s="180">
        <f>(D615/D612)*AD76</f>
        <v>243993.34564573044</v>
      </c>
      <c r="E695" s="180">
        <f>(E623/E612)*SUM(C695:D695)</f>
        <v>632253.86458444747</v>
      </c>
      <c r="F695" s="180">
        <f>(F624/F612)*AD64</f>
        <v>167.07539477839777</v>
      </c>
      <c r="G695" s="180">
        <f>(G625/G612)*AD77</f>
        <v>0</v>
      </c>
      <c r="H695" s="180">
        <f>(H628/H612)*AD60</f>
        <v>130.92444284910417</v>
      </c>
      <c r="I695" s="180">
        <f>(I629/I612)*AD78</f>
        <v>63631.444441582418</v>
      </c>
      <c r="J695" s="180">
        <f>(J630/J612)*AD79</f>
        <v>0</v>
      </c>
      <c r="K695" s="180">
        <f>(K644/K612)*AD75</f>
        <v>379942.05866142671</v>
      </c>
      <c r="L695" s="180">
        <f>(L647/L612)*AD80</f>
        <v>45187.718164772959</v>
      </c>
      <c r="M695" s="180">
        <f t="shared" si="20"/>
        <v>1365306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3841871.17</v>
      </c>
      <c r="D696" s="180">
        <f>(D615/D612)*AE76</f>
        <v>0</v>
      </c>
      <c r="E696" s="180">
        <f>(E623/E612)*SUM(C696:D696)</f>
        <v>1159234.3174524056</v>
      </c>
      <c r="F696" s="180">
        <f>(F624/F612)*AE64</f>
        <v>43.456562447411919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492880.67682701495</v>
      </c>
      <c r="L696" s="180">
        <f>(L647/L612)*AE80</f>
        <v>0</v>
      </c>
      <c r="M696" s="180">
        <f t="shared" si="20"/>
        <v>1652158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33989855.319999993</v>
      </c>
      <c r="D698" s="180">
        <f>(D615/D612)*AG76</f>
        <v>3088064.9175789757</v>
      </c>
      <c r="E698" s="180">
        <f>(E623/E612)*SUM(C698:D698)</f>
        <v>11187776.907981168</v>
      </c>
      <c r="F698" s="180">
        <f>(F624/F612)*AG64</f>
        <v>8608.133180021292</v>
      </c>
      <c r="G698" s="180">
        <f>(G625/G612)*AG77</f>
        <v>0</v>
      </c>
      <c r="H698" s="180">
        <f>(H628/H612)*AG60</f>
        <v>24084.687383290988</v>
      </c>
      <c r="I698" s="180">
        <f>(I629/I612)*AG78</f>
        <v>805341.76337839337</v>
      </c>
      <c r="J698" s="180">
        <f>(J630/J612)*AG79</f>
        <v>0</v>
      </c>
      <c r="K698" s="180">
        <f>(K644/K612)*AG75</f>
        <v>4979149.6168150995</v>
      </c>
      <c r="L698" s="180">
        <f>(L647/L612)*AG80</f>
        <v>4085567.245641456</v>
      </c>
      <c r="M698" s="180">
        <f t="shared" si="20"/>
        <v>24178593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10327095.330000004</v>
      </c>
      <c r="D701" s="180">
        <f>(D615/D612)*AJ76</f>
        <v>685203.94432886492</v>
      </c>
      <c r="E701" s="180">
        <f>(E623/E612)*SUM(C701:D701)</f>
        <v>3322817.1034319843</v>
      </c>
      <c r="F701" s="180">
        <f>(F624/F612)*AJ64</f>
        <v>4656.4567073039989</v>
      </c>
      <c r="G701" s="180">
        <f>(G625/G612)*AJ77</f>
        <v>0</v>
      </c>
      <c r="H701" s="180">
        <f>(H628/H612)*AJ60</f>
        <v>8814.1364582545702</v>
      </c>
      <c r="I701" s="180">
        <f>(I629/I612)*AJ78</f>
        <v>178695.51564747049</v>
      </c>
      <c r="J701" s="180">
        <f>(J630/J612)*AJ79</f>
        <v>0</v>
      </c>
      <c r="K701" s="180">
        <f>(K644/K612)*AJ75</f>
        <v>529963.53843718767</v>
      </c>
      <c r="L701" s="180">
        <f>(L647/L612)*AJ80</f>
        <v>1192806.3786635108</v>
      </c>
      <c r="M701" s="180">
        <f t="shared" si="20"/>
        <v>5922957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3021559.5199999996</v>
      </c>
      <c r="D702" s="180">
        <f>(D615/D612)*AK76</f>
        <v>0</v>
      </c>
      <c r="E702" s="180">
        <f>(E623/E612)*SUM(C702:D702)</f>
        <v>911716.01878805796</v>
      </c>
      <c r="F702" s="180">
        <f>(F624/F612)*AK64</f>
        <v>94.717423209908617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362494.52822880453</v>
      </c>
      <c r="L702" s="180">
        <f>(L647/L612)*AK80</f>
        <v>0</v>
      </c>
      <c r="M702" s="180">
        <f t="shared" si="20"/>
        <v>1274305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875242.81</v>
      </c>
      <c r="D703" s="180">
        <f>(D615/D612)*AL76</f>
        <v>0</v>
      </c>
      <c r="E703" s="180">
        <f>(E623/E612)*SUM(C703:D703)</f>
        <v>264093.0568880777</v>
      </c>
      <c r="F703" s="180">
        <f>(F624/F612)*AL64</f>
        <v>15.673433885367842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101458.94839973206</v>
      </c>
      <c r="L703" s="180">
        <f>(L647/L612)*AL80</f>
        <v>0</v>
      </c>
      <c r="M703" s="180">
        <f t="shared" si="20"/>
        <v>365568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315559.00000000006</v>
      </c>
      <c r="D710" s="180">
        <f>(D615/D612)*AS76</f>
        <v>69401.936045013499</v>
      </c>
      <c r="E710" s="180">
        <f>(E623/E612)*SUM(C710:D710)</f>
        <v>116156.92150915629</v>
      </c>
      <c r="F710" s="180">
        <f>(F624/F612)*AS64</f>
        <v>81.065331278633124</v>
      </c>
      <c r="G710" s="180">
        <f>(G625/G612)*AS77</f>
        <v>0</v>
      </c>
      <c r="H710" s="180">
        <f>(H628/H612)*AS60</f>
        <v>253.19272418752379</v>
      </c>
      <c r="I710" s="180">
        <f>(I629/I612)*AS78</f>
        <v>18099.450318610809</v>
      </c>
      <c r="J710" s="180">
        <f>(J630/J612)*AS79</f>
        <v>0</v>
      </c>
      <c r="K710" s="180">
        <f>(K644/K612)*AS75</f>
        <v>38462.450038132971</v>
      </c>
      <c r="L710" s="180">
        <f>(L647/L612)*AS80</f>
        <v>73570.086598845228</v>
      </c>
      <c r="M710" s="180">
        <f t="shared" si="20"/>
        <v>316025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6749723.2100000009</v>
      </c>
      <c r="D711" s="180">
        <f>(D615/D612)*AT76</f>
        <v>238157.09412043681</v>
      </c>
      <c r="E711" s="180">
        <f>(E623/E612)*SUM(C711:D711)</f>
        <v>2108501.3776727356</v>
      </c>
      <c r="F711" s="180">
        <f>(F624/F612)*AT64</f>
        <v>5755.7758541941193</v>
      </c>
      <c r="G711" s="180">
        <f>(G625/G612)*AT77</f>
        <v>0</v>
      </c>
      <c r="H711" s="180">
        <f>(H628/H612)*AT60</f>
        <v>1814.5478566772535</v>
      </c>
      <c r="I711" s="180">
        <f>(I629/I612)*AT78</f>
        <v>62109.398364071611</v>
      </c>
      <c r="J711" s="180">
        <f>(J630/J612)*AT79</f>
        <v>0</v>
      </c>
      <c r="K711" s="180">
        <f>(K644/K612)*AT75</f>
        <v>76752.852764361858</v>
      </c>
      <c r="L711" s="180">
        <f>(L647/L612)*AT80</f>
        <v>1120.3566487133792</v>
      </c>
      <c r="M711" s="180">
        <f t="shared" si="20"/>
        <v>2494211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574868.89</v>
      </c>
      <c r="D713" s="180">
        <f>(D615/D612)*AV76</f>
        <v>273501.70881491381</v>
      </c>
      <c r="E713" s="180">
        <f>(E623/E612)*SUM(C713:D713)</f>
        <v>255984.71904613482</v>
      </c>
      <c r="F713" s="180">
        <f>(F624/F612)*AV64</f>
        <v>45.226457421188279</v>
      </c>
      <c r="G713" s="180">
        <f>(G625/G612)*AV77</f>
        <v>0</v>
      </c>
      <c r="H713" s="180">
        <f>(H628/H612)*AV60</f>
        <v>212.07595701177206</v>
      </c>
      <c r="I713" s="180">
        <f>(I629/I612)*AV78</f>
        <v>71326.981246459982</v>
      </c>
      <c r="J713" s="180">
        <f>(J630/J612)*AV79</f>
        <v>0</v>
      </c>
      <c r="K713" s="180">
        <f>(K644/K612)*AV75</f>
        <v>48161.956547818831</v>
      </c>
      <c r="L713" s="180">
        <f>(L647/L612)*AV80</f>
        <v>29876.177299023446</v>
      </c>
      <c r="M713" s="180">
        <f t="shared" si="20"/>
        <v>679109</v>
      </c>
      <c r="N713" s="199" t="s">
        <v>741</v>
      </c>
    </row>
    <row r="715" spans="1:83" ht="12.6" customHeight="1" x14ac:dyDescent="0.2">
      <c r="C715" s="180">
        <f>SUM(C614:C647)+SUM(C668:C713)</f>
        <v>889948251.69236255</v>
      </c>
      <c r="D715" s="180">
        <f>SUM(D616:D647)+SUM(D668:D713)</f>
        <v>57425866.530000016</v>
      </c>
      <c r="E715" s="180">
        <f>SUM(E624:E647)+SUM(E668:E713)</f>
        <v>206286101.4843522</v>
      </c>
      <c r="F715" s="180">
        <f>SUM(F625:F648)+SUM(F668:F713)</f>
        <v>713161.60724714131</v>
      </c>
      <c r="G715" s="180">
        <f>SUM(G626:G647)+SUM(G668:G713)</f>
        <v>12259002.500156227</v>
      </c>
      <c r="H715" s="180">
        <f>SUM(H629:H647)+SUM(H668:H713)</f>
        <v>335920.74176532496</v>
      </c>
      <c r="I715" s="180">
        <f>SUM(I630:I647)+SUM(I668:I713)</f>
        <v>13022301.13601774</v>
      </c>
      <c r="J715" s="180">
        <f>SUM(J631:J647)+SUM(J668:J713)</f>
        <v>7305941.1117821252</v>
      </c>
      <c r="K715" s="180">
        <f>SUM(K668:K713)</f>
        <v>75528351.437985688</v>
      </c>
      <c r="L715" s="180">
        <f>SUM(L668:L713)</f>
        <v>44170060.875524975</v>
      </c>
      <c r="M715" s="180">
        <f>SUM(M668:M713)</f>
        <v>362673034</v>
      </c>
      <c r="N715" s="198" t="s">
        <v>742</v>
      </c>
    </row>
    <row r="716" spans="1:83" ht="12.6" customHeight="1" x14ac:dyDescent="0.2">
      <c r="C716" s="180">
        <f>CE71</f>
        <v>889948251.69236255</v>
      </c>
      <c r="D716" s="180">
        <f>D615</f>
        <v>57425866.530000001</v>
      </c>
      <c r="E716" s="180">
        <f>E623</f>
        <v>206286101.48435223</v>
      </c>
      <c r="F716" s="180">
        <f>F624</f>
        <v>713161.60724714142</v>
      </c>
      <c r="G716" s="180">
        <f>G625</f>
        <v>12259002.500156227</v>
      </c>
      <c r="H716" s="180">
        <f>H628</f>
        <v>335920.74176532513</v>
      </c>
      <c r="I716" s="180">
        <f>I629</f>
        <v>13022301.136017736</v>
      </c>
      <c r="J716" s="180">
        <f>J630</f>
        <v>7305941.1117821243</v>
      </c>
      <c r="K716" s="180">
        <f>K644</f>
        <v>75528351.437985674</v>
      </c>
      <c r="L716" s="180">
        <f>L647</f>
        <v>44170060.875524975</v>
      </c>
      <c r="M716" s="180">
        <f>C648</f>
        <v>362673035.00236267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162*2020*A</v>
      </c>
      <c r="B722" s="276">
        <f>ROUND(C165,0)</f>
        <v>22328871</v>
      </c>
      <c r="C722" s="276">
        <f>ROUND(C166,0)</f>
        <v>662286</v>
      </c>
      <c r="D722" s="276">
        <f>ROUND(C167,0)</f>
        <v>-385894</v>
      </c>
      <c r="E722" s="276">
        <f>ROUND(C168,0)</f>
        <v>42499</v>
      </c>
      <c r="F722" s="276">
        <f>ROUND(C169,0)</f>
        <v>0</v>
      </c>
      <c r="G722" s="276">
        <f>ROUND(C170,0)</f>
        <v>6305697</v>
      </c>
      <c r="H722" s="276">
        <f>ROUND(C171+C172,0)</f>
        <v>431905</v>
      </c>
      <c r="I722" s="276">
        <f>ROUND(C175,0)</f>
        <v>3549580</v>
      </c>
      <c r="J722" s="276">
        <f>ROUND(C176,0)</f>
        <v>4624074</v>
      </c>
      <c r="K722" s="276">
        <f>ROUND(C179,0)</f>
        <v>0</v>
      </c>
      <c r="L722" s="276">
        <f>ROUND(C180,0)</f>
        <v>100</v>
      </c>
      <c r="M722" s="276">
        <f>ROUND(C183,0)</f>
        <v>325493</v>
      </c>
      <c r="N722" s="276">
        <f>ROUND(C184,0)</f>
        <v>26552500</v>
      </c>
      <c r="O722" s="276">
        <f>ROUND(C185,0)</f>
        <v>0</v>
      </c>
      <c r="P722" s="276">
        <f>ROUND(C188,0)</f>
        <v>-1571580</v>
      </c>
      <c r="Q722" s="276">
        <f>ROUND(C189,0)</f>
        <v>6699224</v>
      </c>
      <c r="R722" s="276">
        <f>ROUND(B195,0)</f>
        <v>10204043</v>
      </c>
      <c r="S722" s="276">
        <f>ROUND(C195,0)</f>
        <v>0</v>
      </c>
      <c r="T722" s="276">
        <f>ROUND(D195,0)</f>
        <v>758498</v>
      </c>
      <c r="U722" s="276">
        <f>ROUND(B196,0)</f>
        <v>21279519</v>
      </c>
      <c r="V722" s="276">
        <f>ROUND(C196,0)</f>
        <v>0</v>
      </c>
      <c r="W722" s="276">
        <f>ROUND(D196,0)</f>
        <v>0</v>
      </c>
      <c r="X722" s="276">
        <f>ROUND(B197,0)</f>
        <v>365952851</v>
      </c>
      <c r="Y722" s="276">
        <f>ROUND(C197,0)</f>
        <v>3212</v>
      </c>
      <c r="Z722" s="276">
        <f>ROUND(D197,0)</f>
        <v>-844391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13959218</v>
      </c>
      <c r="AE722" s="276">
        <f>ROUND(C199,0)</f>
        <v>0</v>
      </c>
      <c r="AF722" s="276">
        <f>ROUND(D199,0)</f>
        <v>0</v>
      </c>
      <c r="AG722" s="276">
        <f>ROUND(B200,0)</f>
        <v>207211612</v>
      </c>
      <c r="AH722" s="276">
        <f>ROUND(C200,0)</f>
        <v>7263789</v>
      </c>
      <c r="AI722" s="276">
        <f>ROUND(D200,0)</f>
        <v>55898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258775</v>
      </c>
      <c r="AN722" s="276">
        <f>ROUND(C202,0)</f>
        <v>0</v>
      </c>
      <c r="AO722" s="276">
        <f>ROUND(D202,0)</f>
        <v>0</v>
      </c>
      <c r="AP722" s="276">
        <f>ROUND(B203,0)</f>
        <v>7694170</v>
      </c>
      <c r="AQ722" s="276">
        <f>ROUND(C203,0)</f>
        <v>768239</v>
      </c>
      <c r="AR722" s="276">
        <f>ROUND(D203,0)</f>
        <v>-3753195</v>
      </c>
      <c r="AS722" s="276"/>
      <c r="AT722" s="276"/>
      <c r="AU722" s="276"/>
      <c r="AV722" s="276">
        <f>ROUND(B209,0)</f>
        <v>20438949</v>
      </c>
      <c r="AW722" s="276">
        <f>ROUND(C209,0)</f>
        <v>484735</v>
      </c>
      <c r="AX722" s="276">
        <f>ROUND(D209,0)</f>
        <v>0</v>
      </c>
      <c r="AY722" s="276">
        <f>ROUND(B210,0)</f>
        <v>238121535</v>
      </c>
      <c r="AZ722" s="276">
        <f>ROUND(C210,0)</f>
        <v>10182044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10284490</v>
      </c>
      <c r="BF722" s="276">
        <f>ROUND(C212,0)</f>
        <v>859369</v>
      </c>
      <c r="BG722" s="276">
        <f>ROUND(D212,0)</f>
        <v>0</v>
      </c>
      <c r="BH722" s="276">
        <f>ROUND(B213,0)</f>
        <v>182486404</v>
      </c>
      <c r="BI722" s="276">
        <f>ROUND(C213,0)</f>
        <v>7477593</v>
      </c>
      <c r="BJ722" s="276">
        <f>ROUND(D213,0)</f>
        <v>-27013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820707642</v>
      </c>
      <c r="BU722" s="276">
        <f>ROUND(C224,0)</f>
        <v>472071121</v>
      </c>
      <c r="BV722" s="276">
        <f>ROUND(C225,0)</f>
        <v>12527325</v>
      </c>
      <c r="BW722" s="276">
        <f>ROUND(C226,0)</f>
        <v>105061319</v>
      </c>
      <c r="BX722" s="276">
        <f>ROUND(C227,0)</f>
        <v>323608348</v>
      </c>
      <c r="BY722" s="276">
        <f>ROUND(C228,0)</f>
        <v>11647171</v>
      </c>
      <c r="BZ722" s="276">
        <f>ROUND(C231,0)</f>
        <v>1264</v>
      </c>
      <c r="CA722" s="276">
        <f>ROUND(C233,0)</f>
        <v>13749360</v>
      </c>
      <c r="CB722" s="276">
        <f>ROUND(C234,0)</f>
        <v>8970034</v>
      </c>
      <c r="CC722" s="276">
        <f>ROUND(C238+C239,0)</f>
        <v>0</v>
      </c>
      <c r="CD722" s="276">
        <f>D221</f>
        <v>15855238.99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162*2020*A</v>
      </c>
      <c r="B726" s="276">
        <f>ROUND(C111,0)</f>
        <v>26100</v>
      </c>
      <c r="C726" s="276">
        <f>ROUND(C112,0)</f>
        <v>0</v>
      </c>
      <c r="D726" s="276">
        <f>ROUND(C113,0)</f>
        <v>0</v>
      </c>
      <c r="E726" s="276">
        <f>ROUND(C114,0)</f>
        <v>3077</v>
      </c>
      <c r="F726" s="276">
        <f>ROUND(D111,0)</f>
        <v>163472</v>
      </c>
      <c r="G726" s="276">
        <f>ROUND(D112,0)</f>
        <v>0</v>
      </c>
      <c r="H726" s="276">
        <f>ROUND(D113,0)</f>
        <v>0</v>
      </c>
      <c r="I726" s="276">
        <f>ROUND(D114,0)</f>
        <v>4111</v>
      </c>
      <c r="J726" s="276">
        <f>ROUND(C116,0)</f>
        <v>135</v>
      </c>
      <c r="K726" s="276">
        <f>ROUND(C117,0)</f>
        <v>0</v>
      </c>
      <c r="L726" s="276">
        <f>ROUND(C118,0)</f>
        <v>374</v>
      </c>
      <c r="M726" s="276">
        <f>ROUND(C119,0)</f>
        <v>55</v>
      </c>
      <c r="N726" s="276">
        <f>ROUND(C120,0)</f>
        <v>48</v>
      </c>
      <c r="O726" s="276">
        <f>ROUND(C121,0)</f>
        <v>0</v>
      </c>
      <c r="P726" s="276">
        <f>ROUND(C122,0)</f>
        <v>72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691</v>
      </c>
      <c r="W726" s="276">
        <f>ROUND(C129,0)</f>
        <v>61</v>
      </c>
      <c r="X726" s="276">
        <f>ROUND(B138,0)</f>
        <v>10816</v>
      </c>
      <c r="Y726" s="276">
        <f>ROUND(B139,0)</f>
        <v>69954</v>
      </c>
      <c r="Z726" s="276">
        <f>ROUND(B140,0)</f>
        <v>210997</v>
      </c>
      <c r="AA726" s="276">
        <f>ROUND(B141,0)</f>
        <v>807416721</v>
      </c>
      <c r="AB726" s="276">
        <f>ROUND(B142,0)</f>
        <v>324725451</v>
      </c>
      <c r="AC726" s="276">
        <f>ROUND(C138,0)</f>
        <v>6848</v>
      </c>
      <c r="AD726" s="276">
        <f>ROUND(C139,0)</f>
        <v>49976</v>
      </c>
      <c r="AE726" s="276">
        <f>ROUND(C140,0)</f>
        <v>105272</v>
      </c>
      <c r="AF726" s="276">
        <f>ROUND(C141,0)</f>
        <v>485544215</v>
      </c>
      <c r="AG726" s="276">
        <f>ROUND(C142,0)</f>
        <v>162014121</v>
      </c>
      <c r="AH726" s="276">
        <f>ROUND(D138,0)</f>
        <v>8436</v>
      </c>
      <c r="AI726" s="276">
        <f>ROUND(D139,0)</f>
        <v>43542</v>
      </c>
      <c r="AJ726" s="276">
        <f>ROUND(D140,0)</f>
        <v>209518</v>
      </c>
      <c r="AK726" s="276">
        <f>ROUND(D141,0)</f>
        <v>552334656</v>
      </c>
      <c r="AL726" s="276">
        <f>ROUND(D142,0)</f>
        <v>322449350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162*2020*A</v>
      </c>
      <c r="B730" s="276">
        <f>ROUND(C250,0)</f>
        <v>228948</v>
      </c>
      <c r="C730" s="276">
        <f>ROUND(C251,0)</f>
        <v>0</v>
      </c>
      <c r="D730" s="276">
        <f>ROUND(C252,0)</f>
        <v>381360042</v>
      </c>
      <c r="E730" s="276">
        <f>ROUND(C253,0)</f>
        <v>271345864</v>
      </c>
      <c r="F730" s="276">
        <f>ROUND(C254,0)</f>
        <v>0</v>
      </c>
      <c r="G730" s="276">
        <f>ROUND(C255,0)</f>
        <v>10031304</v>
      </c>
      <c r="H730" s="276">
        <f>ROUND(C256,0)</f>
        <v>0</v>
      </c>
      <c r="I730" s="276">
        <f>ROUND(C257,0)</f>
        <v>16823218</v>
      </c>
      <c r="J730" s="276">
        <f>ROUND(C258,0)</f>
        <v>85812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351158404</v>
      </c>
      <c r="O730" s="276">
        <f>ROUND(C267,0)</f>
        <v>9445545</v>
      </c>
      <c r="P730" s="276">
        <f>ROUND(C268,0)</f>
        <v>21279519</v>
      </c>
      <c r="Q730" s="276">
        <f>ROUND(C269,0)</f>
        <v>366800454</v>
      </c>
      <c r="R730" s="276">
        <f>ROUND(C270,0)</f>
        <v>0</v>
      </c>
      <c r="S730" s="276">
        <f>ROUND(C271,0)</f>
        <v>13959218</v>
      </c>
      <c r="T730" s="276">
        <f>ROUND(C272,0)</f>
        <v>214419503</v>
      </c>
      <c r="U730" s="276">
        <f>ROUND(C273,0)</f>
        <v>258775</v>
      </c>
      <c r="V730" s="276">
        <f>ROUND(C274,0)</f>
        <v>12215605</v>
      </c>
      <c r="W730" s="276">
        <f>ROUND(C275,0)</f>
        <v>0</v>
      </c>
      <c r="X730" s="276">
        <f>ROUND(C276,0)</f>
        <v>470362133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41108316</v>
      </c>
      <c r="AC730" s="276">
        <f>ROUND(C286,0)</f>
        <v>7893573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22501851</v>
      </c>
      <c r="AI730" s="276">
        <f>ROUND(C306,0)</f>
        <v>41442606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49718628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12897367</v>
      </c>
      <c r="AY730" s="276">
        <f>ROUND(C326,0)</f>
        <v>167534001</v>
      </c>
      <c r="AZ730" s="276">
        <f>ROUND(C327,0)</f>
        <v>69318580</v>
      </c>
      <c r="BA730" s="276">
        <f>ROUND(C328,0)</f>
        <v>0</v>
      </c>
      <c r="BB730" s="276">
        <f>ROUND(C332,0)</f>
        <v>338022774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3443.36</v>
      </c>
      <c r="BJ730" s="276">
        <f>ROUND(C359,0)</f>
        <v>1845295592</v>
      </c>
      <c r="BK730" s="276">
        <f>ROUND(C360,0)</f>
        <v>809188922</v>
      </c>
      <c r="BL730" s="276">
        <f>ROUND(C364,0)</f>
        <v>1745622926</v>
      </c>
      <c r="BM730" s="276">
        <f>ROUND(C365,0)</f>
        <v>22719394</v>
      </c>
      <c r="BN730" s="276">
        <f>ROUND(C366,0)</f>
        <v>0</v>
      </c>
      <c r="BO730" s="276">
        <f>ROUND(C370,0)</f>
        <v>102183364</v>
      </c>
      <c r="BP730" s="276">
        <f>ROUND(C371,0)</f>
        <v>0</v>
      </c>
      <c r="BQ730" s="276">
        <f>ROUND(C378,0)</f>
        <v>320938978</v>
      </c>
      <c r="BR730" s="276">
        <f>ROUND(C379,0)</f>
        <v>29385363</v>
      </c>
      <c r="BS730" s="276">
        <f>ROUND(C380,0)</f>
        <v>36675205</v>
      </c>
      <c r="BT730" s="276">
        <f>ROUND(C381,0)</f>
        <v>189105173</v>
      </c>
      <c r="BU730" s="276">
        <f>ROUND(C382,0)</f>
        <v>4110693</v>
      </c>
      <c r="BV730" s="276">
        <f>ROUND(C383,0)</f>
        <v>86197815</v>
      </c>
      <c r="BW730" s="276">
        <f>ROUND(C384,0)</f>
        <v>19003740</v>
      </c>
      <c r="BX730" s="276">
        <f>ROUND(C385,0)</f>
        <v>8173654</v>
      </c>
      <c r="BY730" s="276">
        <f>ROUND(C386,0)</f>
        <v>100</v>
      </c>
      <c r="BZ730" s="276">
        <f>ROUND(C387,0)</f>
        <v>26877993</v>
      </c>
      <c r="CA730" s="276">
        <f>ROUND(C388,0)</f>
        <v>5127644</v>
      </c>
      <c r="CB730" s="276">
        <f>C363</f>
        <v>15855238.99</v>
      </c>
      <c r="CC730" s="276">
        <f>ROUND(C389,0)</f>
        <v>266535258</v>
      </c>
      <c r="CD730" s="276">
        <f>ROUND(C392,0)</f>
        <v>36196003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162*2020*6010*A</v>
      </c>
      <c r="B734" s="276">
        <f>ROUND(C59,0)</f>
        <v>71060</v>
      </c>
      <c r="C734" s="276">
        <f>ROUND(C60,2)</f>
        <v>342.76</v>
      </c>
      <c r="D734" s="276">
        <f>ROUND(C61,0)</f>
        <v>39558810</v>
      </c>
      <c r="E734" s="276">
        <f>ROUND(C62,0)</f>
        <v>3622028</v>
      </c>
      <c r="F734" s="276">
        <f>ROUND(C63,0)</f>
        <v>4521228</v>
      </c>
      <c r="G734" s="276">
        <f>ROUND(C64,0)</f>
        <v>4551811</v>
      </c>
      <c r="H734" s="276">
        <f>ROUND(C65,0)</f>
        <v>2441</v>
      </c>
      <c r="I734" s="276">
        <f>ROUND(C66,0)</f>
        <v>566068</v>
      </c>
      <c r="J734" s="276">
        <f>ROUND(C67,0)</f>
        <v>1520302</v>
      </c>
      <c r="K734" s="276">
        <f>ROUND(C68,0)</f>
        <v>0</v>
      </c>
      <c r="L734" s="276">
        <f>ROUND(C69,0)</f>
        <v>68016</v>
      </c>
      <c r="M734" s="276">
        <f>ROUND(C70,0)</f>
        <v>12492</v>
      </c>
      <c r="N734" s="276">
        <f>ROUND(C75,0)</f>
        <v>219974350</v>
      </c>
      <c r="O734" s="276">
        <f>ROUND(C73,0)</f>
        <v>219463398</v>
      </c>
      <c r="P734" s="276">
        <f>IF(C76&gt;0,ROUND(C76,0),0)</f>
        <v>67978</v>
      </c>
      <c r="Q734" s="276">
        <f>IF(C77&gt;0,ROUND(C77,0),0)</f>
        <v>341326</v>
      </c>
      <c r="R734" s="276">
        <f>IF(C78&gt;0,ROUND(C78,0),0)</f>
        <v>28878</v>
      </c>
      <c r="S734" s="276">
        <f>IF(C79&gt;0,ROUND(C79,0),0)</f>
        <v>1332948</v>
      </c>
      <c r="T734" s="276">
        <f>IF(C80&gt;0,ROUND(C80,2),0)</f>
        <v>265.51</v>
      </c>
      <c r="U734" s="276"/>
      <c r="V734" s="276"/>
      <c r="W734" s="276"/>
      <c r="X734" s="276"/>
      <c r="Y734" s="276">
        <f>IF(M668&lt;&gt;0,ROUND(M668,0),0)</f>
        <v>49553913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162*2020*6030*A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162*2020*6070*A</v>
      </c>
      <c r="B736" s="276">
        <f>ROUND(E59,0)</f>
        <v>85536</v>
      </c>
      <c r="C736" s="278">
        <f>ROUND(E60,2)</f>
        <v>907.66</v>
      </c>
      <c r="D736" s="276">
        <f>ROUND(E61,0)</f>
        <v>79613342</v>
      </c>
      <c r="E736" s="276">
        <f>ROUND(E62,0)</f>
        <v>7289445</v>
      </c>
      <c r="F736" s="276">
        <f>ROUND(E63,0)</f>
        <v>4667103</v>
      </c>
      <c r="G736" s="276">
        <f>ROUND(E64,0)</f>
        <v>5800312</v>
      </c>
      <c r="H736" s="276">
        <f>ROUND(E65,0)</f>
        <v>2240</v>
      </c>
      <c r="I736" s="276">
        <f>ROUND(E66,0)</f>
        <v>1638090</v>
      </c>
      <c r="J736" s="276">
        <f>ROUND(E67,0)</f>
        <v>2959432</v>
      </c>
      <c r="K736" s="276">
        <f>ROUND(E68,0)</f>
        <v>6989</v>
      </c>
      <c r="L736" s="276">
        <f>ROUND(E69,0)</f>
        <v>32344</v>
      </c>
      <c r="M736" s="276">
        <f>ROUND(E70,0)</f>
        <v>424462</v>
      </c>
      <c r="N736" s="276">
        <f>ROUND(E75,0)</f>
        <v>264788684</v>
      </c>
      <c r="O736" s="276">
        <f>ROUND(E73,0)</f>
        <v>237209233</v>
      </c>
      <c r="P736" s="276">
        <f>IF(E76&gt;0,ROUND(E76,0),0)</f>
        <v>132327</v>
      </c>
      <c r="Q736" s="276">
        <f>IF(E77&gt;0,ROUND(E77,0),0)</f>
        <v>410863</v>
      </c>
      <c r="R736" s="276">
        <f>IF(E78&gt;0,ROUND(E78,0),0)</f>
        <v>56213</v>
      </c>
      <c r="S736" s="276">
        <f>IF(E79&gt;0,ROUND(E79,0),0)</f>
        <v>1604504</v>
      </c>
      <c r="T736" s="278">
        <f>IF(E80&gt;0,ROUND(E80,2),0)</f>
        <v>529.6</v>
      </c>
      <c r="U736" s="276"/>
      <c r="V736" s="277"/>
      <c r="W736" s="276"/>
      <c r="X736" s="276"/>
      <c r="Y736" s="276">
        <f t="shared" si="21"/>
        <v>84615539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162*2020*6100*A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162*2020*6120*A</v>
      </c>
      <c r="B738" s="276">
        <f>ROUND(G59,0)</f>
        <v>0</v>
      </c>
      <c r="C738" s="278">
        <f>ROUND(G60,2)</f>
        <v>0.01</v>
      </c>
      <c r="D738" s="276">
        <f>ROUND(G61,0)</f>
        <v>291</v>
      </c>
      <c r="E738" s="276">
        <f>ROUND(G62,0)</f>
        <v>27</v>
      </c>
      <c r="F738" s="276">
        <f>ROUND(G63,0)</f>
        <v>0</v>
      </c>
      <c r="G738" s="276">
        <f>ROUND(G64,0)</f>
        <v>24245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1557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7981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162*2020*6140*A</v>
      </c>
      <c r="B739" s="276">
        <f>ROUND(H59,0)</f>
        <v>6876</v>
      </c>
      <c r="C739" s="278">
        <f>ROUND(H60,2)</f>
        <v>48.93</v>
      </c>
      <c r="D739" s="276">
        <f>ROUND(H61,0)</f>
        <v>4613822</v>
      </c>
      <c r="E739" s="276">
        <f>ROUND(H62,0)</f>
        <v>422444</v>
      </c>
      <c r="F739" s="276">
        <f>ROUND(H63,0)</f>
        <v>1576104</v>
      </c>
      <c r="G739" s="276">
        <f>ROUND(H64,0)</f>
        <v>148001</v>
      </c>
      <c r="H739" s="276">
        <f>ROUND(H65,0)</f>
        <v>1287</v>
      </c>
      <c r="I739" s="276">
        <f>ROUND(H66,0)</f>
        <v>50911</v>
      </c>
      <c r="J739" s="276">
        <f>ROUND(H67,0)</f>
        <v>376810</v>
      </c>
      <c r="K739" s="276">
        <f>ROUND(H68,0)</f>
        <v>0</v>
      </c>
      <c r="L739" s="276">
        <f>ROUND(H69,0)</f>
        <v>31635</v>
      </c>
      <c r="M739" s="276">
        <f>ROUND(H70,0)</f>
        <v>41969</v>
      </c>
      <c r="N739" s="276">
        <f>ROUND(H75,0)</f>
        <v>21285855</v>
      </c>
      <c r="O739" s="276">
        <f>ROUND(H73,0)</f>
        <v>21285855</v>
      </c>
      <c r="P739" s="276">
        <f>IF(H76&gt;0,ROUND(H76,0),0)</f>
        <v>16849</v>
      </c>
      <c r="Q739" s="276">
        <f>IF(H77&gt;0,ROUND(H77,0),0)</f>
        <v>33028</v>
      </c>
      <c r="R739" s="276">
        <f>IF(H78&gt;0,ROUND(H78,0),0)</f>
        <v>7157</v>
      </c>
      <c r="S739" s="276">
        <f>IF(H79&gt;0,ROUND(H79,0),0)</f>
        <v>128983</v>
      </c>
      <c r="T739" s="278">
        <f>IF(H80&gt;0,ROUND(H80,2),0)</f>
        <v>18.73</v>
      </c>
      <c r="U739" s="276"/>
      <c r="V739" s="277"/>
      <c r="W739" s="276"/>
      <c r="X739" s="276"/>
      <c r="Y739" s="276">
        <f t="shared" si="21"/>
        <v>6369344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162*2020*6150*A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162*2020*6170*A</v>
      </c>
      <c r="B741" s="276">
        <f>ROUND(J59,0)</f>
        <v>4111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162*2020*6200*A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162*2020*6210*A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162*2020*6330*A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162*2020*6400*A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162*2020*7010*A</v>
      </c>
      <c r="B746" s="276">
        <f>ROUND(O59,0)</f>
        <v>3077</v>
      </c>
      <c r="C746" s="278">
        <f>ROUND(O60,2)</f>
        <v>57.57</v>
      </c>
      <c r="D746" s="276">
        <f>ROUND(O61,0)</f>
        <v>6152846</v>
      </c>
      <c r="E746" s="276">
        <f>ROUND(O62,0)</f>
        <v>563358</v>
      </c>
      <c r="F746" s="276">
        <f>ROUND(O63,0)</f>
        <v>754293</v>
      </c>
      <c r="G746" s="276">
        <f>ROUND(O64,0)</f>
        <v>571717</v>
      </c>
      <c r="H746" s="276">
        <f>ROUND(O65,0)</f>
        <v>385</v>
      </c>
      <c r="I746" s="276">
        <f>ROUND(O66,0)</f>
        <v>12221</v>
      </c>
      <c r="J746" s="276">
        <f>ROUND(O67,0)</f>
        <v>719996</v>
      </c>
      <c r="K746" s="276">
        <f>ROUND(O68,0)</f>
        <v>0</v>
      </c>
      <c r="L746" s="276">
        <f>ROUND(O69,0)</f>
        <v>12315</v>
      </c>
      <c r="M746" s="276">
        <f>ROUND(O70,0)</f>
        <v>12264</v>
      </c>
      <c r="N746" s="276">
        <f>ROUND(O75,0)</f>
        <v>42146937</v>
      </c>
      <c r="O746" s="276">
        <f>ROUND(O73,0)</f>
        <v>41759459</v>
      </c>
      <c r="P746" s="276">
        <f>IF(O76&gt;0,ROUND(O76,0),0)</f>
        <v>32194</v>
      </c>
      <c r="Q746" s="276">
        <f>IF(O77&gt;0,ROUND(O77,0),0)</f>
        <v>0</v>
      </c>
      <c r="R746" s="276">
        <f>IF(O78&gt;0,ROUND(O78,0),0)</f>
        <v>13676</v>
      </c>
      <c r="S746" s="276">
        <f>IF(O79&gt;0,ROUND(O79,0),0)</f>
        <v>0</v>
      </c>
      <c r="T746" s="278">
        <f>IF(O80&gt;0,ROUND(O80,2),0)</f>
        <v>32.74</v>
      </c>
      <c r="U746" s="276"/>
      <c r="V746" s="277"/>
      <c r="W746" s="276"/>
      <c r="X746" s="276"/>
      <c r="Y746" s="276">
        <f t="shared" si="21"/>
        <v>9032494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162*2020*7020*A</v>
      </c>
      <c r="B747" s="276">
        <f>ROUND(P59,0)</f>
        <v>0</v>
      </c>
      <c r="C747" s="278">
        <f>ROUND(P60,2)</f>
        <v>249.34</v>
      </c>
      <c r="D747" s="276">
        <f>ROUND(P61,0)</f>
        <v>23667934</v>
      </c>
      <c r="E747" s="276">
        <f>ROUND(P62,0)</f>
        <v>2167050</v>
      </c>
      <c r="F747" s="276">
        <f>ROUND(P63,0)</f>
        <v>774501</v>
      </c>
      <c r="G747" s="276">
        <f>ROUND(P64,0)</f>
        <v>77132176</v>
      </c>
      <c r="H747" s="276">
        <f>ROUND(P65,0)</f>
        <v>5918</v>
      </c>
      <c r="I747" s="276">
        <f>ROUND(P66,0)</f>
        <v>1220565</v>
      </c>
      <c r="J747" s="276">
        <f>ROUND(P67,0)</f>
        <v>1061491</v>
      </c>
      <c r="K747" s="276">
        <f>ROUND(P68,0)</f>
        <v>1128667</v>
      </c>
      <c r="L747" s="276">
        <f>ROUND(P69,0)</f>
        <v>302780</v>
      </c>
      <c r="M747" s="276">
        <f>ROUND(P70,0)</f>
        <v>87059</v>
      </c>
      <c r="N747" s="276">
        <f>ROUND(P75,0)</f>
        <v>577348175</v>
      </c>
      <c r="O747" s="276">
        <f>ROUND(P73,0)</f>
        <v>357197549</v>
      </c>
      <c r="P747" s="276">
        <f>IF(P76&gt;0,ROUND(P76,0),0)</f>
        <v>47463</v>
      </c>
      <c r="Q747" s="276">
        <f>IF(P77&gt;0,ROUND(P77,0),0)</f>
        <v>0</v>
      </c>
      <c r="R747" s="276">
        <f>IF(P78&gt;0,ROUND(P78,0),0)</f>
        <v>20163</v>
      </c>
      <c r="S747" s="276">
        <f>IF(P79&gt;0,ROUND(P79,0),0)</f>
        <v>0</v>
      </c>
      <c r="T747" s="278">
        <f>IF(P80&gt;0,ROUND(P80,2),0)</f>
        <v>93.57</v>
      </c>
      <c r="U747" s="276"/>
      <c r="V747" s="277"/>
      <c r="W747" s="276"/>
      <c r="X747" s="276"/>
      <c r="Y747" s="276">
        <f t="shared" si="21"/>
        <v>58708131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162*2020*7030*A</v>
      </c>
      <c r="B748" s="276">
        <f>ROUND(Q59,0)</f>
        <v>0</v>
      </c>
      <c r="C748" s="278">
        <f>ROUND(Q60,2)</f>
        <v>68.56</v>
      </c>
      <c r="D748" s="276">
        <f>ROUND(Q61,0)</f>
        <v>7835071</v>
      </c>
      <c r="E748" s="276">
        <f>ROUND(Q62,0)</f>
        <v>717384</v>
      </c>
      <c r="F748" s="276">
        <f>ROUND(Q63,0)</f>
        <v>0</v>
      </c>
      <c r="G748" s="276">
        <f>ROUND(Q64,0)</f>
        <v>150633</v>
      </c>
      <c r="H748" s="276">
        <f>ROUND(Q65,0)</f>
        <v>0</v>
      </c>
      <c r="I748" s="276">
        <f>ROUND(Q66,0)</f>
        <v>12575</v>
      </c>
      <c r="J748" s="276">
        <f>ROUND(Q67,0)</f>
        <v>178336</v>
      </c>
      <c r="K748" s="276">
        <f>ROUND(Q68,0)</f>
        <v>0</v>
      </c>
      <c r="L748" s="276">
        <f>ROUND(Q69,0)</f>
        <v>5873</v>
      </c>
      <c r="M748" s="276">
        <f>ROUND(Q70,0)</f>
        <v>0</v>
      </c>
      <c r="N748" s="276">
        <f>ROUND(Q75,0)</f>
        <v>23737462</v>
      </c>
      <c r="O748" s="276">
        <f>ROUND(Q73,0)</f>
        <v>12962406</v>
      </c>
      <c r="P748" s="276">
        <f>IF(Q76&gt;0,ROUND(Q76,0),0)</f>
        <v>7974</v>
      </c>
      <c r="Q748" s="276">
        <f>IF(Q77&gt;0,ROUND(Q77,0),0)</f>
        <v>0</v>
      </c>
      <c r="R748" s="276">
        <f>IF(Q78&gt;0,ROUND(Q78,0),0)</f>
        <v>3387</v>
      </c>
      <c r="S748" s="276">
        <f>IF(Q79&gt;0,ROUND(Q79,0),0)</f>
        <v>0</v>
      </c>
      <c r="T748" s="278">
        <f>IF(Q80&gt;0,ROUND(Q80,2),0)</f>
        <v>45.15</v>
      </c>
      <c r="U748" s="276"/>
      <c r="V748" s="277"/>
      <c r="W748" s="276"/>
      <c r="X748" s="276"/>
      <c r="Y748" s="276">
        <f t="shared" si="21"/>
        <v>6040080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162*2020*7040*A</v>
      </c>
      <c r="B749" s="276">
        <f>ROUND(R59,0)</f>
        <v>0</v>
      </c>
      <c r="C749" s="278">
        <f>ROUND(R60,2)</f>
        <v>11.91</v>
      </c>
      <c r="D749" s="276">
        <f>ROUND(R61,0)</f>
        <v>693626</v>
      </c>
      <c r="E749" s="276">
        <f>ROUND(R62,0)</f>
        <v>63509</v>
      </c>
      <c r="F749" s="276">
        <f>ROUND(R63,0)</f>
        <v>0</v>
      </c>
      <c r="G749" s="276">
        <f>ROUND(R64,0)</f>
        <v>2540659</v>
      </c>
      <c r="H749" s="276">
        <f>ROUND(R65,0)</f>
        <v>5</v>
      </c>
      <c r="I749" s="276">
        <f>ROUND(R66,0)</f>
        <v>8791506</v>
      </c>
      <c r="J749" s="276">
        <f>ROUND(R67,0)</f>
        <v>5479</v>
      </c>
      <c r="K749" s="276">
        <f>ROUND(R68,0)</f>
        <v>0</v>
      </c>
      <c r="L749" s="276">
        <f>ROUND(R69,0)</f>
        <v>28291</v>
      </c>
      <c r="M749" s="276">
        <f>ROUND(R70,0)</f>
        <v>0</v>
      </c>
      <c r="N749" s="276">
        <f>ROUND(R75,0)</f>
        <v>62575437</v>
      </c>
      <c r="O749" s="276">
        <f>ROUND(R73,0)</f>
        <v>34735296</v>
      </c>
      <c r="P749" s="276">
        <f>IF(R76&gt;0,ROUND(R76,0),0)</f>
        <v>245</v>
      </c>
      <c r="Q749" s="276">
        <f>IF(R77&gt;0,ROUND(R77,0),0)</f>
        <v>0</v>
      </c>
      <c r="R749" s="276">
        <f>IF(R78&gt;0,ROUND(R78,0),0)</f>
        <v>104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5506492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162*2020*7050*A</v>
      </c>
      <c r="B750" s="276"/>
      <c r="C750" s="278">
        <f>ROUND(S60,2)</f>
        <v>67.19</v>
      </c>
      <c r="D750" s="276">
        <f>ROUND(S61,0)</f>
        <v>7102526</v>
      </c>
      <c r="E750" s="276">
        <f>ROUND(S62,0)</f>
        <v>650311</v>
      </c>
      <c r="F750" s="276">
        <f>ROUND(S63,0)</f>
        <v>70000</v>
      </c>
      <c r="G750" s="276">
        <f>ROUND(S64,0)</f>
        <v>-163075</v>
      </c>
      <c r="H750" s="276">
        <f>ROUND(S65,0)</f>
        <v>19175</v>
      </c>
      <c r="I750" s="276">
        <f>ROUND(S66,0)</f>
        <v>1071718</v>
      </c>
      <c r="J750" s="276">
        <f>ROUND(S67,0)</f>
        <v>750319</v>
      </c>
      <c r="K750" s="276">
        <f>ROUND(S68,0)</f>
        <v>1827184</v>
      </c>
      <c r="L750" s="276">
        <f>ROUND(S69,0)</f>
        <v>297803</v>
      </c>
      <c r="M750" s="276">
        <f>ROUND(S70,0)</f>
        <v>145471</v>
      </c>
      <c r="N750" s="276">
        <f>ROUND(S75,0)</f>
        <v>2854090</v>
      </c>
      <c r="O750" s="276">
        <f>ROUND(S73,0)</f>
        <v>0</v>
      </c>
      <c r="P750" s="276">
        <f>IF(S76&gt;0,ROUND(S76,0),0)</f>
        <v>33550</v>
      </c>
      <c r="Q750" s="276">
        <f>IF(S77&gt;0,ROUND(S77,0),0)</f>
        <v>0</v>
      </c>
      <c r="R750" s="276">
        <f>IF(S78&gt;0,ROUND(S78,0),0)</f>
        <v>14252</v>
      </c>
      <c r="S750" s="276">
        <f>IF(S79&gt;0,ROUND(S79,0),0)</f>
        <v>0</v>
      </c>
      <c r="T750" s="278">
        <f>IF(S80&gt;0,ROUND(S80,2),0)</f>
        <v>0.06</v>
      </c>
      <c r="U750" s="276"/>
      <c r="V750" s="277"/>
      <c r="W750" s="276"/>
      <c r="X750" s="276"/>
      <c r="Y750" s="276">
        <f t="shared" si="21"/>
        <v>7657642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162*2020*7060*A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162*2020*7070*A</v>
      </c>
      <c r="B752" s="276">
        <f>ROUND(U59,0)</f>
        <v>0</v>
      </c>
      <c r="C752" s="278">
        <f>ROUND(U60,2)</f>
        <v>158.37</v>
      </c>
      <c r="D752" s="276">
        <f>ROUND(U61,0)</f>
        <v>11011797</v>
      </c>
      <c r="E752" s="276">
        <f>ROUND(U62,0)</f>
        <v>1008247</v>
      </c>
      <c r="F752" s="276">
        <f>ROUND(U63,0)</f>
        <v>618867</v>
      </c>
      <c r="G752" s="276">
        <f>ROUND(U64,0)</f>
        <v>9962784</v>
      </c>
      <c r="H752" s="276">
        <f>ROUND(U65,0)</f>
        <v>626</v>
      </c>
      <c r="I752" s="276">
        <f>ROUND(U66,0)</f>
        <v>11156267</v>
      </c>
      <c r="J752" s="276">
        <f>ROUND(U67,0)</f>
        <v>1051000</v>
      </c>
      <c r="K752" s="276">
        <f>ROUND(U68,0)</f>
        <v>230665</v>
      </c>
      <c r="L752" s="276">
        <f>ROUND(U69,0)</f>
        <v>192113</v>
      </c>
      <c r="M752" s="276">
        <f>ROUND(U70,0)</f>
        <v>2892989</v>
      </c>
      <c r="N752" s="276">
        <f>ROUND(U75,0)</f>
        <v>212656242</v>
      </c>
      <c r="O752" s="276">
        <f>ROUND(U73,0)</f>
        <v>153842855</v>
      </c>
      <c r="P752" s="276">
        <f>IF(U76&gt;0,ROUND(U76,0),0)</f>
        <v>46994</v>
      </c>
      <c r="Q752" s="276">
        <f>IF(U77&gt;0,ROUND(U77,0),0)</f>
        <v>0</v>
      </c>
      <c r="R752" s="276">
        <f>IF(U78&gt;0,ROUND(U78,0),0)</f>
        <v>19963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21702532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162*2020*7110*A</v>
      </c>
      <c r="B753" s="276">
        <f>ROUND(V59,0)</f>
        <v>0</v>
      </c>
      <c r="C753" s="278">
        <f>ROUND(V60,2)</f>
        <v>107.21</v>
      </c>
      <c r="D753" s="276">
        <f>ROUND(V61,0)</f>
        <v>11019087</v>
      </c>
      <c r="E753" s="276">
        <f>ROUND(V62,0)</f>
        <v>1008914</v>
      </c>
      <c r="F753" s="276">
        <f>ROUND(V63,0)</f>
        <v>117348</v>
      </c>
      <c r="G753" s="276">
        <f>ROUND(V64,0)</f>
        <v>18764254</v>
      </c>
      <c r="H753" s="276">
        <f>ROUND(V65,0)</f>
        <v>3659</v>
      </c>
      <c r="I753" s="276">
        <f>ROUND(V66,0)</f>
        <v>1195473</v>
      </c>
      <c r="J753" s="276">
        <f>ROUND(V67,0)</f>
        <v>418584</v>
      </c>
      <c r="K753" s="276">
        <f>ROUND(V68,0)</f>
        <v>507328</v>
      </c>
      <c r="L753" s="276">
        <f>ROUND(V69,0)</f>
        <v>35571</v>
      </c>
      <c r="M753" s="276">
        <f>ROUND(V70,0)</f>
        <v>6951</v>
      </c>
      <c r="N753" s="276">
        <f>ROUND(V75,0)</f>
        <v>248764758</v>
      </c>
      <c r="O753" s="276">
        <f>ROUND(V73,0)</f>
        <v>103612303</v>
      </c>
      <c r="P753" s="276">
        <f>IF(V76&gt;0,ROUND(V76,0),0)</f>
        <v>18716</v>
      </c>
      <c r="Q753" s="276">
        <f>IF(V77&gt;0,ROUND(V77,0),0)</f>
        <v>0</v>
      </c>
      <c r="R753" s="276">
        <f>IF(V78&gt;0,ROUND(V78,0),0)</f>
        <v>7951</v>
      </c>
      <c r="S753" s="276">
        <f>IF(V79&gt;0,ROUND(V79,0),0)</f>
        <v>0</v>
      </c>
      <c r="T753" s="278">
        <f>IF(V80&gt;0,ROUND(V80,2),0)</f>
        <v>29.69</v>
      </c>
      <c r="U753" s="276"/>
      <c r="V753" s="277"/>
      <c r="W753" s="276"/>
      <c r="X753" s="276"/>
      <c r="Y753" s="276">
        <f t="shared" si="21"/>
        <v>20644890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162*2020*7120*A</v>
      </c>
      <c r="B754" s="276">
        <f>ROUND(W59,0)</f>
        <v>0</v>
      </c>
      <c r="C754" s="278">
        <f>ROUND(W60,2)</f>
        <v>0</v>
      </c>
      <c r="D754" s="276">
        <f>ROUND(W61,0)</f>
        <v>18</v>
      </c>
      <c r="E754" s="276">
        <f>ROUND(W62,0)</f>
        <v>2</v>
      </c>
      <c r="F754" s="276">
        <f>ROUND(W63,0)</f>
        <v>0</v>
      </c>
      <c r="G754" s="276">
        <f>ROUND(W64,0)</f>
        <v>152096</v>
      </c>
      <c r="H754" s="276">
        <f>ROUND(W65,0)</f>
        <v>0</v>
      </c>
      <c r="I754" s="276">
        <f>ROUND(W66,0)</f>
        <v>1307336</v>
      </c>
      <c r="J754" s="276">
        <f>ROUND(W67,0)</f>
        <v>48916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23318604</v>
      </c>
      <c r="O754" s="276">
        <f>ROUND(W73,0)</f>
        <v>15328800</v>
      </c>
      <c r="P754" s="276">
        <f>IF(W76&gt;0,ROUND(W76,0),0)</f>
        <v>2187</v>
      </c>
      <c r="Q754" s="276">
        <f>IF(W77&gt;0,ROUND(W77,0),0)</f>
        <v>0</v>
      </c>
      <c r="R754" s="276">
        <f>IF(W78&gt;0,ROUND(W78,0),0)</f>
        <v>929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1396552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162*2020*7130*A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568547</v>
      </c>
      <c r="H755" s="276">
        <f>ROUND(X65,0)</f>
        <v>0</v>
      </c>
      <c r="I755" s="276">
        <f>ROUND(X66,0)</f>
        <v>2283431</v>
      </c>
      <c r="J755" s="276">
        <f>ROUND(X67,0)</f>
        <v>52375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101313585</v>
      </c>
      <c r="O755" s="276">
        <f>ROUND(X73,0)</f>
        <v>73829674</v>
      </c>
      <c r="P755" s="276">
        <f>IF(X76&gt;0,ROUND(X76,0),0)</f>
        <v>2342</v>
      </c>
      <c r="Q755" s="276">
        <f>IF(X77&gt;0,ROUND(X77,0),0)</f>
        <v>0</v>
      </c>
      <c r="R755" s="276">
        <f>IF(X78&gt;0,ROUND(X78,0),0)</f>
        <v>995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4090610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162*2020*7140*A</v>
      </c>
      <c r="B756" s="276">
        <f>ROUND(Y59,0)</f>
        <v>0</v>
      </c>
      <c r="C756" s="278">
        <f>ROUND(Y60,2)</f>
        <v>49.11</v>
      </c>
      <c r="D756" s="276">
        <f>ROUND(Y61,0)</f>
        <v>5873575</v>
      </c>
      <c r="E756" s="276">
        <f>ROUND(Y62,0)</f>
        <v>537788</v>
      </c>
      <c r="F756" s="276">
        <f>ROUND(Y63,0)</f>
        <v>0</v>
      </c>
      <c r="G756" s="276">
        <f>ROUND(Y64,0)</f>
        <v>8347736</v>
      </c>
      <c r="H756" s="276">
        <f>ROUND(Y65,0)</f>
        <v>32</v>
      </c>
      <c r="I756" s="276">
        <f>ROUND(Y66,0)</f>
        <v>6924577</v>
      </c>
      <c r="J756" s="276">
        <f>ROUND(Y67,0)</f>
        <v>401332</v>
      </c>
      <c r="K756" s="276">
        <f>ROUND(Y68,0)</f>
        <v>0</v>
      </c>
      <c r="L756" s="276">
        <f>ROUND(Y69,0)</f>
        <v>5184</v>
      </c>
      <c r="M756" s="276">
        <f>ROUND(Y70,0)</f>
        <v>0</v>
      </c>
      <c r="N756" s="276">
        <f>ROUND(Y75,0)</f>
        <v>143225215</v>
      </c>
      <c r="O756" s="276">
        <f>ROUND(Y73,0)</f>
        <v>107852080</v>
      </c>
      <c r="P756" s="276">
        <f>IF(Y76&gt;0,ROUND(Y76,0),0)</f>
        <v>17945</v>
      </c>
      <c r="Q756" s="276">
        <f>IF(Y77&gt;0,ROUND(Y77,0),0)</f>
        <v>0</v>
      </c>
      <c r="R756" s="276">
        <f>IF(Y78&gt;0,ROUND(Y78,0),0)</f>
        <v>7623</v>
      </c>
      <c r="S756" s="276">
        <f>IF(Y79&gt;0,ROUND(Y79,0),0)</f>
        <v>0</v>
      </c>
      <c r="T756" s="278">
        <f>IF(Y80&gt;0,ROUND(Y80,2),0)</f>
        <v>22.35</v>
      </c>
      <c r="U756" s="276"/>
      <c r="V756" s="277"/>
      <c r="W756" s="276"/>
      <c r="X756" s="276"/>
      <c r="Y756" s="276">
        <f t="shared" si="21"/>
        <v>13869355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162*2020*7150*A</v>
      </c>
      <c r="B757" s="276">
        <f>ROUND(Z59,0)</f>
        <v>0</v>
      </c>
      <c r="C757" s="278">
        <f>ROUND(Z60,2)</f>
        <v>6.65</v>
      </c>
      <c r="D757" s="276">
        <f>ROUND(Z61,0)</f>
        <v>349766</v>
      </c>
      <c r="E757" s="276">
        <f>ROUND(Z62,0)</f>
        <v>32025</v>
      </c>
      <c r="F757" s="276">
        <f>ROUND(Z63,0)</f>
        <v>0</v>
      </c>
      <c r="G757" s="276">
        <f>ROUND(Z64,0)</f>
        <v>1695</v>
      </c>
      <c r="H757" s="276">
        <f>ROUND(Z65,0)</f>
        <v>1050</v>
      </c>
      <c r="I757" s="276">
        <f>ROUND(Z66,0)</f>
        <v>147450</v>
      </c>
      <c r="J757" s="276">
        <f>ROUND(Z67,0)</f>
        <v>289252</v>
      </c>
      <c r="K757" s="276">
        <f>ROUND(Z68,0)</f>
        <v>0</v>
      </c>
      <c r="L757" s="276">
        <f>ROUND(Z69,0)</f>
        <v>1010</v>
      </c>
      <c r="M757" s="276">
        <f>ROUND(Z70,0)</f>
        <v>540091</v>
      </c>
      <c r="N757" s="276">
        <f>ROUND(Z75,0)</f>
        <v>1956333</v>
      </c>
      <c r="O757" s="276">
        <f>ROUND(Z73,0)</f>
        <v>1956333</v>
      </c>
      <c r="P757" s="276">
        <f>IF(Z76&gt;0,ROUND(Z76,0),0)</f>
        <v>12934</v>
      </c>
      <c r="Q757" s="276">
        <f>IF(Z77&gt;0,ROUND(Z77,0),0)</f>
        <v>0</v>
      </c>
      <c r="R757" s="276">
        <f>IF(Z78&gt;0,ROUND(Z78,0),0)</f>
        <v>5494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1723813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162*2020*7160*A</v>
      </c>
      <c r="B758" s="276">
        <f>ROUND(AA59,0)</f>
        <v>0</v>
      </c>
      <c r="C758" s="278">
        <f>ROUND(AA60,2)</f>
        <v>4.2</v>
      </c>
      <c r="D758" s="276">
        <f>ROUND(AA61,0)</f>
        <v>497162</v>
      </c>
      <c r="E758" s="276">
        <f>ROUND(AA62,0)</f>
        <v>45520</v>
      </c>
      <c r="F758" s="276">
        <f>ROUND(AA63,0)</f>
        <v>0</v>
      </c>
      <c r="G758" s="276">
        <f>ROUND(AA64,0)</f>
        <v>678157</v>
      </c>
      <c r="H758" s="276">
        <f>ROUND(AA65,0)</f>
        <v>0</v>
      </c>
      <c r="I758" s="276">
        <f>ROUND(AA66,0)</f>
        <v>531935</v>
      </c>
      <c r="J758" s="276">
        <f>ROUND(AA67,0)</f>
        <v>170541</v>
      </c>
      <c r="K758" s="276">
        <f>ROUND(AA68,0)</f>
        <v>17987</v>
      </c>
      <c r="L758" s="276">
        <f>ROUND(AA69,0)</f>
        <v>10784</v>
      </c>
      <c r="M758" s="276">
        <f>ROUND(AA70,0)</f>
        <v>0</v>
      </c>
      <c r="N758" s="276">
        <f>ROUND(AA75,0)</f>
        <v>8937070</v>
      </c>
      <c r="O758" s="276">
        <f>ROUND(AA73,0)</f>
        <v>2449532</v>
      </c>
      <c r="P758" s="276">
        <f>IF(AA76&gt;0,ROUND(AA76,0),0)</f>
        <v>7626</v>
      </c>
      <c r="Q758" s="276">
        <f>IF(AA77&gt;0,ROUND(AA77,0),0)</f>
        <v>0</v>
      </c>
      <c r="R758" s="276">
        <f>IF(AA78&gt;0,ROUND(AA78,0),0)</f>
        <v>3239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1782704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162*2020*7170*A</v>
      </c>
      <c r="B759" s="276"/>
      <c r="C759" s="278">
        <f>ROUND(AB60,2)</f>
        <v>90.41</v>
      </c>
      <c r="D759" s="276">
        <f>ROUND(AB61,0)</f>
        <v>9664963</v>
      </c>
      <c r="E759" s="276">
        <f>ROUND(AB62,0)</f>
        <v>884930</v>
      </c>
      <c r="F759" s="276">
        <f>ROUND(AB63,0)</f>
        <v>11520</v>
      </c>
      <c r="G759" s="276">
        <f>ROUND(AB64,0)</f>
        <v>32834793</v>
      </c>
      <c r="H759" s="276">
        <f>ROUND(AB65,0)</f>
        <v>4591</v>
      </c>
      <c r="I759" s="276">
        <f>ROUND(AB66,0)</f>
        <v>465788</v>
      </c>
      <c r="J759" s="276">
        <f>ROUND(AB67,0)</f>
        <v>224767</v>
      </c>
      <c r="K759" s="276">
        <f>ROUND(AB68,0)</f>
        <v>1287205</v>
      </c>
      <c r="L759" s="276">
        <f>ROUND(AB69,0)</f>
        <v>21999</v>
      </c>
      <c r="M759" s="276">
        <f>ROUND(AB70,0)</f>
        <v>748</v>
      </c>
      <c r="N759" s="276">
        <f>ROUND(AB75,0)</f>
        <v>267147055</v>
      </c>
      <c r="O759" s="276">
        <f>ROUND(AB73,0)</f>
        <v>187222590</v>
      </c>
      <c r="P759" s="276">
        <f>IF(AB76&gt;0,ROUND(AB76,0),0)</f>
        <v>10050</v>
      </c>
      <c r="Q759" s="276">
        <f>IF(AB77&gt;0,ROUND(AB77,0),0)</f>
        <v>0</v>
      </c>
      <c r="R759" s="276">
        <f>IF(AB78&gt;0,ROUND(AB78,0),0)</f>
        <v>4269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22784851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162*2020*7180*A</v>
      </c>
      <c r="B760" s="276">
        <f>ROUND(AC59,0)</f>
        <v>0</v>
      </c>
      <c r="C760" s="278">
        <f>ROUND(AC60,2)</f>
        <v>112.19</v>
      </c>
      <c r="D760" s="276">
        <f>ROUND(AC61,0)</f>
        <v>9295048</v>
      </c>
      <c r="E760" s="276">
        <f>ROUND(AC62,0)</f>
        <v>851060</v>
      </c>
      <c r="F760" s="276">
        <f>ROUND(AC63,0)</f>
        <v>-35447</v>
      </c>
      <c r="G760" s="276">
        <f>ROUND(AC64,0)</f>
        <v>4073714</v>
      </c>
      <c r="H760" s="276">
        <f>ROUND(AC65,0)</f>
        <v>0</v>
      </c>
      <c r="I760" s="276">
        <f>ROUND(AC66,0)</f>
        <v>33252</v>
      </c>
      <c r="J760" s="276">
        <f>ROUND(AC67,0)</f>
        <v>41286</v>
      </c>
      <c r="K760" s="276">
        <f>ROUND(AC68,0)</f>
        <v>92811</v>
      </c>
      <c r="L760" s="276">
        <f>ROUND(AC69,0)</f>
        <v>4113</v>
      </c>
      <c r="M760" s="276">
        <f>ROUND(AC70,0)</f>
        <v>7964</v>
      </c>
      <c r="N760" s="276">
        <f>ROUND(AC75,0)</f>
        <v>150786688</v>
      </c>
      <c r="O760" s="276">
        <f>ROUND(AC73,0)</f>
        <v>146606173</v>
      </c>
      <c r="P760" s="276">
        <f>IF(AC76&gt;0,ROUND(AC76,0),0)</f>
        <v>1846</v>
      </c>
      <c r="Q760" s="276">
        <f>IF(AC77&gt;0,ROUND(AC77,0),0)</f>
        <v>0</v>
      </c>
      <c r="R760" s="276">
        <f>IF(AC78&gt;0,ROUND(AC78,0),0)</f>
        <v>784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8937879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162*2020*7190*A</v>
      </c>
      <c r="B761" s="276">
        <f>ROUND(AD59,0)</f>
        <v>0</v>
      </c>
      <c r="C761" s="278">
        <f>ROUND(AD60,2)</f>
        <v>1.21</v>
      </c>
      <c r="D761" s="276">
        <f>ROUND(AD61,0)</f>
        <v>131642</v>
      </c>
      <c r="E761" s="276">
        <f>ROUND(AD62,0)</f>
        <v>12053</v>
      </c>
      <c r="F761" s="276">
        <f>ROUND(AD63,0)</f>
        <v>0</v>
      </c>
      <c r="G761" s="276">
        <f>ROUND(AD64,0)</f>
        <v>41229</v>
      </c>
      <c r="H761" s="276">
        <f>ROUND(AD65,0)</f>
        <v>0</v>
      </c>
      <c r="I761" s="276">
        <f>ROUND(AD66,0)</f>
        <v>1596732</v>
      </c>
      <c r="J761" s="276">
        <f>ROUND(AD67,0)</f>
        <v>69731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13157397</v>
      </c>
      <c r="O761" s="276">
        <f>ROUND(AD73,0)</f>
        <v>12351758</v>
      </c>
      <c r="P761" s="276">
        <f>IF(AD76&gt;0,ROUND(AD76,0),0)</f>
        <v>3118</v>
      </c>
      <c r="Q761" s="276">
        <f>IF(AD77&gt;0,ROUND(AD77,0),0)</f>
        <v>0</v>
      </c>
      <c r="R761" s="276">
        <f>IF(AD78&gt;0,ROUND(AD78,0),0)</f>
        <v>1325</v>
      </c>
      <c r="S761" s="276">
        <f>IF(AD79&gt;0,ROUND(AD79,0),0)</f>
        <v>0</v>
      </c>
      <c r="T761" s="278">
        <f>IF(AD80&gt;0,ROUND(AD80,2),0)</f>
        <v>1.21</v>
      </c>
      <c r="U761" s="276"/>
      <c r="V761" s="277"/>
      <c r="W761" s="276"/>
      <c r="X761" s="276"/>
      <c r="Y761" s="276">
        <f t="shared" si="21"/>
        <v>1365306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162*2020*7200*A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10724</v>
      </c>
      <c r="H762" s="276">
        <f>ROUND(AE65,0)</f>
        <v>2669</v>
      </c>
      <c r="I762" s="276">
        <f>ROUND(AE66,0)</f>
        <v>3823807</v>
      </c>
      <c r="J762" s="276">
        <f>ROUND(AE67,0)</f>
        <v>0</v>
      </c>
      <c r="K762" s="276">
        <f>ROUND(AE68,0)</f>
        <v>0</v>
      </c>
      <c r="L762" s="276">
        <f>ROUND(AE69,0)</f>
        <v>4671</v>
      </c>
      <c r="M762" s="276">
        <f>ROUND(AE70,0)</f>
        <v>0</v>
      </c>
      <c r="N762" s="276">
        <f>ROUND(AE75,0)</f>
        <v>17068462</v>
      </c>
      <c r="O762" s="276">
        <f>ROUND(AE73,0)</f>
        <v>15201051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1652158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162*2020*7220*A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162*2020*7230*A</v>
      </c>
      <c r="B764" s="276">
        <f>ROUND(AG59,0)</f>
        <v>0</v>
      </c>
      <c r="C764" s="278">
        <f>ROUND(AG60,2)</f>
        <v>222.59</v>
      </c>
      <c r="D764" s="276">
        <f>ROUND(AG61,0)</f>
        <v>19888219</v>
      </c>
      <c r="E764" s="276">
        <f>ROUND(AG62,0)</f>
        <v>1820977</v>
      </c>
      <c r="F764" s="276">
        <f>ROUND(AG63,0)</f>
        <v>8941748</v>
      </c>
      <c r="G764" s="276">
        <f>ROUND(AG64,0)</f>
        <v>2124244</v>
      </c>
      <c r="H764" s="276">
        <f>ROUND(AG65,0)</f>
        <v>0</v>
      </c>
      <c r="I764" s="276">
        <f>ROUND(AG66,0)</f>
        <v>258717</v>
      </c>
      <c r="J764" s="276">
        <f>ROUND(AG67,0)</f>
        <v>882539</v>
      </c>
      <c r="K764" s="276">
        <f>ROUND(AG68,0)</f>
        <v>124714</v>
      </c>
      <c r="L764" s="276">
        <f>ROUND(AG69,0)</f>
        <v>132997</v>
      </c>
      <c r="M764" s="276">
        <f>ROUND(AG70,0)</f>
        <v>184299</v>
      </c>
      <c r="N764" s="276">
        <f>ROUND(AG75,0)</f>
        <v>172427997</v>
      </c>
      <c r="O764" s="276">
        <f>ROUND(AG73,0)</f>
        <v>76813743</v>
      </c>
      <c r="P764" s="276">
        <f>IF(AG76&gt;0,ROUND(AG76,0),0)</f>
        <v>39462</v>
      </c>
      <c r="Q764" s="276">
        <f>IF(AG77&gt;0,ROUND(AG77,0),0)</f>
        <v>0</v>
      </c>
      <c r="R764" s="276">
        <f>IF(AG78&gt;0,ROUND(AG78,0),0)</f>
        <v>16764</v>
      </c>
      <c r="S764" s="276">
        <f>IF(AG79&gt;0,ROUND(AG79,0),0)</f>
        <v>0</v>
      </c>
      <c r="T764" s="278">
        <f>IF(AG80&gt;0,ROUND(AG80,2),0)</f>
        <v>109.4</v>
      </c>
      <c r="U764" s="276"/>
      <c r="V764" s="277"/>
      <c r="W764" s="276"/>
      <c r="X764" s="276"/>
      <c r="Y764" s="276">
        <f t="shared" si="21"/>
        <v>24178593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162*2020*7240*A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162*2020*7250*A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162*2020*7260*A</v>
      </c>
      <c r="B767" s="276">
        <f>ROUND(AJ59,0)</f>
        <v>0</v>
      </c>
      <c r="C767" s="278">
        <f>ROUND(AJ60,2)</f>
        <v>81.459999999999994</v>
      </c>
      <c r="D767" s="276">
        <f>ROUND(AJ61,0)</f>
        <v>7993325</v>
      </c>
      <c r="E767" s="276">
        <f>ROUND(AJ62,0)</f>
        <v>731874</v>
      </c>
      <c r="F767" s="276">
        <f>ROUND(AJ63,0)</f>
        <v>1700</v>
      </c>
      <c r="G767" s="276">
        <f>ROUND(AJ64,0)</f>
        <v>1149082</v>
      </c>
      <c r="H767" s="276">
        <f>ROUND(AJ65,0)</f>
        <v>9519</v>
      </c>
      <c r="I767" s="276">
        <f>ROUND(AJ66,0)</f>
        <v>132397</v>
      </c>
      <c r="J767" s="276">
        <f>ROUND(AJ67,0)</f>
        <v>195825</v>
      </c>
      <c r="K767" s="276">
        <f>ROUND(AJ68,0)</f>
        <v>118225</v>
      </c>
      <c r="L767" s="276">
        <f>ROUND(AJ69,0)</f>
        <v>30826</v>
      </c>
      <c r="M767" s="276">
        <f>ROUND(AJ70,0)</f>
        <v>35677</v>
      </c>
      <c r="N767" s="276">
        <f>ROUND(AJ75,0)</f>
        <v>18352642</v>
      </c>
      <c r="O767" s="276">
        <f>ROUND(AJ73,0)</f>
        <v>5295345</v>
      </c>
      <c r="P767" s="276">
        <f>IF(AJ76&gt;0,ROUND(AJ76,0),0)</f>
        <v>8756</v>
      </c>
      <c r="Q767" s="276">
        <f>IF(AJ77&gt;0,ROUND(AJ77,0),0)</f>
        <v>0</v>
      </c>
      <c r="R767" s="276">
        <f>IF(AJ78&gt;0,ROUND(AJ78,0),0)</f>
        <v>3720</v>
      </c>
      <c r="S767" s="276">
        <f>IF(AJ79&gt;0,ROUND(AJ79,0),0)</f>
        <v>0</v>
      </c>
      <c r="T767" s="278">
        <f>IF(AJ80&gt;0,ROUND(AJ80,2),0)</f>
        <v>31.94</v>
      </c>
      <c r="U767" s="276"/>
      <c r="V767" s="277"/>
      <c r="W767" s="276"/>
      <c r="X767" s="276"/>
      <c r="Y767" s="276">
        <f t="shared" si="21"/>
        <v>5922957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162*2020*7310*A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23374</v>
      </c>
      <c r="H768" s="276">
        <f>ROUND(AK65,0)</f>
        <v>0</v>
      </c>
      <c r="I768" s="276">
        <f>ROUND(AK66,0)</f>
        <v>2998186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12553189</v>
      </c>
      <c r="O768" s="276">
        <f>ROUND(AK73,0)</f>
        <v>11696807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1274305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162*2020*7320*A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3868</v>
      </c>
      <c r="H769" s="276">
        <f>ROUND(AL65,0)</f>
        <v>0</v>
      </c>
      <c r="I769" s="276">
        <f>ROUND(AL66,0)</f>
        <v>871453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78</v>
      </c>
      <c r="N769" s="276">
        <f>ROUND(AL75,0)</f>
        <v>3513524</v>
      </c>
      <c r="O769" s="276">
        <f>ROUND(AL73,0)</f>
        <v>3393079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365568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162*2020*7330*A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162*2020*7340*A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162*2020*7350*A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162*2020*7380*A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162*2020*7390*A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162*2020*7400*A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162*2020*7410*A</v>
      </c>
      <c r="B776" s="276">
        <f>ROUND(AS59,0)</f>
        <v>0</v>
      </c>
      <c r="C776" s="278">
        <f>ROUND(AS60,2)</f>
        <v>2.34</v>
      </c>
      <c r="D776" s="276">
        <f>ROUND(AS61,0)</f>
        <v>252584</v>
      </c>
      <c r="E776" s="276">
        <f>ROUND(AS62,0)</f>
        <v>23127</v>
      </c>
      <c r="F776" s="276">
        <f>ROUND(AS63,0)</f>
        <v>0</v>
      </c>
      <c r="G776" s="276">
        <f>ROUND(AS64,0)</f>
        <v>20005</v>
      </c>
      <c r="H776" s="276">
        <f>ROUND(AS65,0)</f>
        <v>0</v>
      </c>
      <c r="I776" s="276">
        <f>ROUND(AS66,0)</f>
        <v>9</v>
      </c>
      <c r="J776" s="276">
        <f>ROUND(AS67,0)</f>
        <v>19834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1331955</v>
      </c>
      <c r="O776" s="276">
        <f>ROUND(AS73,0)</f>
        <v>496696</v>
      </c>
      <c r="P776" s="276">
        <f>IF(AS76&gt;0,ROUND(AS76,0),0)</f>
        <v>887</v>
      </c>
      <c r="Q776" s="276">
        <f>IF(AS77&gt;0,ROUND(AS77,0),0)</f>
        <v>0</v>
      </c>
      <c r="R776" s="276">
        <f>IF(AS78&gt;0,ROUND(AS78,0),0)</f>
        <v>377</v>
      </c>
      <c r="S776" s="276">
        <f>IF(AS79&gt;0,ROUND(AS79,0),0)</f>
        <v>0</v>
      </c>
      <c r="T776" s="278">
        <f>IF(AS80&gt;0,ROUND(AS80,2),0)</f>
        <v>1.97</v>
      </c>
      <c r="U776" s="276"/>
      <c r="V776" s="277"/>
      <c r="W776" s="276"/>
      <c r="X776" s="276"/>
      <c r="Y776" s="276">
        <f t="shared" si="21"/>
        <v>316025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162*2020*7420*A</v>
      </c>
      <c r="B777" s="276">
        <f>ROUND(AT59,0)</f>
        <v>0</v>
      </c>
      <c r="C777" s="278">
        <f>ROUND(AT60,2)</f>
        <v>16.77</v>
      </c>
      <c r="D777" s="276">
        <f>ROUND(AT61,0)</f>
        <v>1452088</v>
      </c>
      <c r="E777" s="276">
        <f>ROUND(AT62,0)</f>
        <v>132954</v>
      </c>
      <c r="F777" s="276">
        <f>ROUND(AT63,0)</f>
        <v>2266483</v>
      </c>
      <c r="G777" s="276">
        <f>ROUND(AT64,0)</f>
        <v>1420363</v>
      </c>
      <c r="H777" s="276">
        <f>ROUND(AT65,0)</f>
        <v>5054</v>
      </c>
      <c r="I777" s="276">
        <f>ROUND(AT66,0)</f>
        <v>1156581</v>
      </c>
      <c r="J777" s="276">
        <f>ROUND(AT67,0)</f>
        <v>68063</v>
      </c>
      <c r="K777" s="276">
        <f>ROUND(AT68,0)</f>
        <v>230462</v>
      </c>
      <c r="L777" s="276">
        <f>ROUND(AT69,0)</f>
        <v>22411</v>
      </c>
      <c r="M777" s="276">
        <f>ROUND(AT70,0)</f>
        <v>4735</v>
      </c>
      <c r="N777" s="276">
        <f>ROUND(AT75,0)</f>
        <v>2657952</v>
      </c>
      <c r="O777" s="276">
        <f>ROUND(AT73,0)</f>
        <v>2730720</v>
      </c>
      <c r="P777" s="276">
        <f>IF(AT76&gt;0,ROUND(AT76,0),0)</f>
        <v>3043</v>
      </c>
      <c r="Q777" s="276">
        <f>IF(AT77&gt;0,ROUND(AT77,0),0)</f>
        <v>0</v>
      </c>
      <c r="R777" s="276">
        <f>IF(AT78&gt;0,ROUND(AT78,0),0)</f>
        <v>1293</v>
      </c>
      <c r="S777" s="276">
        <f>IF(AT79&gt;0,ROUND(AT79,0),0)</f>
        <v>0</v>
      </c>
      <c r="T777" s="278">
        <f>IF(AT80&gt;0,ROUND(AT80,2),0)</f>
        <v>0.03</v>
      </c>
      <c r="U777" s="276"/>
      <c r="V777" s="277"/>
      <c r="W777" s="276"/>
      <c r="X777" s="276"/>
      <c r="Y777" s="276">
        <f t="shared" si="21"/>
        <v>2494211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162*2020*7430*A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162*2020*7490*A</v>
      </c>
      <c r="B779" s="276"/>
      <c r="C779" s="278">
        <f>ROUND(AV60,2)</f>
        <v>1.96</v>
      </c>
      <c r="D779" s="276">
        <f>ROUND(AV61,0)</f>
        <v>140488</v>
      </c>
      <c r="E779" s="276">
        <f>ROUND(AV62,0)</f>
        <v>12863</v>
      </c>
      <c r="F779" s="276">
        <f>ROUND(AV63,0)</f>
        <v>0</v>
      </c>
      <c r="G779" s="276">
        <f>ROUND(AV64,0)</f>
        <v>11161</v>
      </c>
      <c r="H779" s="276">
        <f>ROUND(AV65,0)</f>
        <v>0</v>
      </c>
      <c r="I779" s="276">
        <f>ROUND(AV66,0)</f>
        <v>339440</v>
      </c>
      <c r="J779" s="276">
        <f>ROUND(AV67,0)</f>
        <v>78164</v>
      </c>
      <c r="K779" s="276">
        <f>ROUND(AV68,0)</f>
        <v>0</v>
      </c>
      <c r="L779" s="276">
        <f>ROUND(AV69,0)</f>
        <v>354</v>
      </c>
      <c r="M779" s="276">
        <f>ROUND(AV70,0)</f>
        <v>7600</v>
      </c>
      <c r="N779" s="276">
        <f>ROUND(AV75,0)</f>
        <v>1667849</v>
      </c>
      <c r="O779" s="276">
        <f>ROUND(AV73,0)</f>
        <v>2856</v>
      </c>
      <c r="P779" s="276">
        <f>IF(AV76&gt;0,ROUND(AV76,0),0)</f>
        <v>3495</v>
      </c>
      <c r="Q779" s="276">
        <f>IF(AV77&gt;0,ROUND(AV77,0),0)</f>
        <v>0</v>
      </c>
      <c r="R779" s="276">
        <f>IF(AV78&gt;0,ROUND(AV78,0),0)</f>
        <v>1485</v>
      </c>
      <c r="S779" s="276">
        <f>IF(AV79&gt;0,ROUND(AV79,0),0)</f>
        <v>0</v>
      </c>
      <c r="T779" s="278">
        <f>IF(AV80&gt;0,ROUND(AV80,2),0)</f>
        <v>0.8</v>
      </c>
      <c r="U779" s="276"/>
      <c r="V779" s="277"/>
      <c r="W779" s="276"/>
      <c r="X779" s="276"/>
      <c r="Y779" s="276">
        <f t="shared" si="21"/>
        <v>679109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162*2020*8200*A</v>
      </c>
      <c r="B780" s="276"/>
      <c r="C780" s="278">
        <f>ROUND(AW60,2)</f>
        <v>17.05</v>
      </c>
      <c r="D780" s="276">
        <f>ROUND(AW61,0)</f>
        <v>1769158</v>
      </c>
      <c r="E780" s="276">
        <f>ROUND(AW62,0)</f>
        <v>161985</v>
      </c>
      <c r="F780" s="276">
        <f>ROUND(AW63,0)</f>
        <v>269116</v>
      </c>
      <c r="G780" s="276">
        <f>ROUND(AW64,0)</f>
        <v>16467</v>
      </c>
      <c r="H780" s="276">
        <f>ROUND(AW65,0)</f>
        <v>2089</v>
      </c>
      <c r="I780" s="276">
        <f>ROUND(AW66,0)</f>
        <v>511463</v>
      </c>
      <c r="J780" s="276">
        <f>ROUND(AW67,0)</f>
        <v>70445</v>
      </c>
      <c r="K780" s="276">
        <f>ROUND(AW68,0)</f>
        <v>220777</v>
      </c>
      <c r="L780" s="276">
        <f>ROUND(AW69,0)</f>
        <v>49048</v>
      </c>
      <c r="M780" s="276">
        <f>ROUND(AW70,0)</f>
        <v>2858321</v>
      </c>
      <c r="N780" s="276"/>
      <c r="O780" s="276"/>
      <c r="P780" s="276">
        <f>IF(AW76&gt;0,ROUND(AW76,0),0)</f>
        <v>3150</v>
      </c>
      <c r="Q780" s="276">
        <f>IF(AW77&gt;0,ROUND(AW77,0),0)</f>
        <v>0</v>
      </c>
      <c r="R780" s="276">
        <f>IF(AW78&gt;0,ROUND(AW78,0),0)</f>
        <v>1338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162*2020*8310*A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-143</v>
      </c>
      <c r="H781" s="276">
        <f>ROUND(AX65,0)</f>
        <v>0</v>
      </c>
      <c r="I781" s="276">
        <f>ROUND(AX66,0)</f>
        <v>4693</v>
      </c>
      <c r="J781" s="276">
        <f>ROUND(AX67,0)</f>
        <v>0</v>
      </c>
      <c r="K781" s="276">
        <f>ROUND(AX68,0)</f>
        <v>1326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162*2020*8320*A</v>
      </c>
      <c r="B782" s="276">
        <f>ROUND(AY59,0)</f>
        <v>785217</v>
      </c>
      <c r="C782" s="278">
        <f>ROUND(AY60,2)</f>
        <v>131.01</v>
      </c>
      <c r="D782" s="276">
        <f>ROUND(AY61,0)</f>
        <v>6172430</v>
      </c>
      <c r="E782" s="276">
        <f>ROUND(AY62,0)</f>
        <v>565151</v>
      </c>
      <c r="F782" s="276">
        <f>ROUND(AY63,0)</f>
        <v>0</v>
      </c>
      <c r="G782" s="276">
        <f>ROUND(AY64,0)</f>
        <v>2736145</v>
      </c>
      <c r="H782" s="276">
        <f>ROUND(AY65,0)</f>
        <v>6005</v>
      </c>
      <c r="I782" s="276">
        <f>ROUND(AY66,0)</f>
        <v>113979</v>
      </c>
      <c r="J782" s="276">
        <f>ROUND(AY67,0)</f>
        <v>562825</v>
      </c>
      <c r="K782" s="276">
        <f>ROUND(AY68,0)</f>
        <v>234953</v>
      </c>
      <c r="L782" s="276">
        <f>ROUND(AY69,0)</f>
        <v>71347</v>
      </c>
      <c r="M782" s="276">
        <f>ROUND(AY70,0)</f>
        <v>3023294</v>
      </c>
      <c r="N782" s="276"/>
      <c r="O782" s="276"/>
      <c r="P782" s="276">
        <f>IF(AY76&gt;0,ROUND(AY76,0),0)</f>
        <v>25166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162*2020*8330*A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162*2020*8350*A</v>
      </c>
      <c r="B784" s="276">
        <f>ROUND(BA59,0)</f>
        <v>0</v>
      </c>
      <c r="C784" s="278">
        <f>ROUND(BA60,2)</f>
        <v>13.38</v>
      </c>
      <c r="D784" s="276">
        <f>ROUND(BA61,0)</f>
        <v>578210</v>
      </c>
      <c r="E784" s="276">
        <f>ROUND(BA62,0)</f>
        <v>52941</v>
      </c>
      <c r="F784" s="276">
        <f>ROUND(BA63,0)</f>
        <v>0</v>
      </c>
      <c r="G784" s="276">
        <f>ROUND(BA64,0)</f>
        <v>768822</v>
      </c>
      <c r="H784" s="276">
        <f>ROUND(BA65,0)</f>
        <v>121</v>
      </c>
      <c r="I784" s="276">
        <f>ROUND(BA66,0)</f>
        <v>1312428</v>
      </c>
      <c r="J784" s="276">
        <f>ROUND(BA67,0)</f>
        <v>539819</v>
      </c>
      <c r="K784" s="276">
        <f>ROUND(BA68,0)</f>
        <v>86604</v>
      </c>
      <c r="L784" s="276">
        <f>ROUND(BA69,0)</f>
        <v>2725</v>
      </c>
      <c r="M784" s="276">
        <f>ROUND(BA70,0)</f>
        <v>0</v>
      </c>
      <c r="N784" s="276"/>
      <c r="O784" s="276"/>
      <c r="P784" s="276">
        <f>IF(BA76&gt;0,ROUND(BA76,0),0)</f>
        <v>24137</v>
      </c>
      <c r="Q784" s="276">
        <f>IF(BA77&gt;0,ROUND(BA77,0),0)</f>
        <v>0</v>
      </c>
      <c r="R784" s="276">
        <f>IF(BA78&gt;0,ROUND(BA78,0),0)</f>
        <v>10254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162*2020*8360*A</v>
      </c>
      <c r="B785" s="276"/>
      <c r="C785" s="278">
        <f>ROUND(BB60,2)</f>
        <v>27.17</v>
      </c>
      <c r="D785" s="276">
        <f>ROUND(BB61,0)</f>
        <v>1955980</v>
      </c>
      <c r="E785" s="276">
        <f>ROUND(BB62,0)</f>
        <v>179091</v>
      </c>
      <c r="F785" s="276">
        <f>ROUND(BB63,0)</f>
        <v>0</v>
      </c>
      <c r="G785" s="276">
        <f>ROUND(BB64,0)</f>
        <v>13099</v>
      </c>
      <c r="H785" s="276">
        <f>ROUND(BB65,0)</f>
        <v>1886</v>
      </c>
      <c r="I785" s="276">
        <f>ROUND(BB66,0)</f>
        <v>237142</v>
      </c>
      <c r="J785" s="276">
        <f>ROUND(BB67,0)</f>
        <v>0</v>
      </c>
      <c r="K785" s="276">
        <f>ROUND(BB68,0)</f>
        <v>0</v>
      </c>
      <c r="L785" s="276">
        <f>ROUND(BB69,0)</f>
        <v>4065</v>
      </c>
      <c r="M785" s="276">
        <f>ROUND(BB70,0)</f>
        <v>94976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162*2020*8370*A</v>
      </c>
      <c r="B786" s="276"/>
      <c r="C786" s="278">
        <f>ROUND(BC60,2)</f>
        <v>56.54</v>
      </c>
      <c r="D786" s="276">
        <f>ROUND(BC61,0)</f>
        <v>2309024</v>
      </c>
      <c r="E786" s="276">
        <f>ROUND(BC62,0)</f>
        <v>211416</v>
      </c>
      <c r="F786" s="276">
        <f>ROUND(BC63,0)</f>
        <v>0</v>
      </c>
      <c r="G786" s="276">
        <f>ROUND(BC64,0)</f>
        <v>12370</v>
      </c>
      <c r="H786" s="276">
        <f>ROUND(BC65,0)</f>
        <v>0</v>
      </c>
      <c r="I786" s="276">
        <f>ROUND(BC66,0)</f>
        <v>669</v>
      </c>
      <c r="J786" s="276">
        <f>ROUND(BC67,0)</f>
        <v>0</v>
      </c>
      <c r="K786" s="276">
        <f>ROUND(BC68,0)</f>
        <v>0</v>
      </c>
      <c r="L786" s="276">
        <f>ROUND(BC69,0)</f>
        <v>6869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162*2020*8420*A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-113763</v>
      </c>
      <c r="H787" s="276">
        <f>ROUND(BD65,0)</f>
        <v>0</v>
      </c>
      <c r="I787" s="276">
        <f>ROUND(BD66,0)</f>
        <v>48740</v>
      </c>
      <c r="J787" s="276">
        <f>ROUND(BD67,0)</f>
        <v>136223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6091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162*2020*8430*A</v>
      </c>
      <c r="B788" s="276">
        <f>ROUND(BE59,0)</f>
        <v>849728</v>
      </c>
      <c r="C788" s="278">
        <f>ROUND(BE60,2)</f>
        <v>150.91</v>
      </c>
      <c r="D788" s="276">
        <f>ROUND(BE61,0)</f>
        <v>10604567</v>
      </c>
      <c r="E788" s="276">
        <f>ROUND(BE62,0)</f>
        <v>970960</v>
      </c>
      <c r="F788" s="276">
        <f>ROUND(BE63,0)</f>
        <v>51195</v>
      </c>
      <c r="G788" s="276">
        <f>ROUND(BE64,0)</f>
        <v>3446598</v>
      </c>
      <c r="H788" s="276">
        <f>ROUND(BE65,0)</f>
        <v>3396797</v>
      </c>
      <c r="I788" s="276">
        <f>ROUND(BE66,0)</f>
        <v>7468467</v>
      </c>
      <c r="J788" s="276">
        <f>ROUND(BE67,0)</f>
        <v>2591976</v>
      </c>
      <c r="K788" s="276">
        <f>ROUND(BE68,0)</f>
        <v>87178</v>
      </c>
      <c r="L788" s="276">
        <f>ROUND(BE69,0)</f>
        <v>212402</v>
      </c>
      <c r="M788" s="276">
        <f>ROUND(BE70,0)</f>
        <v>3410011</v>
      </c>
      <c r="N788" s="276"/>
      <c r="O788" s="276"/>
      <c r="P788" s="276">
        <f>IF(BE76&gt;0,ROUND(BE76,0),0)</f>
        <v>115897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162*2020*8460*A</v>
      </c>
      <c r="B789" s="276"/>
      <c r="C789" s="278">
        <f>ROUND(BF60,2)</f>
        <v>173.54</v>
      </c>
      <c r="D789" s="276">
        <f>ROUND(BF61,0)</f>
        <v>7331699</v>
      </c>
      <c r="E789" s="276">
        <f>ROUND(BF62,0)</f>
        <v>671295</v>
      </c>
      <c r="F789" s="276">
        <f>ROUND(BF63,0)</f>
        <v>0</v>
      </c>
      <c r="G789" s="276">
        <f>ROUND(BF64,0)</f>
        <v>830124</v>
      </c>
      <c r="H789" s="276">
        <f>ROUND(BF65,0)</f>
        <v>551995</v>
      </c>
      <c r="I789" s="276">
        <f>ROUND(BF66,0)</f>
        <v>53586</v>
      </c>
      <c r="J789" s="276">
        <f>ROUND(BF67,0)</f>
        <v>190879</v>
      </c>
      <c r="K789" s="276">
        <f>ROUND(BF68,0)</f>
        <v>10058</v>
      </c>
      <c r="L789" s="276">
        <f>ROUND(BF69,0)</f>
        <v>44131</v>
      </c>
      <c r="M789" s="276">
        <f>ROUND(BF70,0)</f>
        <v>364886</v>
      </c>
      <c r="N789" s="276"/>
      <c r="O789" s="276"/>
      <c r="P789" s="276">
        <f>IF(BF76&gt;0,ROUND(BF76,0),0)</f>
        <v>8535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162*2020*8470*A</v>
      </c>
      <c r="B790" s="276"/>
      <c r="C790" s="278">
        <f>ROUND(BG60,2)</f>
        <v>12.24</v>
      </c>
      <c r="D790" s="276">
        <f>ROUND(BG61,0)</f>
        <v>512980</v>
      </c>
      <c r="E790" s="276">
        <f>ROUND(BG62,0)</f>
        <v>46969</v>
      </c>
      <c r="F790" s="276">
        <f>ROUND(BG63,0)</f>
        <v>0</v>
      </c>
      <c r="G790" s="276">
        <f>ROUND(BG64,0)</f>
        <v>2395</v>
      </c>
      <c r="H790" s="276">
        <f>ROUND(BG65,0)</f>
        <v>-59358</v>
      </c>
      <c r="I790" s="276">
        <f>ROUND(BG66,0)</f>
        <v>2471</v>
      </c>
      <c r="J790" s="276">
        <f>ROUND(BG67,0)</f>
        <v>50491</v>
      </c>
      <c r="K790" s="276">
        <f>ROUND(BG68,0)</f>
        <v>0</v>
      </c>
      <c r="L790" s="276">
        <f>ROUND(BG69,0)</f>
        <v>2352</v>
      </c>
      <c r="M790" s="276">
        <f>ROUND(BG70,0)</f>
        <v>54395</v>
      </c>
      <c r="N790" s="276"/>
      <c r="O790" s="276"/>
      <c r="P790" s="276">
        <f>IF(BG76&gt;0,ROUND(BG76,0),0)</f>
        <v>2258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162*2020*8480*A</v>
      </c>
      <c r="B791" s="276"/>
      <c r="C791" s="278">
        <f>ROUND(BH60,2)</f>
        <v>6.28</v>
      </c>
      <c r="D791" s="276">
        <f>ROUND(BH61,0)</f>
        <v>547030</v>
      </c>
      <c r="E791" s="276">
        <f>ROUND(BH62,0)</f>
        <v>50086</v>
      </c>
      <c r="F791" s="276">
        <f>ROUND(BH63,0)</f>
        <v>0</v>
      </c>
      <c r="G791" s="276">
        <f>ROUND(BH64,0)</f>
        <v>-82253</v>
      </c>
      <c r="H791" s="276">
        <f>ROUND(BH65,0)</f>
        <v>1789</v>
      </c>
      <c r="I791" s="276">
        <f>ROUND(BH66,0)</f>
        <v>14429</v>
      </c>
      <c r="J791" s="276">
        <f>ROUND(BH67,0)</f>
        <v>288351</v>
      </c>
      <c r="K791" s="276">
        <f>ROUND(BH68,0)</f>
        <v>373721</v>
      </c>
      <c r="L791" s="276">
        <f>ROUND(BH69,0)</f>
        <v>110104</v>
      </c>
      <c r="M791" s="276">
        <f>ROUND(BH70,0)</f>
        <v>0</v>
      </c>
      <c r="N791" s="276"/>
      <c r="O791" s="276"/>
      <c r="P791" s="276">
        <f>IF(BH76&gt;0,ROUND(BH76,0),0)</f>
        <v>12893</v>
      </c>
      <c r="Q791" s="276">
        <f>IF(BH77&gt;0,ROUND(BH77,0),0)</f>
        <v>0</v>
      </c>
      <c r="R791" s="276">
        <f>IF(BH78&gt;0,ROUND(BH78,0),0)</f>
        <v>5477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162*2020*8490*A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162*2020*8510*A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615</v>
      </c>
      <c r="H793" s="276">
        <f>ROUND(BJ65,0)</f>
        <v>0</v>
      </c>
      <c r="I793" s="276">
        <f>ROUND(BJ66,0)</f>
        <v>361</v>
      </c>
      <c r="J793" s="276">
        <f>ROUND(BJ67,0)</f>
        <v>168023</v>
      </c>
      <c r="K793" s="276">
        <f>ROUND(BJ68,0)</f>
        <v>0</v>
      </c>
      <c r="L793" s="276">
        <f>ROUND(BJ69,0)</f>
        <v>-15</v>
      </c>
      <c r="M793" s="276">
        <f>ROUND(BJ70,0)</f>
        <v>0</v>
      </c>
      <c r="N793" s="276"/>
      <c r="O793" s="276"/>
      <c r="P793" s="276">
        <f>IF(BJ76&gt;0,ROUND(BJ76,0),0)</f>
        <v>7513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162*2020*8530*A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257368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11508</v>
      </c>
      <c r="Q794" s="276">
        <f>IF(BK77&gt;0,ROUND(BK77,0),0)</f>
        <v>0</v>
      </c>
      <c r="R794" s="276">
        <f>IF(BK78&gt;0,ROUND(BK78,0),0)</f>
        <v>4889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162*2020*8560*A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40034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1790</v>
      </c>
      <c r="Q795" s="276">
        <f>IF(BL77&gt;0,ROUND(BL77,0),0)</f>
        <v>0</v>
      </c>
      <c r="R795" s="276">
        <f>IF(BL78&gt;0,ROUND(BL78,0),0)</f>
        <v>760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162*2020*8590*A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162*2020*8610*A</v>
      </c>
      <c r="B797" s="276"/>
      <c r="C797" s="278">
        <f>ROUND(BN60,2)</f>
        <v>12.83</v>
      </c>
      <c r="D797" s="276">
        <f>ROUND(BN61,0)</f>
        <v>2396193</v>
      </c>
      <c r="E797" s="276">
        <f>ROUND(BN62,0)</f>
        <v>219397</v>
      </c>
      <c r="F797" s="276">
        <f>ROUND(BN63,0)</f>
        <v>2025315</v>
      </c>
      <c r="G797" s="276">
        <f>ROUND(BN64,0)</f>
        <v>1114671</v>
      </c>
      <c r="H797" s="276">
        <f>ROUND(BN65,0)</f>
        <v>3412</v>
      </c>
      <c r="I797" s="276">
        <f>ROUND(BN66,0)</f>
        <v>1133516</v>
      </c>
      <c r="J797" s="276">
        <f>ROUND(BN67,0)</f>
        <v>465844</v>
      </c>
      <c r="K797" s="276">
        <f>ROUND(BN68,0)</f>
        <v>2</v>
      </c>
      <c r="L797" s="276">
        <f>ROUND(BN69,0)</f>
        <v>3284902</v>
      </c>
      <c r="M797" s="276">
        <f>ROUND(BN70,0)</f>
        <v>256574</v>
      </c>
      <c r="N797" s="276"/>
      <c r="O797" s="276"/>
      <c r="P797" s="276">
        <f>IF(BN76&gt;0,ROUND(BN76,0),0)</f>
        <v>20830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162*2020*8620*A</v>
      </c>
      <c r="B798" s="276"/>
      <c r="C798" s="278">
        <f>ROUND(BO60,2)</f>
        <v>3.5</v>
      </c>
      <c r="D798" s="276">
        <f>ROUND(BO61,0)</f>
        <v>147170</v>
      </c>
      <c r="E798" s="276">
        <f>ROUND(BO62,0)</f>
        <v>13475</v>
      </c>
      <c r="F798" s="276">
        <f>ROUND(BO63,0)</f>
        <v>0</v>
      </c>
      <c r="G798" s="276">
        <f>ROUND(BO64,0)</f>
        <v>1337</v>
      </c>
      <c r="H798" s="276">
        <f>ROUND(BO65,0)</f>
        <v>0</v>
      </c>
      <c r="I798" s="276">
        <f>ROUND(BO66,0)</f>
        <v>356</v>
      </c>
      <c r="J798" s="276">
        <f>ROUND(BO67,0)</f>
        <v>21274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951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162*2020*8630*A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24</v>
      </c>
      <c r="H799" s="276">
        <f>ROUND(BP65,0)</f>
        <v>652</v>
      </c>
      <c r="I799" s="276">
        <f>ROUND(BP66,0)</f>
        <v>0</v>
      </c>
      <c r="J799" s="276">
        <f>ROUND(BP67,0)</f>
        <v>27661</v>
      </c>
      <c r="K799" s="276">
        <f>ROUND(BP68,0)</f>
        <v>0</v>
      </c>
      <c r="L799" s="276">
        <f>ROUND(BP69,0)</f>
        <v>-2772</v>
      </c>
      <c r="M799" s="276">
        <f>ROUND(BP70,0)</f>
        <v>0</v>
      </c>
      <c r="N799" s="276"/>
      <c r="O799" s="276"/>
      <c r="P799" s="276">
        <f>IF(BP76&gt;0,ROUND(BP76,0),0)</f>
        <v>1237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162*2020*8640*A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162*2020*8650*A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162*2020*8660*A</v>
      </c>
      <c r="B802" s="276"/>
      <c r="C802" s="278">
        <f>ROUND(BS60,2)</f>
        <v>21.19</v>
      </c>
      <c r="D802" s="276">
        <f>ROUND(BS61,0)</f>
        <v>1534423</v>
      </c>
      <c r="E802" s="276">
        <f>ROUND(BS62,0)</f>
        <v>140493</v>
      </c>
      <c r="F802" s="276">
        <f>ROUND(BS63,0)</f>
        <v>113130</v>
      </c>
      <c r="G802" s="276">
        <f>ROUND(BS64,0)</f>
        <v>336879</v>
      </c>
      <c r="H802" s="276">
        <f>ROUND(BS65,0)</f>
        <v>14687</v>
      </c>
      <c r="I802" s="276">
        <f>ROUND(BS66,0)</f>
        <v>197263</v>
      </c>
      <c r="J802" s="276">
        <f>ROUND(BS67,0)</f>
        <v>74418</v>
      </c>
      <c r="K802" s="276">
        <f>ROUND(BS68,0)</f>
        <v>116931</v>
      </c>
      <c r="L802" s="276">
        <f>ROUND(BS69,0)</f>
        <v>65702</v>
      </c>
      <c r="M802" s="276">
        <f>ROUND(BS70,0)</f>
        <v>897967</v>
      </c>
      <c r="N802" s="276"/>
      <c r="O802" s="276"/>
      <c r="P802" s="276">
        <f>IF(BS76&gt;0,ROUND(BS76,0),0)</f>
        <v>3328</v>
      </c>
      <c r="Q802" s="276">
        <f>IF(BS77&gt;0,ROUND(BS77,0),0)</f>
        <v>0</v>
      </c>
      <c r="R802" s="276">
        <f>IF(BS78&gt;0,ROUND(BS78,0),0)</f>
        <v>1414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162*2020*8670*A</v>
      </c>
      <c r="B803" s="276"/>
      <c r="C803" s="278">
        <f>ROUND(BT60,2)</f>
        <v>16.46</v>
      </c>
      <c r="D803" s="276">
        <f>ROUND(BT61,0)</f>
        <v>1097569</v>
      </c>
      <c r="E803" s="276">
        <f>ROUND(BT62,0)</f>
        <v>100494</v>
      </c>
      <c r="F803" s="276">
        <f>ROUND(BT63,0)</f>
        <v>0</v>
      </c>
      <c r="G803" s="276">
        <f>ROUND(BT64,0)</f>
        <v>8969</v>
      </c>
      <c r="H803" s="276">
        <f>ROUND(BT65,0)</f>
        <v>295</v>
      </c>
      <c r="I803" s="276">
        <f>ROUND(BT66,0)</f>
        <v>1082</v>
      </c>
      <c r="J803" s="276">
        <f>ROUND(BT67,0)</f>
        <v>34918</v>
      </c>
      <c r="K803" s="276">
        <f>ROUND(BT68,0)</f>
        <v>0</v>
      </c>
      <c r="L803" s="276">
        <f>ROUND(BT69,0)</f>
        <v>10043</v>
      </c>
      <c r="M803" s="276">
        <f>ROUND(BT70,0)</f>
        <v>1919</v>
      </c>
      <c r="N803" s="276"/>
      <c r="O803" s="276"/>
      <c r="P803" s="276">
        <f>IF(BT76&gt;0,ROUND(BT76,0),0)</f>
        <v>1561</v>
      </c>
      <c r="Q803" s="276">
        <f>IF(BT77&gt;0,ROUND(BT77,0),0)</f>
        <v>0</v>
      </c>
      <c r="R803" s="276">
        <f>IF(BT78&gt;0,ROUND(BT78,0),0)</f>
        <v>663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162*2020*8680*A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162*2020*8690*A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1360</v>
      </c>
      <c r="H805" s="276">
        <f>ROUND(BV65,0)</f>
        <v>0</v>
      </c>
      <c r="I805" s="276">
        <f>ROUND(BV66,0)</f>
        <v>0</v>
      </c>
      <c r="J805" s="276">
        <f>ROUND(BV67,0)</f>
        <v>246071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11003</v>
      </c>
      <c r="Q805" s="276">
        <f>IF(BV77&gt;0,ROUND(BV77,0),0)</f>
        <v>0</v>
      </c>
      <c r="R805" s="276">
        <f>IF(BV78&gt;0,ROUND(BV78,0),0)</f>
        <v>4674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162*2020*8700*A</v>
      </c>
      <c r="B806" s="276"/>
      <c r="C806" s="278">
        <f>ROUND(BW60,2)</f>
        <v>74.14</v>
      </c>
      <c r="D806" s="276">
        <f>ROUND(BW61,0)</f>
        <v>28606139</v>
      </c>
      <c r="E806" s="276">
        <f>ROUND(BW62,0)</f>
        <v>2619195</v>
      </c>
      <c r="F806" s="276">
        <f>ROUND(BW63,0)</f>
        <v>139102</v>
      </c>
      <c r="G806" s="276">
        <f>ROUND(BW64,0)</f>
        <v>165271</v>
      </c>
      <c r="H806" s="276">
        <f>ROUND(BW65,0)</f>
        <v>114200</v>
      </c>
      <c r="I806" s="276">
        <f>ROUND(BW66,0)</f>
        <v>9276549</v>
      </c>
      <c r="J806" s="276">
        <f>ROUND(BW67,0)</f>
        <v>445717</v>
      </c>
      <c r="K806" s="276">
        <f>ROUND(BW68,0)</f>
        <v>1398756</v>
      </c>
      <c r="L806" s="276">
        <f>ROUND(BW69,0)</f>
        <v>348035</v>
      </c>
      <c r="M806" s="276">
        <f>ROUND(BW70,0)</f>
        <v>1076635</v>
      </c>
      <c r="N806" s="276"/>
      <c r="O806" s="276"/>
      <c r="P806" s="276">
        <f>IF(BW76&gt;0,ROUND(BW76,0),0)</f>
        <v>19930</v>
      </c>
      <c r="Q806" s="276">
        <f>IF(BW77&gt;0,ROUND(BW77,0),0)</f>
        <v>0</v>
      </c>
      <c r="R806" s="276">
        <f>IF(BW78&gt;0,ROUND(BW78,0),0)</f>
        <v>8466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162*2020*8710*A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162*2020*8720*A</v>
      </c>
      <c r="B808" s="276"/>
      <c r="C808" s="278">
        <f>ROUND(BY60,2)</f>
        <v>70.290000000000006</v>
      </c>
      <c r="D808" s="276">
        <f>ROUND(BY61,0)</f>
        <v>4134159</v>
      </c>
      <c r="E808" s="276">
        <f>ROUND(BY62,0)</f>
        <v>378526</v>
      </c>
      <c r="F808" s="276">
        <f>ROUND(BY63,0)</f>
        <v>245646</v>
      </c>
      <c r="G808" s="276">
        <f>ROUND(BY64,0)</f>
        <v>227535</v>
      </c>
      <c r="H808" s="276">
        <f>ROUND(BY65,0)</f>
        <v>7742</v>
      </c>
      <c r="I808" s="276">
        <f>ROUND(BY66,0)</f>
        <v>3038863</v>
      </c>
      <c r="J808" s="276">
        <f>ROUND(BY67,0)</f>
        <v>138636</v>
      </c>
      <c r="K808" s="276">
        <f>ROUND(BY68,0)</f>
        <v>0</v>
      </c>
      <c r="L808" s="276">
        <f>ROUND(BY69,0)</f>
        <v>316407</v>
      </c>
      <c r="M808" s="276">
        <f>ROUND(BY70,0)</f>
        <v>221178</v>
      </c>
      <c r="N808" s="276"/>
      <c r="O808" s="276"/>
      <c r="P808" s="276">
        <f>IF(BY76&gt;0,ROUND(BY76,0),0)</f>
        <v>6199</v>
      </c>
      <c r="Q808" s="276">
        <f>IF(BY77&gt;0,ROUND(BY77,0),0)</f>
        <v>0</v>
      </c>
      <c r="R808" s="276">
        <f>IF(BY78&gt;0,ROUND(BY78,0),0)</f>
        <v>2633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162*2020*8730*A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162*2020*8740*A</v>
      </c>
      <c r="B810" s="276"/>
      <c r="C810" s="278">
        <f>ROUND(CA60,2)</f>
        <v>20.13</v>
      </c>
      <c r="D810" s="276">
        <f>ROUND(CA61,0)</f>
        <v>2250095</v>
      </c>
      <c r="E810" s="276">
        <f>ROUND(CA62,0)</f>
        <v>206020</v>
      </c>
      <c r="F810" s="276">
        <f>ROUND(CA63,0)</f>
        <v>8996034</v>
      </c>
      <c r="G810" s="276">
        <f>ROUND(CA64,0)</f>
        <v>7680</v>
      </c>
      <c r="H810" s="276">
        <f>ROUND(CA65,0)</f>
        <v>4077</v>
      </c>
      <c r="I810" s="276">
        <f>ROUND(CA66,0)</f>
        <v>13385887</v>
      </c>
      <c r="J810" s="276">
        <f>ROUND(CA67,0)</f>
        <v>550429</v>
      </c>
      <c r="K810" s="276">
        <f>ROUND(CA68,0)</f>
        <v>9965</v>
      </c>
      <c r="L810" s="276">
        <f>ROUND(CA69,0)</f>
        <v>91351</v>
      </c>
      <c r="M810" s="276">
        <f>ROUND(CA70,0)</f>
        <v>2738611</v>
      </c>
      <c r="N810" s="276"/>
      <c r="O810" s="276"/>
      <c r="P810" s="276">
        <f>IF(CA76&gt;0,ROUND(CA76,0),0)</f>
        <v>24612</v>
      </c>
      <c r="Q810" s="276">
        <f>IF(CA77&gt;0,ROUND(CA77,0),0)</f>
        <v>0</v>
      </c>
      <c r="R810" s="276">
        <f>IF(CA78&gt;0,ROUND(CA78,0),0)</f>
        <v>10455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162*2020*8770*A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162*2020*8790*A</v>
      </c>
      <c r="B812" s="276"/>
      <c r="C812" s="278">
        <f>ROUND(CC60,2)</f>
        <v>28.3</v>
      </c>
      <c r="D812" s="276">
        <f>ROUND(CC61,0)</f>
        <v>2184120</v>
      </c>
      <c r="E812" s="276">
        <f>ROUND(CC62,0)</f>
        <v>199979</v>
      </c>
      <c r="F812" s="276">
        <f>ROUND(CC63,0)</f>
        <v>550218</v>
      </c>
      <c r="G812" s="276">
        <f>ROUND(CC64,0)</f>
        <v>8666671</v>
      </c>
      <c r="H812" s="276">
        <f>ROUND(CC65,0)</f>
        <v>5652</v>
      </c>
      <c r="I812" s="276">
        <f>ROUND(CC66,0)</f>
        <v>809386</v>
      </c>
      <c r="J812" s="276">
        <f>ROUND(CC67,0)</f>
        <v>517964</v>
      </c>
      <c r="K812" s="276">
        <f>ROUND(CC68,0)</f>
        <v>61145</v>
      </c>
      <c r="L812" s="276">
        <f>ROUND(CC69,0)</f>
        <v>260675917</v>
      </c>
      <c r="M812" s="276">
        <f>ROUND(CC70,0)</f>
        <v>82779749</v>
      </c>
      <c r="N812" s="276"/>
      <c r="O812" s="276"/>
      <c r="P812" s="276">
        <f>IF(CC76&gt;0,ROUND(CC76,0),0)</f>
        <v>23160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162*2020*9000*A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32005737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3443.360000000001</v>
      </c>
      <c r="D815" s="277">
        <f t="shared" si="22"/>
        <v>320938976</v>
      </c>
      <c r="E815" s="277">
        <f t="shared" si="22"/>
        <v>29385363</v>
      </c>
      <c r="F815" s="277">
        <f t="shared" si="22"/>
        <v>36675204</v>
      </c>
      <c r="G815" s="277">
        <f t="shared" si="22"/>
        <v>189105178</v>
      </c>
      <c r="H815" s="277">
        <f t="shared" si="22"/>
        <v>4110692</v>
      </c>
      <c r="I815" s="277">
        <f t="shared" si="22"/>
        <v>86197815</v>
      </c>
      <c r="J815" s="277">
        <f t="shared" si="22"/>
        <v>19003740</v>
      </c>
      <c r="K815" s="277">
        <f t="shared" si="22"/>
        <v>8173653</v>
      </c>
      <c r="L815" s="277">
        <f>SUM(L734:L813)+SUM(U734:U813)</f>
        <v>298540997</v>
      </c>
      <c r="M815" s="277">
        <f>SUM(M734:M813)+SUM(V734:V813)</f>
        <v>102183365</v>
      </c>
      <c r="N815" s="277">
        <f t="shared" ref="N815:Y815" si="23">SUM(N734:N813)</f>
        <v>2615547507</v>
      </c>
      <c r="O815" s="277">
        <f t="shared" si="23"/>
        <v>1845295591</v>
      </c>
      <c r="P815" s="277">
        <f t="shared" si="23"/>
        <v>849730</v>
      </c>
      <c r="Q815" s="277">
        <f t="shared" si="23"/>
        <v>785217</v>
      </c>
      <c r="R815" s="277">
        <f t="shared" si="23"/>
        <v>271064</v>
      </c>
      <c r="S815" s="277">
        <f t="shared" si="23"/>
        <v>3066435</v>
      </c>
      <c r="T815" s="281">
        <f t="shared" si="23"/>
        <v>1182.7500000000002</v>
      </c>
      <c r="U815" s="277">
        <f t="shared" si="23"/>
        <v>32005737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362673034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3443.3600000000006</v>
      </c>
      <c r="D816" s="277">
        <f>CE61</f>
        <v>320938978.27999997</v>
      </c>
      <c r="E816" s="277">
        <f>CE62</f>
        <v>29385363</v>
      </c>
      <c r="F816" s="277">
        <f>CE63</f>
        <v>36675205.07</v>
      </c>
      <c r="G816" s="277">
        <f>CE64</f>
        <v>189105173.31000003</v>
      </c>
      <c r="H816" s="280">
        <f>CE65</f>
        <v>4110692.74</v>
      </c>
      <c r="I816" s="280">
        <f>CE66</f>
        <v>86197814.660000011</v>
      </c>
      <c r="J816" s="280">
        <f>CE67</f>
        <v>19003740</v>
      </c>
      <c r="K816" s="280">
        <f>CE68</f>
        <v>8173653.6800000006</v>
      </c>
      <c r="L816" s="280">
        <f>CE69</f>
        <v>298540995.43236274</v>
      </c>
      <c r="M816" s="280">
        <f>CE70</f>
        <v>102183364.48</v>
      </c>
      <c r="N816" s="277">
        <f>CE75</f>
        <v>2615547507.7600002</v>
      </c>
      <c r="O816" s="277">
        <f>CE73</f>
        <v>1845295591.9099996</v>
      </c>
      <c r="P816" s="277">
        <f>CE76</f>
        <v>849727.63000000024</v>
      </c>
      <c r="Q816" s="277">
        <f>CE77</f>
        <v>785217</v>
      </c>
      <c r="R816" s="277">
        <f>CE78</f>
        <v>271064.31451804098</v>
      </c>
      <c r="S816" s="277">
        <f>CE79</f>
        <v>3066434.73</v>
      </c>
      <c r="T816" s="281">
        <f>CE80</f>
        <v>1182.75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362673035.00236267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320938978.28000003</v>
      </c>
      <c r="E817" s="180">
        <f>C379</f>
        <v>29385362.859999977</v>
      </c>
      <c r="F817" s="180">
        <f>C380</f>
        <v>36675205.07</v>
      </c>
      <c r="G817" s="240">
        <f>C381</f>
        <v>189105173.30999997</v>
      </c>
      <c r="H817" s="240">
        <f>C382</f>
        <v>4110692.74</v>
      </c>
      <c r="I817" s="240">
        <f>C383</f>
        <v>86197814.66000019</v>
      </c>
      <c r="J817" s="240">
        <f>C384</f>
        <v>19003740.440000001</v>
      </c>
      <c r="K817" s="240">
        <f>C385</f>
        <v>8173653.6799999997</v>
      </c>
      <c r="L817" s="240">
        <f>C386+C387+C388+C389</f>
        <v>298540995.43236274</v>
      </c>
      <c r="M817" s="240">
        <f>C370</f>
        <v>102183364.48000003</v>
      </c>
      <c r="N817" s="180">
        <f>D361</f>
        <v>2654484513.5900002</v>
      </c>
      <c r="O817" s="180">
        <f>C359</f>
        <v>1845295591.9099998</v>
      </c>
    </row>
  </sheetData>
  <sheetProtection algorithmName="SHA-512" hashValue="/8PT/4sHc5IYqbIGz2PtdfNorkx/K/KK/r5qwVCpAIUWc8EZXsh66yc5sNQ01YUcxyaER5Z56PfNTNBDMy63pw==" saltValue="mviDMQsK4/uoKcVaa1+g6A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40" transitionEvaluation="1" transitionEntry="1" codeName="Sheet10">
    <pageSetUpPr autoPageBreaks="0" fitToPage="1"/>
  </sheetPr>
  <dimension ref="A1:CF817"/>
  <sheetViews>
    <sheetView showGridLines="0" topLeftCell="A40" zoomScale="75" workbookViewId="0">
      <selection activeCell="G90" sqref="G90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28674661.950000014</v>
      </c>
      <c r="C48" s="245">
        <f>ROUND(((B48/CE61)*C61),0)</f>
        <v>3408297</v>
      </c>
      <c r="D48" s="245">
        <f>ROUND(((B48/CE61)*D61),0)</f>
        <v>0</v>
      </c>
      <c r="E48" s="195">
        <f>ROUND(((B48/CE61)*E61),0)</f>
        <v>6823950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416417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536435</v>
      </c>
      <c r="P48" s="195">
        <f>ROUND(((B48/CE61)*P61),0)</f>
        <v>1979223</v>
      </c>
      <c r="Q48" s="195">
        <f>ROUND(((B48/CE61)*Q61),0)</f>
        <v>674745</v>
      </c>
      <c r="R48" s="195">
        <f>ROUND(((B48/CE61)*R61),0)</f>
        <v>57214</v>
      </c>
      <c r="S48" s="195">
        <f>ROUND(((B48/CE61)*S61),0)</f>
        <v>428177</v>
      </c>
      <c r="T48" s="195">
        <f>ROUND(((B48/CE61)*T61),0)</f>
        <v>0</v>
      </c>
      <c r="U48" s="195">
        <f>ROUND(((B48/CE61)*U61),0)</f>
        <v>1007959</v>
      </c>
      <c r="V48" s="195">
        <f>ROUND(((B48/CE61)*V61),0)</f>
        <v>1020089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493773</v>
      </c>
      <c r="Z48" s="195">
        <f>ROUND(((B48/CE61)*Z61),0)</f>
        <v>25663</v>
      </c>
      <c r="AA48" s="195">
        <f>ROUND(((B48/CE61)*AA61),0)</f>
        <v>52332</v>
      </c>
      <c r="AB48" s="195">
        <f>ROUND(((B48/CE61)*AB61),0)</f>
        <v>858075</v>
      </c>
      <c r="AC48" s="195">
        <f>ROUND(((B48/CE61)*AC61),0)</f>
        <v>826219</v>
      </c>
      <c r="AD48" s="195">
        <f>ROUND(((B48/CE61)*AD61),0)</f>
        <v>11115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1798182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656653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19505</v>
      </c>
      <c r="AT48" s="195">
        <f>ROUND(((B48/CE61)*AT61),0)</f>
        <v>130163</v>
      </c>
      <c r="AU48" s="195">
        <f>ROUND(((B48/CE61)*AU61),0)</f>
        <v>0</v>
      </c>
      <c r="AV48" s="195">
        <f>ROUND(((B48/CE61)*AV61),0)</f>
        <v>38251</v>
      </c>
      <c r="AW48" s="195">
        <f>ROUND(((B48/CE61)*AW61),0)</f>
        <v>178770</v>
      </c>
      <c r="AX48" s="195">
        <f>ROUND(((B48/CE61)*AX61),0)</f>
        <v>5129</v>
      </c>
      <c r="AY48" s="195">
        <f>ROUND(((B48/CE61)*AY61),0)</f>
        <v>535852</v>
      </c>
      <c r="AZ48" s="195">
        <f>ROUND(((B48/CE61)*AZ61),0)</f>
        <v>0</v>
      </c>
      <c r="BA48" s="195">
        <f>ROUND(((B48/CE61)*BA61),0)</f>
        <v>46123</v>
      </c>
      <c r="BB48" s="195">
        <f>ROUND(((B48/CE61)*BB61),0)</f>
        <v>182729</v>
      </c>
      <c r="BC48" s="195">
        <f>ROUND(((B48/CE61)*BC61),0)</f>
        <v>203423</v>
      </c>
      <c r="BD48" s="195">
        <f>ROUND(((B48/CE61)*BD61),0)</f>
        <v>0</v>
      </c>
      <c r="BE48" s="195">
        <f>ROUND(((B48/CE61)*BE61),0)</f>
        <v>629489</v>
      </c>
      <c r="BF48" s="195">
        <f>ROUND(((B48/CE61)*BF61),0)</f>
        <v>628603</v>
      </c>
      <c r="BG48" s="195">
        <f>ROUND(((B48/CE61)*BG61),0)</f>
        <v>43007</v>
      </c>
      <c r="BH48" s="195">
        <f>ROUND(((B48/CE61)*BH61),0)</f>
        <v>44174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229549</v>
      </c>
      <c r="BO48" s="195">
        <f>ROUND(((B48/CE61)*BO61),0)</f>
        <v>11684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134855</v>
      </c>
      <c r="BT48" s="195">
        <f>ROUND(((B48/CE61)*BT61),0)</f>
        <v>102081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2826497</v>
      </c>
      <c r="BX48" s="195">
        <f>ROUND(((B48/CE61)*BX61),0)</f>
        <v>0</v>
      </c>
      <c r="BY48" s="195">
        <f>ROUND(((B48/CE61)*BY61),0)</f>
        <v>1102871</v>
      </c>
      <c r="BZ48" s="195">
        <f>ROUND(((B48/CE61)*BZ61),0)</f>
        <v>0</v>
      </c>
      <c r="CA48" s="195">
        <f>ROUND(((B48/CE61)*CA61),0)</f>
        <v>188198</v>
      </c>
      <c r="CB48" s="195">
        <f>ROUND(((B48/CE61)*CB61),0)</f>
        <v>182</v>
      </c>
      <c r="CC48" s="195">
        <f>ROUND(((B48/CE61)*CC61),0)</f>
        <v>319010</v>
      </c>
      <c r="CD48" s="195"/>
      <c r="CE48" s="195">
        <f>SUM(C48:CD48)</f>
        <v>28674663</v>
      </c>
    </row>
    <row r="49" spans="1:84" ht="12.6" customHeight="1" x14ac:dyDescent="0.2">
      <c r="A49" s="175" t="s">
        <v>206</v>
      </c>
      <c r="B49" s="195">
        <f>B47+B48</f>
        <v>28674661.950000014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19226164.220000021</v>
      </c>
      <c r="C52" s="195">
        <f>ROUND((B52/(CE76+CF76)*C76),0)</f>
        <v>1538096</v>
      </c>
      <c r="D52" s="195">
        <f>ROUND((B52/(CE76+CF76)*D76),0)</f>
        <v>0</v>
      </c>
      <c r="E52" s="195">
        <f>ROUND((B52/(CE76+CF76)*E76),0)</f>
        <v>2994070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381220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728423</v>
      </c>
      <c r="P52" s="195">
        <f>ROUND((B52/(CE76+CF76)*P76),0)</f>
        <v>1073915</v>
      </c>
      <c r="Q52" s="195">
        <f>ROUND((B52/(CE76+CF76)*Q76),0)</f>
        <v>180424</v>
      </c>
      <c r="R52" s="195">
        <f>ROUND((B52/(CE76+CF76)*R76),0)</f>
        <v>5543</v>
      </c>
      <c r="S52" s="195">
        <f>ROUND((B52/(CE76+CF76)*S76),0)</f>
        <v>759101</v>
      </c>
      <c r="T52" s="195">
        <f>ROUND((B52/(CE76+CF76)*T76),0)</f>
        <v>0</v>
      </c>
      <c r="U52" s="195">
        <f>ROUND((B52/(CE76+CF76)*U76),0)</f>
        <v>1063302</v>
      </c>
      <c r="V52" s="195">
        <f>ROUND((B52/(CE76+CF76)*V76),0)</f>
        <v>423483</v>
      </c>
      <c r="W52" s="195">
        <f>ROUND((B52/(CE76+CF76)*W76),0)</f>
        <v>49488</v>
      </c>
      <c r="X52" s="195">
        <f>ROUND((B52/(CE76+CF76)*X76),0)</f>
        <v>52988</v>
      </c>
      <c r="Y52" s="195">
        <f>ROUND((B52/(CE76+CF76)*Y76),0)</f>
        <v>406030</v>
      </c>
      <c r="Z52" s="195">
        <f>ROUND((B52/(CE76+CF76)*Z76),0)</f>
        <v>292638</v>
      </c>
      <c r="AA52" s="195">
        <f>ROUND((B52/(CE76+CF76)*AA76),0)</f>
        <v>172537</v>
      </c>
      <c r="AB52" s="195">
        <f>ROUND((B52/(CE76+CF76)*AB76),0)</f>
        <v>227398</v>
      </c>
      <c r="AC52" s="195">
        <f>ROUND((B52/(CE76+CF76)*AC76),0)</f>
        <v>41770</v>
      </c>
      <c r="AD52" s="195">
        <f>ROUND((B52/(CE76+CF76)*AD76),0)</f>
        <v>70547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892869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198117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20067</v>
      </c>
      <c r="AT52" s="195">
        <f>ROUND((B52/(CE76+CF76)*AT76),0)</f>
        <v>68860</v>
      </c>
      <c r="AU52" s="195">
        <f>ROUND((B52/(CE76+CF76)*AU76),0)</f>
        <v>0</v>
      </c>
      <c r="AV52" s="195">
        <f>ROUND((B52/(CE76+CF76)*AV76),0)</f>
        <v>79079</v>
      </c>
      <c r="AW52" s="195">
        <f>ROUND((B52/(CE76+CF76)*AW76),0)</f>
        <v>71269</v>
      </c>
      <c r="AX52" s="195">
        <f>ROUND((B52/(CE76+CF76)*AX76),0)</f>
        <v>0</v>
      </c>
      <c r="AY52" s="195">
        <f>ROUND((B52/(CE76+CF76)*AY76),0)</f>
        <v>569412</v>
      </c>
      <c r="AZ52" s="195">
        <f>ROUND((B52/(CE76+CF76)*AZ76),0)</f>
        <v>0</v>
      </c>
      <c r="BA52" s="195">
        <f>ROUND((B52/(CE76+CF76)*BA76),0)</f>
        <v>546137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137817</v>
      </c>
      <c r="BE52" s="195">
        <f>ROUND((B52/(CE76+CF76)*BE76),0)</f>
        <v>2622313</v>
      </c>
      <c r="BF52" s="195">
        <f>ROUND((B52/(CE76+CF76)*BF76),0)</f>
        <v>193113</v>
      </c>
      <c r="BG52" s="195">
        <f>ROUND((B52/(CE76+CF76)*BG76),0)</f>
        <v>51082</v>
      </c>
      <c r="BH52" s="195">
        <f>ROUND((B52/(CE76+CF76)*BH76),0)</f>
        <v>291726</v>
      </c>
      <c r="BI52" s="195">
        <f>ROUND((B52/(CE76+CF76)*BI76),0)</f>
        <v>0</v>
      </c>
      <c r="BJ52" s="195">
        <f>ROUND((B52/(CE76+CF76)*BJ76),0)</f>
        <v>169990</v>
      </c>
      <c r="BK52" s="195">
        <f>ROUND((B52/(CE76+CF76)*BK76),0)</f>
        <v>260380</v>
      </c>
      <c r="BL52" s="195">
        <f>ROUND((B52/(CE76+CF76)*BL76),0)</f>
        <v>40503</v>
      </c>
      <c r="BM52" s="195">
        <f>ROUND((B52/(CE76+CF76)*BM76),0)</f>
        <v>0</v>
      </c>
      <c r="BN52" s="195">
        <f>ROUND((B52/(CE76+CF76)*BN76),0)</f>
        <v>471296</v>
      </c>
      <c r="BO52" s="195">
        <f>ROUND((B52/(CE76+CF76)*BO76),0)</f>
        <v>21523</v>
      </c>
      <c r="BP52" s="195">
        <f>ROUND((B52/(CE76+CF76)*BP76),0)</f>
        <v>27985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75289</v>
      </c>
      <c r="BT52" s="195">
        <f>ROUND((B52/(CE76+CF76)*BT76),0)</f>
        <v>35327</v>
      </c>
      <c r="BU52" s="195">
        <f>ROUND((B52/(CE76+CF76)*BU76),0)</f>
        <v>0</v>
      </c>
      <c r="BV52" s="195">
        <f>ROUND((B52/(CE76+CF76)*BV76),0)</f>
        <v>248951</v>
      </c>
      <c r="BW52" s="195">
        <f>ROUND((B52/(CE76+CF76)*BW76),0)</f>
        <v>450933</v>
      </c>
      <c r="BX52" s="195">
        <f>ROUND((B52/(CE76+CF76)*BX76),0)</f>
        <v>0</v>
      </c>
      <c r="BY52" s="195">
        <f>ROUND((B52/(CE76+CF76)*BY76),0)</f>
        <v>140258</v>
      </c>
      <c r="BZ52" s="195">
        <f>ROUND((B52/(CE76+CF76)*BZ76),0)</f>
        <v>0</v>
      </c>
      <c r="CA52" s="195">
        <f>ROUND((B52/(CE76+CF76)*CA76),0)</f>
        <v>556872</v>
      </c>
      <c r="CB52" s="195">
        <f>ROUND((B52/(CE76+CF76)*CB76),0)</f>
        <v>0</v>
      </c>
      <c r="CC52" s="195">
        <f>ROUND((B52/(CE76+CF76)*CC76),0)</f>
        <v>524026</v>
      </c>
      <c r="CD52" s="195"/>
      <c r="CE52" s="195">
        <f>SUM(C52:CD52)</f>
        <v>19226167</v>
      </c>
    </row>
    <row r="53" spans="1:84" ht="12.6" customHeight="1" x14ac:dyDescent="0.2">
      <c r="A53" s="175" t="s">
        <v>206</v>
      </c>
      <c r="B53" s="195">
        <f>B51+B52</f>
        <v>19226164.220000021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>
        <v>67889.218572915444</v>
      </c>
      <c r="D59" s="184">
        <v>0</v>
      </c>
      <c r="E59" s="184">
        <v>93654.79965006758</v>
      </c>
      <c r="F59" s="184">
        <v>0</v>
      </c>
      <c r="G59" s="184">
        <v>0</v>
      </c>
      <c r="H59" s="184">
        <v>6511.9817770169821</v>
      </c>
      <c r="I59" s="184">
        <v>0</v>
      </c>
      <c r="J59" s="184">
        <v>4317</v>
      </c>
      <c r="K59" s="184">
        <v>0</v>
      </c>
      <c r="L59" s="184">
        <v>0</v>
      </c>
      <c r="M59" s="184">
        <v>0</v>
      </c>
      <c r="N59" s="184">
        <v>0</v>
      </c>
      <c r="O59" s="184">
        <v>3202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793258</v>
      </c>
      <c r="AZ59" s="185">
        <v>0</v>
      </c>
      <c r="BA59" s="248"/>
      <c r="BB59" s="248"/>
      <c r="BC59" s="248"/>
      <c r="BD59" s="248"/>
      <c r="BE59" s="185">
        <v>849727.63000000024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>
        <v>351.94</v>
      </c>
      <c r="D60" s="187">
        <v>0</v>
      </c>
      <c r="E60" s="187">
        <v>918.42</v>
      </c>
      <c r="F60" s="223">
        <v>0</v>
      </c>
      <c r="G60" s="187">
        <v>0</v>
      </c>
      <c r="H60" s="187">
        <v>53.449999999999982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57.86</v>
      </c>
      <c r="P60" s="221">
        <v>244.38999999999996</v>
      </c>
      <c r="Q60" s="221">
        <v>70.58</v>
      </c>
      <c r="R60" s="221">
        <v>11.729999999999999</v>
      </c>
      <c r="S60" s="221">
        <v>64.08</v>
      </c>
      <c r="T60" s="221">
        <v>0</v>
      </c>
      <c r="U60" s="221">
        <v>167.56999999999991</v>
      </c>
      <c r="V60" s="221">
        <v>111.39000000000001</v>
      </c>
      <c r="W60" s="221">
        <v>0</v>
      </c>
      <c r="X60" s="221">
        <v>0</v>
      </c>
      <c r="Y60" s="221">
        <v>47.39</v>
      </c>
      <c r="Z60" s="221">
        <v>5.0999999999999996</v>
      </c>
      <c r="AA60" s="221">
        <v>5.0399999999999991</v>
      </c>
      <c r="AB60" s="221">
        <v>92.83</v>
      </c>
      <c r="AC60" s="221">
        <v>113.31</v>
      </c>
      <c r="AD60" s="221">
        <v>1.19</v>
      </c>
      <c r="AE60" s="221">
        <v>0</v>
      </c>
      <c r="AF60" s="221">
        <v>0</v>
      </c>
      <c r="AG60" s="221">
        <v>227.26</v>
      </c>
      <c r="AH60" s="221">
        <v>0</v>
      </c>
      <c r="AI60" s="221">
        <v>0</v>
      </c>
      <c r="AJ60" s="221">
        <v>81.160000000000025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2.36</v>
      </c>
      <c r="AT60" s="221">
        <v>17.409999999999997</v>
      </c>
      <c r="AU60" s="221">
        <v>0</v>
      </c>
      <c r="AV60" s="221">
        <v>5.9799999999999995</v>
      </c>
      <c r="AW60" s="221">
        <v>20.220000000000002</v>
      </c>
      <c r="AX60" s="221">
        <v>1.49</v>
      </c>
      <c r="AY60" s="221">
        <v>134.16999999999999</v>
      </c>
      <c r="AZ60" s="221">
        <v>0</v>
      </c>
      <c r="BA60" s="221">
        <v>12.72</v>
      </c>
      <c r="BB60" s="221">
        <v>28.66</v>
      </c>
      <c r="BC60" s="221">
        <v>59.669999999999995</v>
      </c>
      <c r="BD60" s="221">
        <v>0</v>
      </c>
      <c r="BE60" s="221">
        <v>99.869999999999976</v>
      </c>
      <c r="BF60" s="221">
        <v>164.32000000000002</v>
      </c>
      <c r="BG60" s="221">
        <v>11.99</v>
      </c>
      <c r="BH60" s="221">
        <v>5.75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15.119999999999997</v>
      </c>
      <c r="BO60" s="221">
        <v>3.2</v>
      </c>
      <c r="BP60" s="221">
        <v>0</v>
      </c>
      <c r="BQ60" s="221">
        <v>0</v>
      </c>
      <c r="BR60" s="221">
        <v>0</v>
      </c>
      <c r="BS60" s="221">
        <v>21.090000000000003</v>
      </c>
      <c r="BT60" s="221">
        <v>17.649999999999999</v>
      </c>
      <c r="BU60" s="221">
        <v>0</v>
      </c>
      <c r="BV60" s="221">
        <v>0</v>
      </c>
      <c r="BW60" s="221">
        <v>79.31</v>
      </c>
      <c r="BX60" s="221">
        <v>0</v>
      </c>
      <c r="BY60" s="221">
        <v>73.429999999999993</v>
      </c>
      <c r="BZ60" s="221">
        <v>0</v>
      </c>
      <c r="CA60" s="221">
        <v>14.66</v>
      </c>
      <c r="CB60" s="221">
        <v>0.02</v>
      </c>
      <c r="CC60" s="221">
        <v>45.069999999999993</v>
      </c>
      <c r="CD60" s="249" t="s">
        <v>221</v>
      </c>
      <c r="CE60" s="251">
        <f t="shared" ref="CE60:CE70" si="0">SUM(C60:CD60)</f>
        <v>3458.8499999999976</v>
      </c>
    </row>
    <row r="61" spans="1:84" ht="12.6" customHeight="1" x14ac:dyDescent="0.2">
      <c r="A61" s="171" t="s">
        <v>235</v>
      </c>
      <c r="B61" s="175"/>
      <c r="C61" s="184">
        <v>37372793.450000003</v>
      </c>
      <c r="D61" s="184">
        <v>0</v>
      </c>
      <c r="E61" s="184">
        <v>74826238.590000004</v>
      </c>
      <c r="F61" s="185">
        <v>0</v>
      </c>
      <c r="G61" s="184">
        <v>0</v>
      </c>
      <c r="H61" s="184">
        <v>4566109.2699999996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5882136.5600000005</v>
      </c>
      <c r="P61" s="185">
        <v>21702658.109999999</v>
      </c>
      <c r="Q61" s="185">
        <v>7398744.049999998</v>
      </c>
      <c r="R61" s="185">
        <v>627368</v>
      </c>
      <c r="S61" s="185">
        <v>4695058.08</v>
      </c>
      <c r="T61" s="185">
        <v>0</v>
      </c>
      <c r="U61" s="185">
        <v>11052509.359999998</v>
      </c>
      <c r="V61" s="185">
        <v>11185520.800000001</v>
      </c>
      <c r="W61" s="185">
        <v>0</v>
      </c>
      <c r="X61" s="185">
        <v>0</v>
      </c>
      <c r="Y61" s="185">
        <v>5414338.2199999988</v>
      </c>
      <c r="Z61" s="185">
        <v>281401.01</v>
      </c>
      <c r="AA61" s="185">
        <v>573828.69000000006</v>
      </c>
      <c r="AB61" s="185">
        <v>9408994.8200000003</v>
      </c>
      <c r="AC61" s="185">
        <v>9059688.5300000012</v>
      </c>
      <c r="AD61" s="185">
        <v>121881.44</v>
      </c>
      <c r="AE61" s="185">
        <v>0</v>
      </c>
      <c r="AF61" s="185">
        <v>0</v>
      </c>
      <c r="AG61" s="185">
        <v>19717491.689999998</v>
      </c>
      <c r="AH61" s="185">
        <v>0</v>
      </c>
      <c r="AI61" s="185">
        <v>0</v>
      </c>
      <c r="AJ61" s="185">
        <v>7200361.4300000016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213873.98000000004</v>
      </c>
      <c r="AT61" s="185">
        <v>1427264.04</v>
      </c>
      <c r="AU61" s="185">
        <v>0</v>
      </c>
      <c r="AV61" s="185">
        <v>419436.14</v>
      </c>
      <c r="AW61" s="185">
        <v>1960251.68</v>
      </c>
      <c r="AX61" s="185">
        <v>56240.939999999995</v>
      </c>
      <c r="AY61" s="185">
        <v>5875746.3900000006</v>
      </c>
      <c r="AZ61" s="185">
        <v>0</v>
      </c>
      <c r="BA61" s="185">
        <v>505747.89999999991</v>
      </c>
      <c r="BB61" s="185">
        <v>2003670.1900000002</v>
      </c>
      <c r="BC61" s="185">
        <v>2230580.9500000002</v>
      </c>
      <c r="BD61" s="185">
        <v>0</v>
      </c>
      <c r="BE61" s="185">
        <v>6902491.8899999987</v>
      </c>
      <c r="BF61" s="185">
        <v>6892784.5600000005</v>
      </c>
      <c r="BG61" s="185">
        <v>471582.45</v>
      </c>
      <c r="BH61" s="185">
        <v>484382.85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2517054.6300000004</v>
      </c>
      <c r="BO61" s="185">
        <v>128112.64000000001</v>
      </c>
      <c r="BP61" s="185">
        <v>0</v>
      </c>
      <c r="BQ61" s="185">
        <v>0</v>
      </c>
      <c r="BR61" s="185">
        <v>0</v>
      </c>
      <c r="BS61" s="185">
        <v>1478715.4199999995</v>
      </c>
      <c r="BT61" s="185">
        <v>1119344.95</v>
      </c>
      <c r="BU61" s="185">
        <v>0</v>
      </c>
      <c r="BV61" s="185">
        <v>0</v>
      </c>
      <c r="BW61" s="185">
        <v>30993212.230000004</v>
      </c>
      <c r="BX61" s="185">
        <v>0</v>
      </c>
      <c r="BY61" s="185">
        <v>12093248.740000002</v>
      </c>
      <c r="BZ61" s="185">
        <v>0</v>
      </c>
      <c r="CA61" s="185">
        <v>2063632.8999999997</v>
      </c>
      <c r="CB61" s="185">
        <v>1999.66</v>
      </c>
      <c r="CC61" s="185">
        <v>3498015.91</v>
      </c>
      <c r="CD61" s="249" t="s">
        <v>221</v>
      </c>
      <c r="CE61" s="195">
        <f t="shared" si="0"/>
        <v>314424513.13999993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3408297</v>
      </c>
      <c r="D62" s="195">
        <f t="shared" si="1"/>
        <v>0</v>
      </c>
      <c r="E62" s="195">
        <f t="shared" si="1"/>
        <v>6823950</v>
      </c>
      <c r="F62" s="195">
        <f t="shared" si="1"/>
        <v>0</v>
      </c>
      <c r="G62" s="195">
        <f t="shared" si="1"/>
        <v>0</v>
      </c>
      <c r="H62" s="195">
        <f t="shared" si="1"/>
        <v>416417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536435</v>
      </c>
      <c r="P62" s="195">
        <f t="shared" si="1"/>
        <v>1979223</v>
      </c>
      <c r="Q62" s="195">
        <f t="shared" si="1"/>
        <v>674745</v>
      </c>
      <c r="R62" s="195">
        <f t="shared" si="1"/>
        <v>57214</v>
      </c>
      <c r="S62" s="195">
        <f t="shared" si="1"/>
        <v>428177</v>
      </c>
      <c r="T62" s="195">
        <f t="shared" si="1"/>
        <v>0</v>
      </c>
      <c r="U62" s="195">
        <f t="shared" si="1"/>
        <v>1007959</v>
      </c>
      <c r="V62" s="195">
        <f t="shared" si="1"/>
        <v>1020089</v>
      </c>
      <c r="W62" s="195">
        <f t="shared" si="1"/>
        <v>0</v>
      </c>
      <c r="X62" s="195">
        <f t="shared" si="1"/>
        <v>0</v>
      </c>
      <c r="Y62" s="195">
        <f t="shared" si="1"/>
        <v>493773</v>
      </c>
      <c r="Z62" s="195">
        <f t="shared" si="1"/>
        <v>25663</v>
      </c>
      <c r="AA62" s="195">
        <f t="shared" si="1"/>
        <v>52332</v>
      </c>
      <c r="AB62" s="195">
        <f t="shared" si="1"/>
        <v>858075</v>
      </c>
      <c r="AC62" s="195">
        <f t="shared" si="1"/>
        <v>826219</v>
      </c>
      <c r="AD62" s="195">
        <f t="shared" si="1"/>
        <v>11115</v>
      </c>
      <c r="AE62" s="195">
        <f t="shared" si="1"/>
        <v>0</v>
      </c>
      <c r="AF62" s="195">
        <f t="shared" si="1"/>
        <v>0</v>
      </c>
      <c r="AG62" s="195">
        <f t="shared" si="1"/>
        <v>1798182</v>
      </c>
      <c r="AH62" s="195">
        <f t="shared" si="1"/>
        <v>0</v>
      </c>
      <c r="AI62" s="195">
        <f t="shared" si="1"/>
        <v>0</v>
      </c>
      <c r="AJ62" s="195">
        <f t="shared" si="1"/>
        <v>656653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19505</v>
      </c>
      <c r="AT62" s="195">
        <f t="shared" si="1"/>
        <v>130163</v>
      </c>
      <c r="AU62" s="195">
        <f t="shared" si="1"/>
        <v>0</v>
      </c>
      <c r="AV62" s="195">
        <f t="shared" si="1"/>
        <v>38251</v>
      </c>
      <c r="AW62" s="195">
        <f t="shared" si="1"/>
        <v>178770</v>
      </c>
      <c r="AX62" s="195">
        <f t="shared" si="1"/>
        <v>5129</v>
      </c>
      <c r="AY62" s="195">
        <f>ROUND(AY47+AY48,0)</f>
        <v>535852</v>
      </c>
      <c r="AZ62" s="195">
        <f>ROUND(AZ47+AZ48,0)</f>
        <v>0</v>
      </c>
      <c r="BA62" s="195">
        <f>ROUND(BA47+BA48,0)</f>
        <v>46123</v>
      </c>
      <c r="BB62" s="195">
        <f t="shared" si="1"/>
        <v>182729</v>
      </c>
      <c r="BC62" s="195">
        <f t="shared" si="1"/>
        <v>203423</v>
      </c>
      <c r="BD62" s="195">
        <f t="shared" si="1"/>
        <v>0</v>
      </c>
      <c r="BE62" s="195">
        <f t="shared" si="1"/>
        <v>629489</v>
      </c>
      <c r="BF62" s="195">
        <f t="shared" si="1"/>
        <v>628603</v>
      </c>
      <c r="BG62" s="195">
        <f t="shared" si="1"/>
        <v>43007</v>
      </c>
      <c r="BH62" s="195">
        <f t="shared" si="1"/>
        <v>44174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229549</v>
      </c>
      <c r="BO62" s="195">
        <f t="shared" ref="BO62:CC62" si="2">ROUND(BO47+BO48,0)</f>
        <v>11684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134855</v>
      </c>
      <c r="BT62" s="195">
        <f t="shared" si="2"/>
        <v>102081</v>
      </c>
      <c r="BU62" s="195">
        <f t="shared" si="2"/>
        <v>0</v>
      </c>
      <c r="BV62" s="195">
        <f t="shared" si="2"/>
        <v>0</v>
      </c>
      <c r="BW62" s="195">
        <f t="shared" si="2"/>
        <v>2826497</v>
      </c>
      <c r="BX62" s="195">
        <f t="shared" si="2"/>
        <v>0</v>
      </c>
      <c r="BY62" s="195">
        <f t="shared" si="2"/>
        <v>1102871</v>
      </c>
      <c r="BZ62" s="195">
        <f t="shared" si="2"/>
        <v>0</v>
      </c>
      <c r="CA62" s="195">
        <f t="shared" si="2"/>
        <v>188198</v>
      </c>
      <c r="CB62" s="195">
        <f t="shared" si="2"/>
        <v>182</v>
      </c>
      <c r="CC62" s="195">
        <f t="shared" si="2"/>
        <v>319010</v>
      </c>
      <c r="CD62" s="249" t="s">
        <v>221</v>
      </c>
      <c r="CE62" s="195">
        <f t="shared" si="0"/>
        <v>28674663</v>
      </c>
      <c r="CF62" s="252"/>
    </row>
    <row r="63" spans="1:84" ht="12.6" customHeight="1" x14ac:dyDescent="0.2">
      <c r="A63" s="171" t="s">
        <v>236</v>
      </c>
      <c r="B63" s="175"/>
      <c r="C63" s="184">
        <v>2982860.11</v>
      </c>
      <c r="D63" s="184">
        <v>0</v>
      </c>
      <c r="E63" s="184">
        <v>62806.54</v>
      </c>
      <c r="F63" s="185">
        <v>0</v>
      </c>
      <c r="G63" s="184">
        <v>0</v>
      </c>
      <c r="H63" s="184">
        <v>73932.179999999993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1009825.16</v>
      </c>
      <c r="Q63" s="185">
        <v>0</v>
      </c>
      <c r="R63" s="185">
        <v>0</v>
      </c>
      <c r="S63" s="185">
        <v>744.8</v>
      </c>
      <c r="T63" s="185">
        <v>0</v>
      </c>
      <c r="U63" s="185">
        <v>748954.33000000007</v>
      </c>
      <c r="V63" s="185">
        <v>205498.46000000002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41216.129999999997</v>
      </c>
      <c r="AC63" s="185">
        <v>545560.80000000005</v>
      </c>
      <c r="AD63" s="185">
        <v>0</v>
      </c>
      <c r="AE63" s="185">
        <v>0</v>
      </c>
      <c r="AF63" s="185">
        <v>0</v>
      </c>
      <c r="AG63" s="185">
        <v>8741862.339999998</v>
      </c>
      <c r="AH63" s="185">
        <v>0</v>
      </c>
      <c r="AI63" s="185">
        <v>0</v>
      </c>
      <c r="AJ63" s="185">
        <v>250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2251813.75</v>
      </c>
      <c r="AU63" s="185">
        <v>0</v>
      </c>
      <c r="AV63" s="185">
        <v>0</v>
      </c>
      <c r="AW63" s="185">
        <v>249053.96000000002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25131.599999999999</v>
      </c>
      <c r="BF63" s="185">
        <v>0</v>
      </c>
      <c r="BG63" s="185">
        <v>4838.51</v>
      </c>
      <c r="BH63" s="185">
        <v>0</v>
      </c>
      <c r="BI63" s="185">
        <v>0</v>
      </c>
      <c r="BJ63" s="185">
        <v>136</v>
      </c>
      <c r="BK63" s="185">
        <v>0</v>
      </c>
      <c r="BL63" s="185">
        <v>0</v>
      </c>
      <c r="BM63" s="185">
        <v>0</v>
      </c>
      <c r="BN63" s="185">
        <v>2400924.96</v>
      </c>
      <c r="BO63" s="185">
        <v>0</v>
      </c>
      <c r="BP63" s="185">
        <v>0</v>
      </c>
      <c r="BQ63" s="185">
        <v>0</v>
      </c>
      <c r="BR63" s="185">
        <v>0</v>
      </c>
      <c r="BS63" s="185">
        <v>29035</v>
      </c>
      <c r="BT63" s="185">
        <v>0</v>
      </c>
      <c r="BU63" s="185">
        <v>0</v>
      </c>
      <c r="BV63" s="185">
        <v>0</v>
      </c>
      <c r="BW63" s="185">
        <v>139000.04</v>
      </c>
      <c r="BX63" s="185">
        <v>0</v>
      </c>
      <c r="BY63" s="185">
        <v>251764.29000000004</v>
      </c>
      <c r="BZ63" s="185">
        <v>0</v>
      </c>
      <c r="CA63" s="185">
        <v>231144.06000000003</v>
      </c>
      <c r="CB63" s="185">
        <v>0</v>
      </c>
      <c r="CC63" s="185">
        <v>384218.26</v>
      </c>
      <c r="CD63" s="249" t="s">
        <v>221</v>
      </c>
      <c r="CE63" s="195">
        <f t="shared" si="0"/>
        <v>20380571.280000001</v>
      </c>
      <c r="CF63" s="252"/>
    </row>
    <row r="64" spans="1:84" ht="12.6" customHeight="1" x14ac:dyDescent="0.2">
      <c r="A64" s="171" t="s">
        <v>237</v>
      </c>
      <c r="B64" s="175"/>
      <c r="C64" s="184">
        <v>4419354.540000001</v>
      </c>
      <c r="D64" s="184">
        <v>0</v>
      </c>
      <c r="E64" s="185">
        <v>5930293.1200000001</v>
      </c>
      <c r="F64" s="185">
        <v>0</v>
      </c>
      <c r="G64" s="184">
        <v>9369.9699999999993</v>
      </c>
      <c r="H64" s="184">
        <v>164216.33000000007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561154.17000000004</v>
      </c>
      <c r="P64" s="185">
        <v>83228309.60999997</v>
      </c>
      <c r="Q64" s="185">
        <v>47804.53</v>
      </c>
      <c r="R64" s="185">
        <v>2598518.2799999998</v>
      </c>
      <c r="S64" s="185">
        <v>-1153765.1700000011</v>
      </c>
      <c r="T64" s="185">
        <v>0</v>
      </c>
      <c r="U64" s="185">
        <v>6946599.1899999985</v>
      </c>
      <c r="V64" s="185">
        <v>22478959.09</v>
      </c>
      <c r="W64" s="185">
        <v>188434.17999999996</v>
      </c>
      <c r="X64" s="185">
        <v>684664.11</v>
      </c>
      <c r="Y64" s="185">
        <v>9256187.339999998</v>
      </c>
      <c r="Z64" s="185">
        <v>2018.7299999999998</v>
      </c>
      <c r="AA64" s="185">
        <v>1867506.31</v>
      </c>
      <c r="AB64" s="185">
        <v>33161528.149999995</v>
      </c>
      <c r="AC64" s="185">
        <v>3630466.29</v>
      </c>
      <c r="AD64" s="185">
        <v>38137.57</v>
      </c>
      <c r="AE64" s="185">
        <v>11886.67</v>
      </c>
      <c r="AF64" s="185">
        <v>0</v>
      </c>
      <c r="AG64" s="185">
        <v>2121575.1500000008</v>
      </c>
      <c r="AH64" s="185">
        <v>0</v>
      </c>
      <c r="AI64" s="185">
        <v>0</v>
      </c>
      <c r="AJ64" s="185">
        <v>622227.47</v>
      </c>
      <c r="AK64" s="185">
        <v>24687.19</v>
      </c>
      <c r="AL64" s="185">
        <v>5111.1299999999992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23561.09</v>
      </c>
      <c r="AT64" s="185">
        <v>1705013.67</v>
      </c>
      <c r="AU64" s="185">
        <v>0</v>
      </c>
      <c r="AV64" s="185">
        <v>17401.150000000005</v>
      </c>
      <c r="AW64" s="185">
        <v>11017.390000000001</v>
      </c>
      <c r="AX64" s="185">
        <v>36102.549999999996</v>
      </c>
      <c r="AY64" s="185">
        <v>3599307.5500000003</v>
      </c>
      <c r="AZ64" s="185">
        <v>0</v>
      </c>
      <c r="BA64" s="185">
        <v>647821.6399999999</v>
      </c>
      <c r="BB64" s="185">
        <v>17684.949999999997</v>
      </c>
      <c r="BC64" s="185">
        <v>12998.890000000001</v>
      </c>
      <c r="BD64" s="185">
        <v>-191583.26</v>
      </c>
      <c r="BE64" s="185">
        <v>2060921.26</v>
      </c>
      <c r="BF64" s="185">
        <v>741074.53</v>
      </c>
      <c r="BG64" s="185">
        <v>6278.58</v>
      </c>
      <c r="BH64" s="185">
        <v>192311.09000000003</v>
      </c>
      <c r="BI64" s="185">
        <v>0</v>
      </c>
      <c r="BJ64" s="185">
        <v>1179.07</v>
      </c>
      <c r="BK64" s="185">
        <v>67.040000000000006</v>
      </c>
      <c r="BL64" s="185">
        <v>0</v>
      </c>
      <c r="BM64" s="185">
        <v>0</v>
      </c>
      <c r="BN64" s="185">
        <v>569273.94000000006</v>
      </c>
      <c r="BO64" s="185">
        <v>96.28</v>
      </c>
      <c r="BP64" s="185">
        <v>452.53</v>
      </c>
      <c r="BQ64" s="185">
        <v>0</v>
      </c>
      <c r="BR64" s="185">
        <v>0</v>
      </c>
      <c r="BS64" s="185">
        <v>496586.94000000006</v>
      </c>
      <c r="BT64" s="185">
        <v>6834.44</v>
      </c>
      <c r="BU64" s="185">
        <v>0</v>
      </c>
      <c r="BV64" s="185">
        <v>948.02</v>
      </c>
      <c r="BW64" s="185">
        <v>177384.01999999996</v>
      </c>
      <c r="BX64" s="185">
        <v>0</v>
      </c>
      <c r="BY64" s="185">
        <v>87737.849999999991</v>
      </c>
      <c r="BZ64" s="185">
        <v>0</v>
      </c>
      <c r="CA64" s="185">
        <v>13818.659999999998</v>
      </c>
      <c r="CB64" s="185">
        <v>162.26</v>
      </c>
      <c r="CC64" s="185">
        <v>13241149.950000003</v>
      </c>
      <c r="CD64" s="249" t="s">
        <v>221</v>
      </c>
      <c r="CE64" s="195">
        <f t="shared" si="0"/>
        <v>200320846.02999991</v>
      </c>
      <c r="CF64" s="252"/>
    </row>
    <row r="65" spans="1:84" ht="12.6" customHeight="1" x14ac:dyDescent="0.2">
      <c r="A65" s="171" t="s">
        <v>238</v>
      </c>
      <c r="B65" s="175"/>
      <c r="C65" s="184">
        <v>1517.69</v>
      </c>
      <c r="D65" s="184">
        <v>0</v>
      </c>
      <c r="E65" s="184">
        <v>1399.2400000000002</v>
      </c>
      <c r="F65" s="184">
        <v>0</v>
      </c>
      <c r="G65" s="184">
        <v>0</v>
      </c>
      <c r="H65" s="184">
        <v>700.96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20417.410000000003</v>
      </c>
      <c r="Q65" s="185">
        <v>0</v>
      </c>
      <c r="R65" s="185">
        <v>31.310000000000002</v>
      </c>
      <c r="S65" s="185">
        <v>1258.6200000000001</v>
      </c>
      <c r="T65" s="185">
        <v>0</v>
      </c>
      <c r="U65" s="185">
        <v>477.02000000000004</v>
      </c>
      <c r="V65" s="185">
        <v>5970.87</v>
      </c>
      <c r="W65" s="185">
        <v>0</v>
      </c>
      <c r="X65" s="185">
        <v>0</v>
      </c>
      <c r="Y65" s="185">
        <v>126.83999999999999</v>
      </c>
      <c r="Z65" s="185">
        <v>0</v>
      </c>
      <c r="AA65" s="185">
        <v>0</v>
      </c>
      <c r="AB65" s="185">
        <v>5054.2099999999991</v>
      </c>
      <c r="AC65" s="185">
        <v>0</v>
      </c>
      <c r="AD65" s="185">
        <v>0</v>
      </c>
      <c r="AE65" s="185">
        <v>6082.9699999999993</v>
      </c>
      <c r="AF65" s="185">
        <v>0</v>
      </c>
      <c r="AG65" s="185">
        <v>4251.07</v>
      </c>
      <c r="AH65" s="185">
        <v>0</v>
      </c>
      <c r="AI65" s="185">
        <v>0</v>
      </c>
      <c r="AJ65" s="185">
        <v>7534.5699999999988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19869.440000000002</v>
      </c>
      <c r="AU65" s="185">
        <v>0</v>
      </c>
      <c r="AV65" s="185">
        <v>0</v>
      </c>
      <c r="AW65" s="185">
        <v>1747.0399999999997</v>
      </c>
      <c r="AX65" s="185">
        <v>0</v>
      </c>
      <c r="AY65" s="185">
        <v>4408.7400000000007</v>
      </c>
      <c r="AZ65" s="185">
        <v>0</v>
      </c>
      <c r="BA65" s="185">
        <v>121.32</v>
      </c>
      <c r="BB65" s="185">
        <v>359.24</v>
      </c>
      <c r="BC65" s="185">
        <v>0</v>
      </c>
      <c r="BD65" s="185">
        <v>0</v>
      </c>
      <c r="BE65" s="185">
        <v>3630416.23</v>
      </c>
      <c r="BF65" s="185">
        <v>617353.6</v>
      </c>
      <c r="BG65" s="185">
        <v>-77353.03</v>
      </c>
      <c r="BH65" s="185">
        <v>1922.7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6865.5599999999995</v>
      </c>
      <c r="BO65" s="185">
        <v>0</v>
      </c>
      <c r="BP65" s="185">
        <v>609.28</v>
      </c>
      <c r="BQ65" s="185">
        <v>0</v>
      </c>
      <c r="BR65" s="185">
        <v>0</v>
      </c>
      <c r="BS65" s="185">
        <v>9833.4700000000012</v>
      </c>
      <c r="BT65" s="185">
        <v>166.41</v>
      </c>
      <c r="BU65" s="185">
        <v>0</v>
      </c>
      <c r="BV65" s="185">
        <v>0</v>
      </c>
      <c r="BW65" s="185">
        <v>156348.29999999999</v>
      </c>
      <c r="BX65" s="185">
        <v>0</v>
      </c>
      <c r="BY65" s="185">
        <v>2949.4500000000003</v>
      </c>
      <c r="BZ65" s="185">
        <v>0</v>
      </c>
      <c r="CA65" s="185">
        <v>4271.93</v>
      </c>
      <c r="CB65" s="185">
        <v>190.73000000000002</v>
      </c>
      <c r="CC65" s="185">
        <v>3550.19</v>
      </c>
      <c r="CD65" s="249" t="s">
        <v>221</v>
      </c>
      <c r="CE65" s="195">
        <f t="shared" si="0"/>
        <v>4438453.38</v>
      </c>
      <c r="CF65" s="252"/>
    </row>
    <row r="66" spans="1:84" ht="12.6" customHeight="1" x14ac:dyDescent="0.2">
      <c r="A66" s="171" t="s">
        <v>239</v>
      </c>
      <c r="B66" s="175"/>
      <c r="C66" s="184">
        <v>669180.06999999995</v>
      </c>
      <c r="D66" s="184">
        <v>0</v>
      </c>
      <c r="E66" s="184">
        <v>1125217.9999999998</v>
      </c>
      <c r="F66" s="184">
        <v>0</v>
      </c>
      <c r="G66" s="184">
        <v>2221.1799999999998</v>
      </c>
      <c r="H66" s="184">
        <v>31548.86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44821.909999999996</v>
      </c>
      <c r="P66" s="185">
        <v>1808862.0399999991</v>
      </c>
      <c r="Q66" s="185">
        <v>12585</v>
      </c>
      <c r="R66" s="185">
        <v>8852295.459999999</v>
      </c>
      <c r="S66" s="184">
        <v>1207666.18</v>
      </c>
      <c r="T66" s="184">
        <v>0</v>
      </c>
      <c r="U66" s="185">
        <v>10644130.340000002</v>
      </c>
      <c r="V66" s="185">
        <v>1163308.3599999999</v>
      </c>
      <c r="W66" s="185">
        <v>1321202.02</v>
      </c>
      <c r="X66" s="185">
        <v>2322124.42</v>
      </c>
      <c r="Y66" s="185">
        <v>6736667.1799999997</v>
      </c>
      <c r="Z66" s="185">
        <v>621376.87</v>
      </c>
      <c r="AA66" s="185">
        <v>751042.13</v>
      </c>
      <c r="AB66" s="185">
        <v>499898.35</v>
      </c>
      <c r="AC66" s="185">
        <v>9163.9600000000009</v>
      </c>
      <c r="AD66" s="185">
        <v>1564999.66</v>
      </c>
      <c r="AE66" s="185">
        <v>3662821.4299999992</v>
      </c>
      <c r="AF66" s="185">
        <v>0</v>
      </c>
      <c r="AG66" s="185">
        <v>117485.18</v>
      </c>
      <c r="AH66" s="185">
        <v>0</v>
      </c>
      <c r="AI66" s="185">
        <v>0</v>
      </c>
      <c r="AJ66" s="185">
        <v>149245.63999999998</v>
      </c>
      <c r="AK66" s="185">
        <v>2855394.2800000003</v>
      </c>
      <c r="AL66" s="185">
        <v>811641.82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1640.0600000000002</v>
      </c>
      <c r="AT66" s="185">
        <v>1290701.8799999997</v>
      </c>
      <c r="AU66" s="185">
        <v>0</v>
      </c>
      <c r="AV66" s="185">
        <v>27455.95</v>
      </c>
      <c r="AW66" s="185">
        <v>652738.45999999985</v>
      </c>
      <c r="AX66" s="185">
        <v>37569.260000000017</v>
      </c>
      <c r="AY66" s="185">
        <v>189607.90000000002</v>
      </c>
      <c r="AZ66" s="185">
        <v>0</v>
      </c>
      <c r="BA66" s="185">
        <v>1351779.7599999998</v>
      </c>
      <c r="BB66" s="185">
        <v>260961.47000000003</v>
      </c>
      <c r="BC66" s="185">
        <v>1202.73</v>
      </c>
      <c r="BD66" s="185">
        <v>52422.080000000002</v>
      </c>
      <c r="BE66" s="185">
        <v>8443929.4299999978</v>
      </c>
      <c r="BF66" s="185">
        <v>48284.44</v>
      </c>
      <c r="BG66" s="185">
        <v>5066.07</v>
      </c>
      <c r="BH66" s="185">
        <v>2899.08</v>
      </c>
      <c r="BI66" s="185">
        <v>0</v>
      </c>
      <c r="BJ66" s="185">
        <v>416.38</v>
      </c>
      <c r="BK66" s="185">
        <v>0</v>
      </c>
      <c r="BL66" s="185">
        <v>0</v>
      </c>
      <c r="BM66" s="185">
        <v>0</v>
      </c>
      <c r="BN66" s="185">
        <v>2092195.87</v>
      </c>
      <c r="BO66" s="185">
        <v>0</v>
      </c>
      <c r="BP66" s="185">
        <v>7438.29</v>
      </c>
      <c r="BQ66" s="185">
        <v>0</v>
      </c>
      <c r="BR66" s="185">
        <v>0</v>
      </c>
      <c r="BS66" s="185">
        <v>64103.119999999995</v>
      </c>
      <c r="BT66" s="185">
        <v>932.80000000000007</v>
      </c>
      <c r="BU66" s="185">
        <v>0</v>
      </c>
      <c r="BV66" s="185">
        <v>0</v>
      </c>
      <c r="BW66" s="185">
        <v>8868785.3999999985</v>
      </c>
      <c r="BX66" s="185">
        <v>0</v>
      </c>
      <c r="BY66" s="185">
        <v>2875793.2199999997</v>
      </c>
      <c r="BZ66" s="185">
        <v>0</v>
      </c>
      <c r="CA66" s="185">
        <v>11428430.029999997</v>
      </c>
      <c r="CB66" s="185">
        <v>0</v>
      </c>
      <c r="CC66" s="185">
        <v>94852.58</v>
      </c>
      <c r="CD66" s="249" t="s">
        <v>221</v>
      </c>
      <c r="CE66" s="195">
        <f t="shared" si="0"/>
        <v>84784106.599999979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1538096</v>
      </c>
      <c r="D67" s="195">
        <f>ROUND(D51+D52,0)</f>
        <v>0</v>
      </c>
      <c r="E67" s="195">
        <f t="shared" ref="E67:BP67" si="3">ROUND(E51+E52,0)</f>
        <v>2994070</v>
      </c>
      <c r="F67" s="195">
        <f t="shared" si="3"/>
        <v>0</v>
      </c>
      <c r="G67" s="195">
        <f t="shared" si="3"/>
        <v>0</v>
      </c>
      <c r="H67" s="195">
        <f t="shared" si="3"/>
        <v>381220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728423</v>
      </c>
      <c r="P67" s="195">
        <f t="shared" si="3"/>
        <v>1073915</v>
      </c>
      <c r="Q67" s="195">
        <f t="shared" si="3"/>
        <v>180424</v>
      </c>
      <c r="R67" s="195">
        <f t="shared" si="3"/>
        <v>5543</v>
      </c>
      <c r="S67" s="195">
        <f t="shared" si="3"/>
        <v>759101</v>
      </c>
      <c r="T67" s="195">
        <f t="shared" si="3"/>
        <v>0</v>
      </c>
      <c r="U67" s="195">
        <f t="shared" si="3"/>
        <v>1063302</v>
      </c>
      <c r="V67" s="195">
        <f t="shared" si="3"/>
        <v>423483</v>
      </c>
      <c r="W67" s="195">
        <f t="shared" si="3"/>
        <v>49488</v>
      </c>
      <c r="X67" s="195">
        <f t="shared" si="3"/>
        <v>52988</v>
      </c>
      <c r="Y67" s="195">
        <f t="shared" si="3"/>
        <v>406030</v>
      </c>
      <c r="Z67" s="195">
        <f t="shared" si="3"/>
        <v>292638</v>
      </c>
      <c r="AA67" s="195">
        <f t="shared" si="3"/>
        <v>172537</v>
      </c>
      <c r="AB67" s="195">
        <f t="shared" si="3"/>
        <v>227398</v>
      </c>
      <c r="AC67" s="195">
        <f t="shared" si="3"/>
        <v>41770</v>
      </c>
      <c r="AD67" s="195">
        <f t="shared" si="3"/>
        <v>70547</v>
      </c>
      <c r="AE67" s="195">
        <f t="shared" si="3"/>
        <v>0</v>
      </c>
      <c r="AF67" s="195">
        <f t="shared" si="3"/>
        <v>0</v>
      </c>
      <c r="AG67" s="195">
        <f t="shared" si="3"/>
        <v>892869</v>
      </c>
      <c r="AH67" s="195">
        <f t="shared" si="3"/>
        <v>0</v>
      </c>
      <c r="AI67" s="195">
        <f t="shared" si="3"/>
        <v>0</v>
      </c>
      <c r="AJ67" s="195">
        <f t="shared" si="3"/>
        <v>198117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20067</v>
      </c>
      <c r="AT67" s="195">
        <f t="shared" si="3"/>
        <v>68860</v>
      </c>
      <c r="AU67" s="195">
        <f t="shared" si="3"/>
        <v>0</v>
      </c>
      <c r="AV67" s="195">
        <f t="shared" si="3"/>
        <v>79079</v>
      </c>
      <c r="AW67" s="195">
        <f t="shared" si="3"/>
        <v>71269</v>
      </c>
      <c r="AX67" s="195">
        <f t="shared" si="3"/>
        <v>0</v>
      </c>
      <c r="AY67" s="195">
        <f t="shared" si="3"/>
        <v>569412</v>
      </c>
      <c r="AZ67" s="195">
        <f>ROUND(AZ51+AZ52,0)</f>
        <v>0</v>
      </c>
      <c r="BA67" s="195">
        <f>ROUND(BA51+BA52,0)</f>
        <v>546137</v>
      </c>
      <c r="BB67" s="195">
        <f t="shared" si="3"/>
        <v>0</v>
      </c>
      <c r="BC67" s="195">
        <f t="shared" si="3"/>
        <v>0</v>
      </c>
      <c r="BD67" s="195">
        <f t="shared" si="3"/>
        <v>137817</v>
      </c>
      <c r="BE67" s="195">
        <f t="shared" si="3"/>
        <v>2622313</v>
      </c>
      <c r="BF67" s="195">
        <f t="shared" si="3"/>
        <v>193113</v>
      </c>
      <c r="BG67" s="195">
        <f t="shared" si="3"/>
        <v>51082</v>
      </c>
      <c r="BH67" s="195">
        <f t="shared" si="3"/>
        <v>291726</v>
      </c>
      <c r="BI67" s="195">
        <f t="shared" si="3"/>
        <v>0</v>
      </c>
      <c r="BJ67" s="195">
        <f t="shared" si="3"/>
        <v>169990</v>
      </c>
      <c r="BK67" s="195">
        <f t="shared" si="3"/>
        <v>260380</v>
      </c>
      <c r="BL67" s="195">
        <f t="shared" si="3"/>
        <v>40503</v>
      </c>
      <c r="BM67" s="195">
        <f t="shared" si="3"/>
        <v>0</v>
      </c>
      <c r="BN67" s="195">
        <f t="shared" si="3"/>
        <v>471296</v>
      </c>
      <c r="BO67" s="195">
        <f t="shared" si="3"/>
        <v>21523</v>
      </c>
      <c r="BP67" s="195">
        <f t="shared" si="3"/>
        <v>27985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75289</v>
      </c>
      <c r="BT67" s="195">
        <f t="shared" si="4"/>
        <v>35327</v>
      </c>
      <c r="BU67" s="195">
        <f t="shared" si="4"/>
        <v>0</v>
      </c>
      <c r="BV67" s="195">
        <f t="shared" si="4"/>
        <v>248951</v>
      </c>
      <c r="BW67" s="195">
        <f t="shared" si="4"/>
        <v>450933</v>
      </c>
      <c r="BX67" s="195">
        <f t="shared" si="4"/>
        <v>0</v>
      </c>
      <c r="BY67" s="195">
        <f t="shared" si="4"/>
        <v>140258</v>
      </c>
      <c r="BZ67" s="195">
        <f t="shared" si="4"/>
        <v>0</v>
      </c>
      <c r="CA67" s="195">
        <f t="shared" si="4"/>
        <v>556872</v>
      </c>
      <c r="CB67" s="195">
        <f t="shared" si="4"/>
        <v>0</v>
      </c>
      <c r="CC67" s="195">
        <f t="shared" si="4"/>
        <v>524026</v>
      </c>
      <c r="CD67" s="249" t="s">
        <v>221</v>
      </c>
      <c r="CE67" s="195">
        <f t="shared" si="0"/>
        <v>19226167</v>
      </c>
      <c r="CF67" s="252"/>
    </row>
    <row r="68" spans="1:84" ht="12.6" customHeight="1" x14ac:dyDescent="0.2">
      <c r="A68" s="171" t="s">
        <v>240</v>
      </c>
      <c r="B68" s="175"/>
      <c r="C68" s="184">
        <v>0</v>
      </c>
      <c r="D68" s="184">
        <v>0</v>
      </c>
      <c r="E68" s="184">
        <v>8715.09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418.57</v>
      </c>
      <c r="P68" s="185">
        <v>1806076.9</v>
      </c>
      <c r="Q68" s="185">
        <v>0</v>
      </c>
      <c r="R68" s="185">
        <v>0</v>
      </c>
      <c r="S68" s="185">
        <v>1306618.22</v>
      </c>
      <c r="T68" s="185">
        <v>0</v>
      </c>
      <c r="U68" s="185">
        <v>208753.87</v>
      </c>
      <c r="V68" s="185">
        <v>506268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1309957.72</v>
      </c>
      <c r="AC68" s="185">
        <v>133532.62000000002</v>
      </c>
      <c r="AD68" s="185">
        <v>0</v>
      </c>
      <c r="AE68" s="185">
        <v>0</v>
      </c>
      <c r="AF68" s="185">
        <v>0</v>
      </c>
      <c r="AG68" s="185">
        <v>127922.57</v>
      </c>
      <c r="AH68" s="185">
        <v>0</v>
      </c>
      <c r="AI68" s="185">
        <v>0</v>
      </c>
      <c r="AJ68" s="185">
        <v>116902.9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307391.77</v>
      </c>
      <c r="AU68" s="185">
        <v>0</v>
      </c>
      <c r="AV68" s="185">
        <v>0</v>
      </c>
      <c r="AW68" s="185">
        <v>230435</v>
      </c>
      <c r="AX68" s="185">
        <v>80224.979999999981</v>
      </c>
      <c r="AY68" s="185">
        <v>54156.86</v>
      </c>
      <c r="AZ68" s="185">
        <v>0</v>
      </c>
      <c r="BA68" s="185">
        <v>84921.11</v>
      </c>
      <c r="BB68" s="185">
        <v>0</v>
      </c>
      <c r="BC68" s="185">
        <v>0</v>
      </c>
      <c r="BD68" s="185">
        <v>0</v>
      </c>
      <c r="BE68" s="185">
        <v>39056.14</v>
      </c>
      <c r="BF68" s="185">
        <v>12056.98</v>
      </c>
      <c r="BG68" s="185">
        <v>0</v>
      </c>
      <c r="BH68" s="185">
        <v>305711.46999999997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616.06000000000006</v>
      </c>
      <c r="BO68" s="185">
        <v>0</v>
      </c>
      <c r="BP68" s="185">
        <v>0</v>
      </c>
      <c r="BQ68" s="185">
        <v>0</v>
      </c>
      <c r="BR68" s="185">
        <v>0</v>
      </c>
      <c r="BS68" s="185">
        <v>245304.80999999997</v>
      </c>
      <c r="BT68" s="185">
        <v>0</v>
      </c>
      <c r="BU68" s="185">
        <v>0</v>
      </c>
      <c r="BV68" s="185">
        <v>0</v>
      </c>
      <c r="BW68" s="185">
        <v>1415215</v>
      </c>
      <c r="BX68" s="185">
        <v>0</v>
      </c>
      <c r="BY68" s="185">
        <v>0</v>
      </c>
      <c r="BZ68" s="185">
        <v>0</v>
      </c>
      <c r="CA68" s="185">
        <v>10005.19</v>
      </c>
      <c r="CB68" s="185">
        <v>0</v>
      </c>
      <c r="CC68" s="185">
        <v>62389.55</v>
      </c>
      <c r="CD68" s="249" t="s">
        <v>221</v>
      </c>
      <c r="CE68" s="195">
        <f t="shared" si="0"/>
        <v>8372651.3800000008</v>
      </c>
      <c r="CF68" s="252"/>
    </row>
    <row r="69" spans="1:84" ht="12.6" customHeight="1" x14ac:dyDescent="0.2">
      <c r="A69" s="171" t="s">
        <v>241</v>
      </c>
      <c r="B69" s="175"/>
      <c r="C69" s="184">
        <v>89534.54</v>
      </c>
      <c r="D69" s="184">
        <v>0</v>
      </c>
      <c r="E69" s="185">
        <v>242101.80000000002</v>
      </c>
      <c r="F69" s="185">
        <v>0</v>
      </c>
      <c r="G69" s="184">
        <v>516.9</v>
      </c>
      <c r="H69" s="184">
        <v>22865.629999999997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48221.310000000005</v>
      </c>
      <c r="P69" s="185">
        <v>223885.69</v>
      </c>
      <c r="Q69" s="185">
        <v>7931.38</v>
      </c>
      <c r="R69" s="224">
        <v>2334.1699999999996</v>
      </c>
      <c r="S69" s="185">
        <v>157129.69</v>
      </c>
      <c r="T69" s="184">
        <v>0</v>
      </c>
      <c r="U69" s="185">
        <v>186193.22000000003</v>
      </c>
      <c r="V69" s="185">
        <v>119648.64</v>
      </c>
      <c r="W69" s="184">
        <v>233.95</v>
      </c>
      <c r="X69" s="185">
        <v>0</v>
      </c>
      <c r="Y69" s="185">
        <v>27911.489999999994</v>
      </c>
      <c r="Z69" s="185">
        <v>4746.0899999999992</v>
      </c>
      <c r="AA69" s="185">
        <v>11952.15</v>
      </c>
      <c r="AB69" s="185">
        <v>132170.96</v>
      </c>
      <c r="AC69" s="185">
        <v>9372.39</v>
      </c>
      <c r="AD69" s="185">
        <v>0</v>
      </c>
      <c r="AE69" s="185">
        <v>967.19999999999993</v>
      </c>
      <c r="AF69" s="185">
        <v>0</v>
      </c>
      <c r="AG69" s="185">
        <v>136701.35999999999</v>
      </c>
      <c r="AH69" s="185">
        <v>0</v>
      </c>
      <c r="AI69" s="185">
        <v>0</v>
      </c>
      <c r="AJ69" s="185">
        <v>39214.769999999997</v>
      </c>
      <c r="AK69" s="185">
        <v>0</v>
      </c>
      <c r="AL69" s="185">
        <v>5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33.51</v>
      </c>
      <c r="AT69" s="184">
        <v>62923.590000000004</v>
      </c>
      <c r="AU69" s="185">
        <v>0</v>
      </c>
      <c r="AV69" s="185">
        <v>11328.43</v>
      </c>
      <c r="AW69" s="185">
        <v>99663.510000000009</v>
      </c>
      <c r="AX69" s="185">
        <v>554.33000000000004</v>
      </c>
      <c r="AY69" s="185">
        <v>119171.43999999999</v>
      </c>
      <c r="AZ69" s="185">
        <v>0</v>
      </c>
      <c r="BA69" s="185">
        <v>6239.47</v>
      </c>
      <c r="BB69" s="185">
        <v>21154.489999999998</v>
      </c>
      <c r="BC69" s="185">
        <v>15080.61</v>
      </c>
      <c r="BD69" s="185">
        <v>0</v>
      </c>
      <c r="BE69" s="185">
        <v>248703.38</v>
      </c>
      <c r="BF69" s="185">
        <v>13380.25</v>
      </c>
      <c r="BG69" s="185">
        <v>33897.769999999997</v>
      </c>
      <c r="BH69" s="224">
        <v>13012.47</v>
      </c>
      <c r="BI69" s="185">
        <v>0</v>
      </c>
      <c r="BJ69" s="185">
        <v>23.45</v>
      </c>
      <c r="BK69" s="185">
        <v>0</v>
      </c>
      <c r="BL69" s="185">
        <v>0</v>
      </c>
      <c r="BM69" s="185">
        <v>0</v>
      </c>
      <c r="BN69" s="185">
        <v>3491792.7899999996</v>
      </c>
      <c r="BO69" s="185">
        <v>0</v>
      </c>
      <c r="BP69" s="185">
        <v>800</v>
      </c>
      <c r="BQ69" s="185">
        <v>0</v>
      </c>
      <c r="BR69" s="185">
        <v>0</v>
      </c>
      <c r="BS69" s="185">
        <v>83486.84</v>
      </c>
      <c r="BT69" s="185">
        <v>18319.68</v>
      </c>
      <c r="BU69" s="185">
        <v>0</v>
      </c>
      <c r="BV69" s="185">
        <v>0</v>
      </c>
      <c r="BW69" s="185">
        <v>515824.09000000014</v>
      </c>
      <c r="BX69" s="185">
        <v>0</v>
      </c>
      <c r="BY69" s="185">
        <v>359033.92</v>
      </c>
      <c r="BZ69" s="185">
        <v>0</v>
      </c>
      <c r="CA69" s="185">
        <v>170218.03999999998</v>
      </c>
      <c r="CB69" s="185">
        <v>0</v>
      </c>
      <c r="CC69" s="185">
        <v>267743537.8761251</v>
      </c>
      <c r="CD69" s="188">
        <v>34631583.869999997</v>
      </c>
      <c r="CE69" s="195">
        <f t="shared" si="0"/>
        <v>309123402.13612509</v>
      </c>
      <c r="CF69" s="252"/>
    </row>
    <row r="70" spans="1:84" ht="12.6" customHeight="1" x14ac:dyDescent="0.2">
      <c r="A70" s="171" t="s">
        <v>242</v>
      </c>
      <c r="B70" s="175"/>
      <c r="C70" s="184">
        <v>40540.050000000003</v>
      </c>
      <c r="D70" s="184">
        <v>0</v>
      </c>
      <c r="E70" s="184">
        <v>913506.54</v>
      </c>
      <c r="F70" s="185">
        <v>0</v>
      </c>
      <c r="G70" s="184">
        <v>0</v>
      </c>
      <c r="H70" s="184">
        <v>10965.130000000001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15552.46</v>
      </c>
      <c r="P70" s="184">
        <v>59651.92</v>
      </c>
      <c r="Q70" s="184">
        <v>0</v>
      </c>
      <c r="R70" s="184">
        <v>0</v>
      </c>
      <c r="S70" s="184">
        <v>134448.97</v>
      </c>
      <c r="T70" s="184">
        <v>0</v>
      </c>
      <c r="U70" s="185">
        <v>1933392.9</v>
      </c>
      <c r="V70" s="184">
        <v>42888.959999999999</v>
      </c>
      <c r="W70" s="184">
        <v>0</v>
      </c>
      <c r="X70" s="185">
        <v>0</v>
      </c>
      <c r="Y70" s="185">
        <v>3853.02</v>
      </c>
      <c r="Z70" s="185">
        <v>539270.6399999999</v>
      </c>
      <c r="AA70" s="185">
        <v>0</v>
      </c>
      <c r="AB70" s="185">
        <v>994.07</v>
      </c>
      <c r="AC70" s="185">
        <v>16242.939999999999</v>
      </c>
      <c r="AD70" s="185">
        <v>0</v>
      </c>
      <c r="AE70" s="185">
        <v>0</v>
      </c>
      <c r="AF70" s="185">
        <v>0</v>
      </c>
      <c r="AG70" s="185">
        <v>219515.28</v>
      </c>
      <c r="AH70" s="185">
        <v>0</v>
      </c>
      <c r="AI70" s="185">
        <v>0</v>
      </c>
      <c r="AJ70" s="185">
        <v>141972.07999999999</v>
      </c>
      <c r="AK70" s="185">
        <v>0</v>
      </c>
      <c r="AL70" s="185">
        <v>355.07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150</v>
      </c>
      <c r="AU70" s="185">
        <v>0</v>
      </c>
      <c r="AV70" s="185">
        <v>21457.52</v>
      </c>
      <c r="AW70" s="185">
        <v>2495697.77</v>
      </c>
      <c r="AX70" s="185">
        <v>73099.3</v>
      </c>
      <c r="AY70" s="185">
        <v>4472779.45</v>
      </c>
      <c r="AZ70" s="185">
        <v>0</v>
      </c>
      <c r="BA70" s="185">
        <v>8583.83</v>
      </c>
      <c r="BB70" s="185">
        <v>166746.59000000003</v>
      </c>
      <c r="BC70" s="185">
        <v>0</v>
      </c>
      <c r="BD70" s="185">
        <v>0</v>
      </c>
      <c r="BE70" s="185">
        <v>3826545.31</v>
      </c>
      <c r="BF70" s="185">
        <v>364464.96000000014</v>
      </c>
      <c r="BG70" s="185">
        <v>63429.96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320995.82999999996</v>
      </c>
      <c r="BO70" s="185">
        <v>0</v>
      </c>
      <c r="BP70" s="185">
        <v>0</v>
      </c>
      <c r="BQ70" s="185">
        <v>0</v>
      </c>
      <c r="BR70" s="185">
        <v>0</v>
      </c>
      <c r="BS70" s="185">
        <v>1189243.18</v>
      </c>
      <c r="BT70" s="185">
        <v>2452.12</v>
      </c>
      <c r="BU70" s="185">
        <v>0</v>
      </c>
      <c r="BV70" s="185">
        <v>0</v>
      </c>
      <c r="BW70" s="185">
        <v>2774084.24</v>
      </c>
      <c r="BX70" s="185">
        <v>0</v>
      </c>
      <c r="BY70" s="185">
        <v>179960.8</v>
      </c>
      <c r="BZ70" s="185">
        <v>0</v>
      </c>
      <c r="CA70" s="185">
        <v>2119815.6</v>
      </c>
      <c r="CB70" s="185">
        <v>0</v>
      </c>
      <c r="CC70" s="185">
        <v>25429986.91</v>
      </c>
      <c r="CD70" s="188"/>
      <c r="CE70" s="195">
        <f t="shared" si="0"/>
        <v>47582643.400000006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50441093.350000001</v>
      </c>
      <c r="D71" s="195">
        <f t="shared" ref="D71:AI71" si="5">SUM(D61:D69)-D70</f>
        <v>0</v>
      </c>
      <c r="E71" s="195">
        <f t="shared" si="5"/>
        <v>91101285.840000004</v>
      </c>
      <c r="F71" s="195">
        <f t="shared" si="5"/>
        <v>0</v>
      </c>
      <c r="G71" s="195">
        <f t="shared" si="5"/>
        <v>12108.05</v>
      </c>
      <c r="H71" s="195">
        <f t="shared" si="5"/>
        <v>5646045.0999999996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7786058.0600000005</v>
      </c>
      <c r="P71" s="195">
        <f t="shared" si="5"/>
        <v>112793520.99999996</v>
      </c>
      <c r="Q71" s="195">
        <f t="shared" si="5"/>
        <v>8322233.9599999981</v>
      </c>
      <c r="R71" s="195">
        <f t="shared" si="5"/>
        <v>12143304.219999999</v>
      </c>
      <c r="S71" s="195">
        <f t="shared" si="5"/>
        <v>7267539.4499999993</v>
      </c>
      <c r="T71" s="195">
        <f t="shared" si="5"/>
        <v>0</v>
      </c>
      <c r="U71" s="195">
        <f t="shared" si="5"/>
        <v>29925485.429999996</v>
      </c>
      <c r="V71" s="195">
        <f t="shared" si="5"/>
        <v>37065857.259999998</v>
      </c>
      <c r="W71" s="195">
        <f t="shared" si="5"/>
        <v>1559358.15</v>
      </c>
      <c r="X71" s="195">
        <f t="shared" si="5"/>
        <v>3059776.53</v>
      </c>
      <c r="Y71" s="195">
        <f t="shared" si="5"/>
        <v>22331181.049999997</v>
      </c>
      <c r="Z71" s="195">
        <f t="shared" si="5"/>
        <v>688573.06</v>
      </c>
      <c r="AA71" s="195">
        <f t="shared" si="5"/>
        <v>3429198.28</v>
      </c>
      <c r="AB71" s="195">
        <f t="shared" si="5"/>
        <v>45643299.269999996</v>
      </c>
      <c r="AC71" s="195">
        <f t="shared" si="5"/>
        <v>14239530.650000002</v>
      </c>
      <c r="AD71" s="195">
        <f t="shared" si="5"/>
        <v>1806680.67</v>
      </c>
      <c r="AE71" s="195">
        <f t="shared" si="5"/>
        <v>3681758.2699999996</v>
      </c>
      <c r="AF71" s="195">
        <f t="shared" si="5"/>
        <v>0</v>
      </c>
      <c r="AG71" s="195">
        <f t="shared" si="5"/>
        <v>33438825.079999998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8848534.700000003</v>
      </c>
      <c r="AK71" s="195">
        <f t="shared" si="6"/>
        <v>2880081.47</v>
      </c>
      <c r="AL71" s="195">
        <f t="shared" si="6"/>
        <v>816402.88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278680.64</v>
      </c>
      <c r="AT71" s="195">
        <f t="shared" si="6"/>
        <v>7263851.1400000006</v>
      </c>
      <c r="AU71" s="195">
        <f t="shared" si="6"/>
        <v>0</v>
      </c>
      <c r="AV71" s="195">
        <f t="shared" si="6"/>
        <v>571494.15</v>
      </c>
      <c r="AW71" s="195">
        <f t="shared" si="6"/>
        <v>959248.27</v>
      </c>
      <c r="AX71" s="195">
        <f t="shared" si="6"/>
        <v>142721.75999999995</v>
      </c>
      <c r="AY71" s="195">
        <f t="shared" si="6"/>
        <v>6474883.4300000006</v>
      </c>
      <c r="AZ71" s="195">
        <f t="shared" si="6"/>
        <v>0</v>
      </c>
      <c r="BA71" s="195">
        <f t="shared" si="6"/>
        <v>3180307.3699999996</v>
      </c>
      <c r="BB71" s="195">
        <f t="shared" si="6"/>
        <v>2319812.7500000014</v>
      </c>
      <c r="BC71" s="195">
        <f t="shared" si="6"/>
        <v>2463286.1800000002</v>
      </c>
      <c r="BD71" s="195">
        <f t="shared" si="6"/>
        <v>-1344.179999999993</v>
      </c>
      <c r="BE71" s="195">
        <f t="shared" si="6"/>
        <v>20775906.619999997</v>
      </c>
      <c r="BF71" s="195">
        <f t="shared" si="6"/>
        <v>8782185.4000000004</v>
      </c>
      <c r="BG71" s="195">
        <f t="shared" si="6"/>
        <v>474969.38999999996</v>
      </c>
      <c r="BH71" s="195">
        <f t="shared" si="6"/>
        <v>1336139.6599999999</v>
      </c>
      <c r="BI71" s="195">
        <f t="shared" si="6"/>
        <v>0</v>
      </c>
      <c r="BJ71" s="195">
        <f t="shared" si="6"/>
        <v>171744.90000000002</v>
      </c>
      <c r="BK71" s="195">
        <f t="shared" si="6"/>
        <v>260447.04</v>
      </c>
      <c r="BL71" s="195">
        <f t="shared" si="6"/>
        <v>40503</v>
      </c>
      <c r="BM71" s="195">
        <f t="shared" si="6"/>
        <v>0</v>
      </c>
      <c r="BN71" s="195">
        <f t="shared" si="6"/>
        <v>11458572.979999999</v>
      </c>
      <c r="BO71" s="195">
        <f t="shared" si="6"/>
        <v>161415.92000000001</v>
      </c>
      <c r="BP71" s="195">
        <f t="shared" ref="BP71:CC71" si="7">SUM(BP61:BP69)-BP70</f>
        <v>37285.1</v>
      </c>
      <c r="BQ71" s="195">
        <f t="shared" si="7"/>
        <v>0</v>
      </c>
      <c r="BR71" s="195">
        <f t="shared" si="7"/>
        <v>0</v>
      </c>
      <c r="BS71" s="195">
        <f t="shared" si="7"/>
        <v>1427966.4199999997</v>
      </c>
      <c r="BT71" s="195">
        <f t="shared" si="7"/>
        <v>1280554.1599999997</v>
      </c>
      <c r="BU71" s="195">
        <f t="shared" si="7"/>
        <v>0</v>
      </c>
      <c r="BV71" s="195">
        <f t="shared" si="7"/>
        <v>249899.02</v>
      </c>
      <c r="BW71" s="195">
        <f t="shared" si="7"/>
        <v>42769114.840000004</v>
      </c>
      <c r="BX71" s="195">
        <f t="shared" si="7"/>
        <v>0</v>
      </c>
      <c r="BY71" s="195">
        <f t="shared" si="7"/>
        <v>16733695.670000002</v>
      </c>
      <c r="BZ71" s="195">
        <f t="shared" si="7"/>
        <v>0</v>
      </c>
      <c r="CA71" s="195">
        <f t="shared" si="7"/>
        <v>12546775.209999997</v>
      </c>
      <c r="CB71" s="195">
        <f t="shared" si="7"/>
        <v>2534.65</v>
      </c>
      <c r="CC71" s="195">
        <f t="shared" si="7"/>
        <v>260440763.4061251</v>
      </c>
      <c r="CD71" s="245">
        <f>CD69-CD70</f>
        <v>34631583.869999997</v>
      </c>
      <c r="CE71" s="195">
        <f>SUM(CE61:CE69)-CE70</f>
        <v>942162730.54612494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216863359.61999997</v>
      </c>
      <c r="D73" s="184">
        <v>0</v>
      </c>
      <c r="E73" s="185">
        <v>233657400.69000009</v>
      </c>
      <c r="F73" s="185">
        <v>0</v>
      </c>
      <c r="G73" s="184">
        <v>0</v>
      </c>
      <c r="H73" s="184">
        <v>20863449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39704870.020000011</v>
      </c>
      <c r="P73" s="185">
        <v>368170185.34999996</v>
      </c>
      <c r="Q73" s="185">
        <v>13025008.25</v>
      </c>
      <c r="R73" s="185">
        <v>32977615.960000001</v>
      </c>
      <c r="S73" s="185">
        <v>0</v>
      </c>
      <c r="T73" s="185">
        <v>0</v>
      </c>
      <c r="U73" s="185">
        <v>145322546.65000007</v>
      </c>
      <c r="V73" s="185">
        <v>126849238.55</v>
      </c>
      <c r="W73" s="185">
        <v>15979382.810000004</v>
      </c>
      <c r="X73" s="185">
        <v>73755341.750000015</v>
      </c>
      <c r="Y73" s="185">
        <v>106489282.40000001</v>
      </c>
      <c r="Z73" s="185">
        <v>3294701.4699999997</v>
      </c>
      <c r="AA73" s="185">
        <v>3669552.91</v>
      </c>
      <c r="AB73" s="185">
        <v>161245738.97</v>
      </c>
      <c r="AC73" s="185">
        <v>136416544.72999999</v>
      </c>
      <c r="AD73" s="185">
        <v>11706628.66</v>
      </c>
      <c r="AE73" s="185">
        <v>13652149.800000001</v>
      </c>
      <c r="AF73" s="185">
        <v>0</v>
      </c>
      <c r="AG73" s="185">
        <v>69567333.879999995</v>
      </c>
      <c r="AH73" s="185">
        <v>0</v>
      </c>
      <c r="AI73" s="185">
        <v>0</v>
      </c>
      <c r="AJ73" s="185">
        <v>5171057.3099999996</v>
      </c>
      <c r="AK73" s="185">
        <v>9507459.6399999987</v>
      </c>
      <c r="AL73" s="185">
        <v>3296290.48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265471</v>
      </c>
      <c r="AT73" s="185">
        <v>2978272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1814428881.9000003</v>
      </c>
      <c r="CF73" s="252"/>
    </row>
    <row r="74" spans="1:84" ht="12.6" customHeight="1" x14ac:dyDescent="0.2">
      <c r="A74" s="171" t="s">
        <v>246</v>
      </c>
      <c r="B74" s="175"/>
      <c r="C74" s="184">
        <v>643890.53</v>
      </c>
      <c r="D74" s="184">
        <v>0</v>
      </c>
      <c r="E74" s="185">
        <v>66399049.559999965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336693.75</v>
      </c>
      <c r="P74" s="185">
        <v>206313826.92999995</v>
      </c>
      <c r="Q74" s="185">
        <v>9067608</v>
      </c>
      <c r="R74" s="185">
        <v>25839548.800000001</v>
      </c>
      <c r="S74" s="185">
        <v>2663156.2000000002</v>
      </c>
      <c r="T74" s="185">
        <v>0</v>
      </c>
      <c r="U74" s="185">
        <v>59280062.070000015</v>
      </c>
      <c r="V74" s="185">
        <v>177029770.74000001</v>
      </c>
      <c r="W74" s="185">
        <v>9278648.3200000003</v>
      </c>
      <c r="X74" s="185">
        <v>32548735.309999999</v>
      </c>
      <c r="Y74" s="185">
        <v>47319017.069999993</v>
      </c>
      <c r="Z74" s="185">
        <v>-41741.56</v>
      </c>
      <c r="AA74" s="185">
        <v>11703943.480000002</v>
      </c>
      <c r="AB74" s="185">
        <v>75939254.790000007</v>
      </c>
      <c r="AC74" s="185">
        <v>6012986.1799999997</v>
      </c>
      <c r="AD74" s="185">
        <v>1022580.4199999999</v>
      </c>
      <c r="AE74" s="185">
        <v>1509906.3699999999</v>
      </c>
      <c r="AF74" s="185">
        <v>0</v>
      </c>
      <c r="AG74" s="185">
        <v>115409338.23000002</v>
      </c>
      <c r="AH74" s="185">
        <v>0</v>
      </c>
      <c r="AI74" s="185">
        <v>0</v>
      </c>
      <c r="AJ74" s="185">
        <v>13947441.59</v>
      </c>
      <c r="AK74" s="185">
        <v>637500.55000000005</v>
      </c>
      <c r="AL74" s="185">
        <v>145977.81999999998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1110335</v>
      </c>
      <c r="AT74" s="185">
        <v>104742</v>
      </c>
      <c r="AU74" s="185">
        <v>0</v>
      </c>
      <c r="AV74" s="185">
        <v>1750494.26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865972766.40999997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217507250.14999998</v>
      </c>
      <c r="D75" s="195">
        <f t="shared" si="9"/>
        <v>0</v>
      </c>
      <c r="E75" s="195">
        <f t="shared" si="9"/>
        <v>300056450.25000006</v>
      </c>
      <c r="F75" s="195">
        <f t="shared" si="9"/>
        <v>0</v>
      </c>
      <c r="G75" s="195">
        <f t="shared" si="9"/>
        <v>0</v>
      </c>
      <c r="H75" s="195">
        <f t="shared" si="9"/>
        <v>20863449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40041563.770000011</v>
      </c>
      <c r="P75" s="195">
        <f t="shared" si="9"/>
        <v>574484012.27999997</v>
      </c>
      <c r="Q75" s="195">
        <f t="shared" si="9"/>
        <v>22092616.25</v>
      </c>
      <c r="R75" s="195">
        <f t="shared" si="9"/>
        <v>58817164.760000005</v>
      </c>
      <c r="S75" s="195">
        <f t="shared" si="9"/>
        <v>2663156.2000000002</v>
      </c>
      <c r="T75" s="195">
        <f t="shared" si="9"/>
        <v>0</v>
      </c>
      <c r="U75" s="195">
        <f t="shared" si="9"/>
        <v>204602608.72000009</v>
      </c>
      <c r="V75" s="195">
        <f t="shared" si="9"/>
        <v>303879009.29000002</v>
      </c>
      <c r="W75" s="195">
        <f t="shared" si="9"/>
        <v>25258031.130000003</v>
      </c>
      <c r="X75" s="195">
        <f t="shared" si="9"/>
        <v>106304077.06000002</v>
      </c>
      <c r="Y75" s="195">
        <f t="shared" si="9"/>
        <v>153808299.47</v>
      </c>
      <c r="Z75" s="195">
        <f t="shared" si="9"/>
        <v>3252959.9099999997</v>
      </c>
      <c r="AA75" s="195">
        <f t="shared" si="9"/>
        <v>15373496.390000002</v>
      </c>
      <c r="AB75" s="195">
        <f t="shared" si="9"/>
        <v>237184993.75999999</v>
      </c>
      <c r="AC75" s="195">
        <f t="shared" si="9"/>
        <v>142429530.91</v>
      </c>
      <c r="AD75" s="195">
        <f t="shared" si="9"/>
        <v>12729209.08</v>
      </c>
      <c r="AE75" s="195">
        <f t="shared" si="9"/>
        <v>15162056.17</v>
      </c>
      <c r="AF75" s="195">
        <f t="shared" si="9"/>
        <v>0</v>
      </c>
      <c r="AG75" s="195">
        <f t="shared" si="9"/>
        <v>184976672.11000001</v>
      </c>
      <c r="AH75" s="195">
        <f t="shared" si="9"/>
        <v>0</v>
      </c>
      <c r="AI75" s="195">
        <f t="shared" si="9"/>
        <v>0</v>
      </c>
      <c r="AJ75" s="195">
        <f t="shared" si="9"/>
        <v>19118498.899999999</v>
      </c>
      <c r="AK75" s="195">
        <f t="shared" si="9"/>
        <v>10144960.189999999</v>
      </c>
      <c r="AL75" s="195">
        <f t="shared" si="9"/>
        <v>3442268.3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1375806</v>
      </c>
      <c r="AT75" s="195">
        <f t="shared" si="9"/>
        <v>3083014</v>
      </c>
      <c r="AU75" s="195">
        <f t="shared" si="9"/>
        <v>0</v>
      </c>
      <c r="AV75" s="195">
        <f t="shared" si="9"/>
        <v>1750494.26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2680401648.3100009</v>
      </c>
      <c r="CF75" s="252"/>
    </row>
    <row r="76" spans="1:84" ht="12.6" customHeight="1" x14ac:dyDescent="0.2">
      <c r="A76" s="171" t="s">
        <v>248</v>
      </c>
      <c r="B76" s="175"/>
      <c r="C76" s="184">
        <v>67978.329999999987</v>
      </c>
      <c r="D76" s="184">
        <v>0</v>
      </c>
      <c r="E76" s="185">
        <v>132327.17000000019</v>
      </c>
      <c r="F76" s="185">
        <v>0</v>
      </c>
      <c r="G76" s="184">
        <v>0</v>
      </c>
      <c r="H76" s="184">
        <v>16848.579999999998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32193.679999999997</v>
      </c>
      <c r="P76" s="185">
        <v>47463.18</v>
      </c>
      <c r="Q76" s="185">
        <v>7974.0800000000008</v>
      </c>
      <c r="R76" s="185">
        <v>245</v>
      </c>
      <c r="S76" s="185">
        <v>33549.540000000008</v>
      </c>
      <c r="T76" s="185">
        <v>0</v>
      </c>
      <c r="U76" s="185">
        <v>46994.120000000039</v>
      </c>
      <c r="V76" s="185">
        <v>18716.420000000002</v>
      </c>
      <c r="W76" s="185">
        <v>2187.1999999999998</v>
      </c>
      <c r="X76" s="185">
        <v>2341.88</v>
      </c>
      <c r="Y76" s="185">
        <v>17945.060000000001</v>
      </c>
      <c r="Z76" s="185">
        <v>12933.55</v>
      </c>
      <c r="AA76" s="185">
        <v>7625.5</v>
      </c>
      <c r="AB76" s="185">
        <v>10050.180000000002</v>
      </c>
      <c r="AC76" s="185">
        <v>1846.0700000000002</v>
      </c>
      <c r="AD76" s="185">
        <v>3117.9300000000003</v>
      </c>
      <c r="AE76" s="185">
        <v>0</v>
      </c>
      <c r="AF76" s="185">
        <v>0</v>
      </c>
      <c r="AG76" s="185">
        <v>39461.610000000015</v>
      </c>
      <c r="AH76" s="185">
        <v>0</v>
      </c>
      <c r="AI76" s="185">
        <v>0</v>
      </c>
      <c r="AJ76" s="185">
        <v>8756.0499999999993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886.87</v>
      </c>
      <c r="AT76" s="185">
        <v>3043.3499999999995</v>
      </c>
      <c r="AU76" s="185">
        <v>0</v>
      </c>
      <c r="AV76" s="185">
        <v>3495.0099999999998</v>
      </c>
      <c r="AW76" s="185">
        <v>3149.8399999999997</v>
      </c>
      <c r="AX76" s="185">
        <v>0</v>
      </c>
      <c r="AY76" s="185">
        <v>25165.979999999989</v>
      </c>
      <c r="AZ76" s="185">
        <v>0</v>
      </c>
      <c r="BA76" s="185">
        <v>24137.309999999998</v>
      </c>
      <c r="BB76" s="185">
        <v>0</v>
      </c>
      <c r="BC76" s="185">
        <v>0</v>
      </c>
      <c r="BD76" s="185">
        <v>6091.0400000000009</v>
      </c>
      <c r="BE76" s="185">
        <v>115896.83000000005</v>
      </c>
      <c r="BF76" s="185">
        <v>8534.92</v>
      </c>
      <c r="BG76" s="185">
        <v>2257.65</v>
      </c>
      <c r="BH76" s="185">
        <v>12893.26</v>
      </c>
      <c r="BI76" s="185">
        <v>0</v>
      </c>
      <c r="BJ76" s="185">
        <v>7512.93</v>
      </c>
      <c r="BK76" s="185">
        <v>11507.86</v>
      </c>
      <c r="BL76" s="185">
        <v>1790.0900000000001</v>
      </c>
      <c r="BM76" s="185">
        <v>0</v>
      </c>
      <c r="BN76" s="185">
        <v>20829.590000000007</v>
      </c>
      <c r="BO76" s="185">
        <v>951.24000000000012</v>
      </c>
      <c r="BP76" s="185">
        <v>1236.83</v>
      </c>
      <c r="BQ76" s="185">
        <v>0</v>
      </c>
      <c r="BR76" s="185">
        <v>0</v>
      </c>
      <c r="BS76" s="185">
        <v>3327.5</v>
      </c>
      <c r="BT76" s="185">
        <v>1561.3200000000002</v>
      </c>
      <c r="BU76" s="185">
        <v>0</v>
      </c>
      <c r="BV76" s="185">
        <v>11002.730000000001</v>
      </c>
      <c r="BW76" s="185">
        <v>19929.639999999996</v>
      </c>
      <c r="BX76" s="185">
        <v>0</v>
      </c>
      <c r="BY76" s="185">
        <v>6198.909999999998</v>
      </c>
      <c r="BZ76" s="185">
        <v>0</v>
      </c>
      <c r="CA76" s="185">
        <v>24611.73</v>
      </c>
      <c r="CB76" s="185">
        <v>0</v>
      </c>
      <c r="CC76" s="185">
        <v>23160.07</v>
      </c>
      <c r="CD76" s="249" t="s">
        <v>221</v>
      </c>
      <c r="CE76" s="195">
        <f t="shared" si="8"/>
        <v>849727.63000000024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320450.71730086254</v>
      </c>
      <c r="D77" s="184">
        <v>0</v>
      </c>
      <c r="E77" s="184">
        <v>442069.42364933901</v>
      </c>
      <c r="F77" s="184">
        <v>0</v>
      </c>
      <c r="G77" s="184">
        <v>0</v>
      </c>
      <c r="H77" s="184">
        <v>30737.859049798502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793258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27340.622502659342</v>
      </c>
      <c r="D78" s="184">
        <v>0</v>
      </c>
      <c r="E78" s="184">
        <v>53221.478106555936</v>
      </c>
      <c r="F78" s="184">
        <v>0</v>
      </c>
      <c r="G78" s="184">
        <v>0</v>
      </c>
      <c r="H78" s="184">
        <v>6776.4339825037805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12948.174099767002</v>
      </c>
      <c r="P78" s="184">
        <v>19089.508188208965</v>
      </c>
      <c r="Q78" s="184">
        <v>3207.144263267513</v>
      </c>
      <c r="R78" s="184">
        <v>98.538056365190798</v>
      </c>
      <c r="S78" s="184">
        <v>13493.495769576426</v>
      </c>
      <c r="T78" s="184">
        <v>0</v>
      </c>
      <c r="U78" s="184">
        <v>18900.854062826711</v>
      </c>
      <c r="V78" s="184">
        <v>7527.6720363860595</v>
      </c>
      <c r="W78" s="184">
        <v>879.68341584467464</v>
      </c>
      <c r="X78" s="184">
        <v>941.89511608372663</v>
      </c>
      <c r="Y78" s="184">
        <v>7217.4340153335952</v>
      </c>
      <c r="Z78" s="184">
        <v>5201.8239955184217</v>
      </c>
      <c r="AA78" s="184">
        <v>3066.9467298480099</v>
      </c>
      <c r="AB78" s="184">
        <v>4042.1436870216876</v>
      </c>
      <c r="AC78" s="184">
        <v>742.48224373097059</v>
      </c>
      <c r="AD78" s="184">
        <v>1254.0194370723239</v>
      </c>
      <c r="AE78" s="184">
        <v>0</v>
      </c>
      <c r="AF78" s="184">
        <v>0</v>
      </c>
      <c r="AG78" s="184">
        <v>15871.307552821136</v>
      </c>
      <c r="AH78" s="184">
        <v>0</v>
      </c>
      <c r="AI78" s="184">
        <v>0</v>
      </c>
      <c r="AJ78" s="184">
        <v>3521.6495854548111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356.69569815753778</v>
      </c>
      <c r="AT78" s="184">
        <v>1224.0236483224626</v>
      </c>
      <c r="AU78" s="184">
        <v>0</v>
      </c>
      <c r="AV78" s="184">
        <v>1405.6795607220631</v>
      </c>
      <c r="AW78" s="184">
        <v>1266.8535161687043</v>
      </c>
      <c r="AX78" s="249" t="s">
        <v>221</v>
      </c>
      <c r="AY78" s="249" t="s">
        <v>221</v>
      </c>
      <c r="AZ78" s="249" t="s">
        <v>221</v>
      </c>
      <c r="BA78" s="184">
        <v>9707.9331154452375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5185.6195126982038</v>
      </c>
      <c r="BI78" s="184">
        <v>0</v>
      </c>
      <c r="BJ78" s="249" t="s">
        <v>221</v>
      </c>
      <c r="BK78" s="184">
        <v>4628.4169686641817</v>
      </c>
      <c r="BL78" s="184">
        <v>719.96730334189544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1338.3076838986628</v>
      </c>
      <c r="BT78" s="184">
        <v>627.95689046571306</v>
      </c>
      <c r="BU78" s="184">
        <v>0</v>
      </c>
      <c r="BV78" s="184">
        <v>4425.255628208065</v>
      </c>
      <c r="BW78" s="184">
        <v>8015.6244475835138</v>
      </c>
      <c r="BX78" s="184">
        <v>0</v>
      </c>
      <c r="BY78" s="184">
        <v>2493.1777264601824</v>
      </c>
      <c r="BZ78" s="184">
        <v>0</v>
      </c>
      <c r="CA78" s="184">
        <v>9898.7430121830912</v>
      </c>
      <c r="CB78" s="184">
        <v>0</v>
      </c>
      <c r="CC78" s="249" t="s">
        <v>221</v>
      </c>
      <c r="CD78" s="249" t="s">
        <v>221</v>
      </c>
      <c r="CE78" s="195">
        <f t="shared" si="8"/>
        <v>256637.56155916586</v>
      </c>
      <c r="CF78" s="195"/>
    </row>
    <row r="79" spans="1:84" ht="12.6" customHeight="1" x14ac:dyDescent="0.2">
      <c r="A79" s="171" t="s">
        <v>251</v>
      </c>
      <c r="B79" s="175"/>
      <c r="C79" s="225">
        <v>1349709.6644168908</v>
      </c>
      <c r="D79" s="225">
        <v>0</v>
      </c>
      <c r="E79" s="184">
        <v>1861956.7416431294</v>
      </c>
      <c r="F79" s="184">
        <v>0</v>
      </c>
      <c r="G79" s="184">
        <v>0</v>
      </c>
      <c r="H79" s="184">
        <v>129465.10393997972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3341131.5100000002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264.03999999999996</v>
      </c>
      <c r="D80" s="187">
        <v>0</v>
      </c>
      <c r="E80" s="187">
        <v>533.20000000000005</v>
      </c>
      <c r="F80" s="187">
        <v>0</v>
      </c>
      <c r="G80" s="187">
        <v>0</v>
      </c>
      <c r="H80" s="187">
        <v>19.440000000000001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31.41</v>
      </c>
      <c r="P80" s="187">
        <v>93.300000000000011</v>
      </c>
      <c r="Q80" s="187">
        <v>47.62</v>
      </c>
      <c r="R80" s="187">
        <v>0</v>
      </c>
      <c r="S80" s="187">
        <v>7.0000000000000007E-2</v>
      </c>
      <c r="T80" s="187">
        <v>0</v>
      </c>
      <c r="U80" s="187">
        <v>0</v>
      </c>
      <c r="V80" s="187">
        <v>31.200000000000006</v>
      </c>
      <c r="W80" s="187">
        <v>0</v>
      </c>
      <c r="X80" s="187">
        <v>0</v>
      </c>
      <c r="Y80" s="187">
        <v>23.15</v>
      </c>
      <c r="Z80" s="187">
        <v>0</v>
      </c>
      <c r="AA80" s="187">
        <v>0</v>
      </c>
      <c r="AB80" s="187">
        <v>0</v>
      </c>
      <c r="AC80" s="187">
        <v>0</v>
      </c>
      <c r="AD80" s="187">
        <v>1.19</v>
      </c>
      <c r="AE80" s="187">
        <v>0</v>
      </c>
      <c r="AF80" s="187">
        <v>0</v>
      </c>
      <c r="AG80" s="187">
        <v>119.43</v>
      </c>
      <c r="AH80" s="187">
        <v>0</v>
      </c>
      <c r="AI80" s="187">
        <v>0</v>
      </c>
      <c r="AJ80" s="187">
        <v>27.189999999999998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1.9</v>
      </c>
      <c r="AT80" s="187">
        <v>0.12</v>
      </c>
      <c r="AU80" s="187">
        <v>0</v>
      </c>
      <c r="AV80" s="187">
        <v>0.97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1194.2300000000005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1269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 t="s">
        <v>1270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1265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1266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1274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29259</v>
      </c>
      <c r="D111" s="174">
        <v>168056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3202</v>
      </c>
      <c r="D114" s="174">
        <v>4317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135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374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>
        <v>55</v>
      </c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48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>
        <v>72</v>
      </c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684</v>
      </c>
    </row>
    <row r="128" spans="1:5" ht="12.6" customHeight="1" x14ac:dyDescent="0.2">
      <c r="A128" s="173" t="s">
        <v>292</v>
      </c>
      <c r="B128" s="172" t="s">
        <v>256</v>
      </c>
      <c r="C128" s="189">
        <v>691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61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12271</v>
      </c>
      <c r="C138" s="189">
        <v>7936</v>
      </c>
      <c r="D138" s="174">
        <v>9052</v>
      </c>
      <c r="E138" s="175">
        <f>SUM(B138:D138)</f>
        <v>29259</v>
      </c>
    </row>
    <row r="139" spans="1:6" ht="12.6" customHeight="1" x14ac:dyDescent="0.2">
      <c r="A139" s="173" t="s">
        <v>215</v>
      </c>
      <c r="B139" s="174">
        <v>71850</v>
      </c>
      <c r="C139" s="189">
        <v>51665</v>
      </c>
      <c r="D139" s="174">
        <v>44541</v>
      </c>
      <c r="E139" s="175">
        <f>SUM(B139:D139)</f>
        <v>168056</v>
      </c>
    </row>
    <row r="140" spans="1:6" ht="12.6" customHeight="1" x14ac:dyDescent="0.2">
      <c r="A140" s="173" t="s">
        <v>298</v>
      </c>
      <c r="B140" s="174">
        <v>240815.03536589319</v>
      </c>
      <c r="C140" s="174">
        <v>125053.36176618618</v>
      </c>
      <c r="D140" s="174">
        <v>215952.60286792109</v>
      </c>
      <c r="E140" s="175">
        <f>SUM(B140:D140)</f>
        <v>581821.00000000047</v>
      </c>
    </row>
    <row r="141" spans="1:6" ht="12.6" customHeight="1" x14ac:dyDescent="0.2">
      <c r="A141" s="173" t="s">
        <v>245</v>
      </c>
      <c r="B141" s="174">
        <v>819829838.52999997</v>
      </c>
      <c r="C141" s="189">
        <v>455879992.93999988</v>
      </c>
      <c r="D141" s="174">
        <v>538719050.42999971</v>
      </c>
      <c r="E141" s="175">
        <f>SUM(B141:D141)</f>
        <v>1814428881.8999996</v>
      </c>
      <c r="F141" s="199"/>
    </row>
    <row r="142" spans="1:6" ht="12.6" customHeight="1" x14ac:dyDescent="0.2">
      <c r="A142" s="173" t="s">
        <v>246</v>
      </c>
      <c r="B142" s="174">
        <v>358425527.05999994</v>
      </c>
      <c r="C142" s="189">
        <v>186127568.96000004</v>
      </c>
      <c r="D142" s="174">
        <v>321419670.26999998</v>
      </c>
      <c r="E142" s="175">
        <f>SUM(B142:D142)</f>
        <v>865972766.28999996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21591424.810000006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448225.43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-362063.77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39019.199999999997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6475299.4699999997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482756.80999999976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28674661.950000003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v>3664186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4708465.38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8372651.3799999999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100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100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322261.19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27237808.199999999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27560069.390000001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7071414.4799999995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7071414.4799999995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10204042.939999999</v>
      </c>
      <c r="C195" s="189">
        <v>0</v>
      </c>
      <c r="D195" s="174">
        <v>0</v>
      </c>
      <c r="E195" s="175">
        <f t="shared" ref="E195:E203" si="10">SUM(B195:C195)-D195</f>
        <v>10204042.939999999</v>
      </c>
    </row>
    <row r="196" spans="1:8" ht="12.6" customHeight="1" x14ac:dyDescent="0.2">
      <c r="A196" s="173" t="s">
        <v>333</v>
      </c>
      <c r="B196" s="174">
        <v>21279518.619999994</v>
      </c>
      <c r="C196" s="189">
        <v>0</v>
      </c>
      <c r="D196" s="174">
        <v>0</v>
      </c>
      <c r="E196" s="175">
        <f t="shared" si="10"/>
        <v>21279518.619999994</v>
      </c>
    </row>
    <row r="197" spans="1:8" ht="12.6" customHeight="1" x14ac:dyDescent="0.2">
      <c r="A197" s="173" t="s">
        <v>334</v>
      </c>
      <c r="B197" s="174">
        <v>358691367.21999997</v>
      </c>
      <c r="C197" s="189">
        <v>7589536.25</v>
      </c>
      <c r="D197" s="174">
        <v>328052.36000000004</v>
      </c>
      <c r="E197" s="175">
        <f t="shared" si="10"/>
        <v>365952851.10999995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13599325.510000002</v>
      </c>
      <c r="C199" s="189">
        <v>367676.75999999995</v>
      </c>
      <c r="D199" s="174">
        <v>7784.35</v>
      </c>
      <c r="E199" s="175">
        <f t="shared" si="10"/>
        <v>13959217.920000002</v>
      </c>
    </row>
    <row r="200" spans="1:8" ht="12.6" customHeight="1" x14ac:dyDescent="0.2">
      <c r="A200" s="173" t="s">
        <v>337</v>
      </c>
      <c r="B200" s="174">
        <v>200469864.16</v>
      </c>
      <c r="C200" s="189">
        <v>7395188.7100000679</v>
      </c>
      <c r="D200" s="174">
        <v>653440.41999999993</v>
      </c>
      <c r="E200" s="175">
        <f t="shared" si="10"/>
        <v>207211612.45000008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258775.28000000099</v>
      </c>
      <c r="C202" s="189">
        <v>0</v>
      </c>
      <c r="D202" s="174">
        <v>0</v>
      </c>
      <c r="E202" s="175">
        <f t="shared" si="10"/>
        <v>258775.28000000099</v>
      </c>
    </row>
    <row r="203" spans="1:8" ht="12.6" customHeight="1" x14ac:dyDescent="0.2">
      <c r="A203" s="173" t="s">
        <v>340</v>
      </c>
      <c r="B203" s="174">
        <v>5212063.1200000346</v>
      </c>
      <c r="C203" s="189">
        <v>1203391.4899999518</v>
      </c>
      <c r="D203" s="174">
        <v>-1278715.8699999999</v>
      </c>
      <c r="E203" s="175">
        <f t="shared" si="10"/>
        <v>7694170.4799999865</v>
      </c>
    </row>
    <row r="204" spans="1:8" ht="12.6" customHeight="1" x14ac:dyDescent="0.2">
      <c r="A204" s="173" t="s">
        <v>203</v>
      </c>
      <c r="B204" s="175">
        <f>SUM(B195:B203)</f>
        <v>609714956.8499999</v>
      </c>
      <c r="C204" s="191">
        <f>SUM(C195:C203)</f>
        <v>16555793.21000002</v>
      </c>
      <c r="D204" s="175">
        <f>SUM(D195:D203)</f>
        <v>-289438.74</v>
      </c>
      <c r="E204" s="175">
        <f>SUM(E195:E203)</f>
        <v>626560188.80000007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19953423.25</v>
      </c>
      <c r="C209" s="189">
        <v>485525.92999999947</v>
      </c>
      <c r="D209" s="174">
        <v>0</v>
      </c>
      <c r="E209" s="175">
        <f t="shared" ref="E209:E216" si="11">SUM(B209:C209)-D209</f>
        <v>20438949.18</v>
      </c>
      <c r="H209" s="259"/>
    </row>
    <row r="210" spans="1:8" ht="12.6" customHeight="1" x14ac:dyDescent="0.2">
      <c r="A210" s="173" t="s">
        <v>334</v>
      </c>
      <c r="B210" s="174">
        <v>228256865.09</v>
      </c>
      <c r="C210" s="189">
        <v>10263173.889999969</v>
      </c>
      <c r="D210" s="174">
        <v>398503.52000000008</v>
      </c>
      <c r="E210" s="175">
        <f t="shared" si="11"/>
        <v>238121535.45999995</v>
      </c>
      <c r="H210" s="259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">
      <c r="A212" s="173" t="s">
        <v>336</v>
      </c>
      <c r="B212" s="174">
        <v>9424057.8099999987</v>
      </c>
      <c r="C212" s="189">
        <v>868216.55999999773</v>
      </c>
      <c r="D212" s="174">
        <v>7784.35</v>
      </c>
      <c r="E212" s="175">
        <f t="shared" si="11"/>
        <v>10284490.019999998</v>
      </c>
      <c r="H212" s="259"/>
    </row>
    <row r="213" spans="1:8" ht="12.6" customHeight="1" x14ac:dyDescent="0.2">
      <c r="A213" s="173" t="s">
        <v>337</v>
      </c>
      <c r="B213" s="174">
        <f>175426646.11+218933.209999926</f>
        <v>175645579.31999993</v>
      </c>
      <c r="C213" s="189">
        <f>7828183.82999996-218933.209999926</f>
        <v>7609250.6200000336</v>
      </c>
      <c r="D213" s="174">
        <v>753512.46000000008</v>
      </c>
      <c r="E213" s="175">
        <f t="shared" si="11"/>
        <v>182501317.47999996</v>
      </c>
      <c r="H213" s="259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433279925.46999991</v>
      </c>
      <c r="C217" s="191">
        <f>SUM(C208:C216)</f>
        <v>19226167</v>
      </c>
      <c r="D217" s="175">
        <f>SUM(D208:D216)</f>
        <v>1159800.33</v>
      </c>
      <c r="E217" s="175">
        <f>SUM(E208:E216)</f>
        <v>451346292.13999993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6" t="s">
        <v>1255</v>
      </c>
      <c r="C220" s="286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8483836.5299999993</v>
      </c>
      <c r="D221" s="172">
        <f>C221</f>
        <v>8483836.5299999993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v>843552739.80999994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461127376.06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12027528.569999998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73926448.409999996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316489612.85000008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13124092.640000001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1720247798.3400002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1844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18459251.419999998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11773538.76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30232790.18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1758964425.0500002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191072.07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372438688.47999996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249997377.38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193929970.85999998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16210685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76695.8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332849734.82999992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>
        <v>316659227.26999998</v>
      </c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316659227.26999998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10204042.939999999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21279518.620000001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365952851.10999995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13959217.92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207211612.44999999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258775.28000000119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7694170.4800000004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626560188.79999995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451346292.13999999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175213896.65999997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45931823.140000001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45931823.140000001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>
        <v>7893573</v>
      </c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7893573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878548254.89999986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27733753.250000004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36053611.260000005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18134216.029999997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81921580.540000007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168855599.78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3266916.3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172122516.08000001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172122516.08000001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624504158.27999949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878548254.8999995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878548254.89999986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1814428881.9000001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865972766.40999901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2680401648.309999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8483836.5299999993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1720247798.3400006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30232790.180000003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1758964425.0500007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921437223.25999832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v>47582643.399999984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47582643.399999984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969019866.6599983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v>314424513.14000016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28674661.950000014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20380571.280000001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200320846.03000015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4438453.3800000008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84784106.599999994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19226164.220000021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8372651.3799999999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100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27560069.390000001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7071414.4799999995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274491818.2661227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989745370.11612308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-20725503.456124783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45020779.740000002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24295276.28387522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24295276.28387522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Sacred Heart Medical Center   H-0     FYE 12/31/2019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29259</v>
      </c>
      <c r="C414" s="194">
        <f>E138</f>
        <v>29259</v>
      </c>
      <c r="D414" s="179"/>
    </row>
    <row r="415" spans="1:5" ht="12.6" customHeight="1" x14ac:dyDescent="0.2">
      <c r="A415" s="179" t="s">
        <v>464</v>
      </c>
      <c r="B415" s="179">
        <f>D111</f>
        <v>168056</v>
      </c>
      <c r="C415" s="179">
        <f>E139</f>
        <v>168056</v>
      </c>
      <c r="D415" s="194">
        <f>SUM(C59:H59)+N59</f>
        <v>168056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3202</v>
      </c>
    </row>
    <row r="424" spans="1:7" ht="12.6" customHeight="1" x14ac:dyDescent="0.2">
      <c r="A424" s="179" t="s">
        <v>1244</v>
      </c>
      <c r="B424" s="179">
        <f>D114</f>
        <v>4317</v>
      </c>
      <c r="D424" s="179">
        <f>J59</f>
        <v>4317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314424513.14000016</v>
      </c>
      <c r="C427" s="179">
        <f t="shared" ref="C427:C434" si="13">CE61</f>
        <v>314424513.13999993</v>
      </c>
      <c r="D427" s="179"/>
    </row>
    <row r="428" spans="1:7" ht="12.6" customHeight="1" x14ac:dyDescent="0.2">
      <c r="A428" s="179" t="s">
        <v>3</v>
      </c>
      <c r="B428" s="179">
        <f t="shared" si="12"/>
        <v>28674661.950000014</v>
      </c>
      <c r="C428" s="179">
        <f t="shared" si="13"/>
        <v>28674663</v>
      </c>
      <c r="D428" s="179">
        <f>D173</f>
        <v>28674661.950000003</v>
      </c>
    </row>
    <row r="429" spans="1:7" ht="12.6" customHeight="1" x14ac:dyDescent="0.2">
      <c r="A429" s="179" t="s">
        <v>236</v>
      </c>
      <c r="B429" s="179">
        <f t="shared" si="12"/>
        <v>20380571.280000001</v>
      </c>
      <c r="C429" s="179">
        <f t="shared" si="13"/>
        <v>20380571.280000001</v>
      </c>
      <c r="D429" s="179"/>
    </row>
    <row r="430" spans="1:7" ht="12.6" customHeight="1" x14ac:dyDescent="0.2">
      <c r="A430" s="179" t="s">
        <v>237</v>
      </c>
      <c r="B430" s="179">
        <f t="shared" si="12"/>
        <v>200320846.03000015</v>
      </c>
      <c r="C430" s="179">
        <f t="shared" si="13"/>
        <v>200320846.02999991</v>
      </c>
      <c r="D430" s="179"/>
    </row>
    <row r="431" spans="1:7" ht="12.6" customHeight="1" x14ac:dyDescent="0.2">
      <c r="A431" s="179" t="s">
        <v>444</v>
      </c>
      <c r="B431" s="179">
        <f t="shared" si="12"/>
        <v>4438453.3800000008</v>
      </c>
      <c r="C431" s="179">
        <f t="shared" si="13"/>
        <v>4438453.38</v>
      </c>
      <c r="D431" s="179"/>
    </row>
    <row r="432" spans="1:7" ht="12.6" customHeight="1" x14ac:dyDescent="0.2">
      <c r="A432" s="179" t="s">
        <v>445</v>
      </c>
      <c r="B432" s="179">
        <f t="shared" si="12"/>
        <v>84784106.599999994</v>
      </c>
      <c r="C432" s="179">
        <f t="shared" si="13"/>
        <v>84784106.599999979</v>
      </c>
      <c r="D432" s="179"/>
    </row>
    <row r="433" spans="1:7" ht="12.6" customHeight="1" x14ac:dyDescent="0.2">
      <c r="A433" s="179" t="s">
        <v>6</v>
      </c>
      <c r="B433" s="179">
        <f t="shared" si="12"/>
        <v>19226164.220000021</v>
      </c>
      <c r="C433" s="179">
        <f t="shared" si="13"/>
        <v>19226167</v>
      </c>
      <c r="D433" s="179">
        <f>C217</f>
        <v>19226167</v>
      </c>
    </row>
    <row r="434" spans="1:7" ht="12.6" customHeight="1" x14ac:dyDescent="0.2">
      <c r="A434" s="179" t="s">
        <v>474</v>
      </c>
      <c r="B434" s="179">
        <f t="shared" si="12"/>
        <v>8372651.3799999999</v>
      </c>
      <c r="C434" s="179">
        <f t="shared" si="13"/>
        <v>8372651.3800000008</v>
      </c>
      <c r="D434" s="179">
        <f>D177</f>
        <v>8372651.3799999999</v>
      </c>
    </row>
    <row r="435" spans="1:7" ht="12.6" customHeight="1" x14ac:dyDescent="0.2">
      <c r="A435" s="179" t="s">
        <v>447</v>
      </c>
      <c r="B435" s="179">
        <f t="shared" si="12"/>
        <v>100</v>
      </c>
      <c r="C435" s="179"/>
      <c r="D435" s="179">
        <f>D181</f>
        <v>100</v>
      </c>
    </row>
    <row r="436" spans="1:7" ht="12.6" customHeight="1" x14ac:dyDescent="0.2">
      <c r="A436" s="179" t="s">
        <v>475</v>
      </c>
      <c r="B436" s="179">
        <f t="shared" si="12"/>
        <v>27560069.390000001</v>
      </c>
      <c r="C436" s="179"/>
      <c r="D436" s="179">
        <f>D186</f>
        <v>27560069.390000001</v>
      </c>
    </row>
    <row r="437" spans="1:7" ht="12.6" customHeight="1" x14ac:dyDescent="0.2">
      <c r="A437" s="194" t="s">
        <v>449</v>
      </c>
      <c r="B437" s="194">
        <f t="shared" si="12"/>
        <v>7071414.4799999995</v>
      </c>
      <c r="C437" s="194"/>
      <c r="D437" s="194">
        <f>D190</f>
        <v>7071414.4799999995</v>
      </c>
    </row>
    <row r="438" spans="1:7" ht="12.6" customHeight="1" x14ac:dyDescent="0.2">
      <c r="A438" s="194" t="s">
        <v>476</v>
      </c>
      <c r="B438" s="194">
        <f>C386+C387+C388</f>
        <v>34631583.869999997</v>
      </c>
      <c r="C438" s="194">
        <f>CD69</f>
        <v>34631583.869999997</v>
      </c>
      <c r="D438" s="194">
        <f>D181+D186+D190</f>
        <v>34631583.869999997</v>
      </c>
    </row>
    <row r="439" spans="1:7" ht="12.6" customHeight="1" x14ac:dyDescent="0.2">
      <c r="A439" s="179" t="s">
        <v>451</v>
      </c>
      <c r="B439" s="194">
        <f>C389</f>
        <v>274491818.2661227</v>
      </c>
      <c r="C439" s="194">
        <f>SUM(C69:CC69)</f>
        <v>274491818.26612508</v>
      </c>
      <c r="D439" s="179"/>
    </row>
    <row r="440" spans="1:7" ht="12.6" customHeight="1" x14ac:dyDescent="0.2">
      <c r="A440" s="179" t="s">
        <v>477</v>
      </c>
      <c r="B440" s="194">
        <f>B438+B439</f>
        <v>309123402.1361227</v>
      </c>
      <c r="C440" s="194">
        <f>CE69</f>
        <v>309123402.13612509</v>
      </c>
      <c r="D440" s="179"/>
    </row>
    <row r="441" spans="1:7" ht="12.6" customHeight="1" x14ac:dyDescent="0.2">
      <c r="A441" s="179" t="s">
        <v>478</v>
      </c>
      <c r="B441" s="179">
        <f>D390</f>
        <v>989745370.11612308</v>
      </c>
      <c r="C441" s="179">
        <f>SUM(C427:C437)+C440</f>
        <v>989745373.94612491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8483836.5299999993</v>
      </c>
      <c r="C444" s="179">
        <f>C363</f>
        <v>8483836.5299999993</v>
      </c>
      <c r="D444" s="179"/>
    </row>
    <row r="445" spans="1:7" ht="12.6" customHeight="1" x14ac:dyDescent="0.2">
      <c r="A445" s="179" t="s">
        <v>343</v>
      </c>
      <c r="B445" s="179">
        <f>D229</f>
        <v>1720247798.3400002</v>
      </c>
      <c r="C445" s="179">
        <f>C364</f>
        <v>1720247798.3400006</v>
      </c>
      <c r="D445" s="179"/>
    </row>
    <row r="446" spans="1:7" ht="12.6" customHeight="1" x14ac:dyDescent="0.2">
      <c r="A446" s="179" t="s">
        <v>351</v>
      </c>
      <c r="B446" s="179">
        <f>D236</f>
        <v>30232790.18</v>
      </c>
      <c r="C446" s="179">
        <f>C365</f>
        <v>30232790.180000003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1758964425.0500002</v>
      </c>
      <c r="C448" s="179">
        <f>D367</f>
        <v>1758964425.0500007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1844</v>
      </c>
    </row>
    <row r="454" spans="1:7" ht="12.6" customHeight="1" x14ac:dyDescent="0.2">
      <c r="A454" s="179" t="s">
        <v>168</v>
      </c>
      <c r="B454" s="179">
        <f>C233</f>
        <v>18459251.419999998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11773538.76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47582643.399999984</v>
      </c>
      <c r="C458" s="194">
        <f>CE70</f>
        <v>47582643.400000006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1814428881.9000001</v>
      </c>
      <c r="C463" s="194">
        <f>CE73</f>
        <v>1814428881.9000003</v>
      </c>
      <c r="D463" s="194">
        <f>E141+E147+E153</f>
        <v>1814428881.8999996</v>
      </c>
    </row>
    <row r="464" spans="1:7" ht="12.6" customHeight="1" x14ac:dyDescent="0.2">
      <c r="A464" s="179" t="s">
        <v>246</v>
      </c>
      <c r="B464" s="194">
        <f>C360</f>
        <v>865972766.40999901</v>
      </c>
      <c r="C464" s="194">
        <f>CE74</f>
        <v>865972766.40999997</v>
      </c>
      <c r="D464" s="194">
        <f>E142+E148+E154</f>
        <v>865972766.28999996</v>
      </c>
    </row>
    <row r="465" spans="1:7" ht="12.6" customHeight="1" x14ac:dyDescent="0.2">
      <c r="A465" s="179" t="s">
        <v>247</v>
      </c>
      <c r="B465" s="194">
        <f>D361</f>
        <v>2680401648.309999</v>
      </c>
      <c r="C465" s="194">
        <f>CE75</f>
        <v>2680401648.3100009</v>
      </c>
      <c r="D465" s="194">
        <f>D463+D464</f>
        <v>2680401648.1899996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10204042.939999999</v>
      </c>
      <c r="C468" s="179">
        <f>E195</f>
        <v>10204042.939999999</v>
      </c>
      <c r="D468" s="179"/>
    </row>
    <row r="469" spans="1:7" ht="12.6" customHeight="1" x14ac:dyDescent="0.2">
      <c r="A469" s="179" t="s">
        <v>333</v>
      </c>
      <c r="B469" s="179">
        <f t="shared" si="14"/>
        <v>21279518.620000001</v>
      </c>
      <c r="C469" s="179">
        <f>E196</f>
        <v>21279518.619999994</v>
      </c>
      <c r="D469" s="179"/>
    </row>
    <row r="470" spans="1:7" ht="12.6" customHeight="1" x14ac:dyDescent="0.2">
      <c r="A470" s="179" t="s">
        <v>334</v>
      </c>
      <c r="B470" s="179">
        <f t="shared" si="14"/>
        <v>365952851.10999995</v>
      </c>
      <c r="C470" s="179">
        <f>E197</f>
        <v>365952851.10999995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13959217.92</v>
      </c>
      <c r="C472" s="179">
        <f>E199</f>
        <v>13959217.920000002</v>
      </c>
      <c r="D472" s="179"/>
    </row>
    <row r="473" spans="1:7" ht="12.6" customHeight="1" x14ac:dyDescent="0.2">
      <c r="A473" s="179" t="s">
        <v>495</v>
      </c>
      <c r="B473" s="179">
        <f t="shared" si="14"/>
        <v>207211612.44999999</v>
      </c>
      <c r="C473" s="179">
        <f>SUM(E200:E201)</f>
        <v>207211612.45000008</v>
      </c>
      <c r="D473" s="179"/>
    </row>
    <row r="474" spans="1:7" ht="12.6" customHeight="1" x14ac:dyDescent="0.2">
      <c r="A474" s="179" t="s">
        <v>339</v>
      </c>
      <c r="B474" s="179">
        <f t="shared" si="14"/>
        <v>258775.28000000119</v>
      </c>
      <c r="C474" s="179">
        <f>E202</f>
        <v>258775.28000000099</v>
      </c>
      <c r="D474" s="179"/>
    </row>
    <row r="475" spans="1:7" ht="12.6" customHeight="1" x14ac:dyDescent="0.2">
      <c r="A475" s="179" t="s">
        <v>340</v>
      </c>
      <c r="B475" s="179">
        <f t="shared" si="14"/>
        <v>7694170.4800000004</v>
      </c>
      <c r="C475" s="179">
        <f>E203</f>
        <v>7694170.4799999865</v>
      </c>
      <c r="D475" s="179"/>
    </row>
    <row r="476" spans="1:7" ht="12.6" customHeight="1" x14ac:dyDescent="0.2">
      <c r="A476" s="179" t="s">
        <v>203</v>
      </c>
      <c r="B476" s="179">
        <f>D275</f>
        <v>626560188.79999995</v>
      </c>
      <c r="C476" s="179">
        <f>E204</f>
        <v>626560188.80000007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451346292.13999999</v>
      </c>
      <c r="C478" s="179">
        <f>E217</f>
        <v>451346292.13999993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878548254.89999986</v>
      </c>
    </row>
    <row r="482" spans="1:12" ht="12.6" customHeight="1" x14ac:dyDescent="0.2">
      <c r="A482" s="180" t="s">
        <v>499</v>
      </c>
      <c r="C482" s="180">
        <f>D339</f>
        <v>878548254.8999995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Sacred Heart Medical Center   H-0     FYE 12/31/2019</v>
      </c>
      <c r="B493" s="261" t="str">
        <f>RIGHT('Prior Year'!C82,4)</f>
        <v>2019</v>
      </c>
      <c r="C493" s="261" t="str">
        <f>RIGHT(C82,4)</f>
        <v>2019</v>
      </c>
      <c r="D493" s="261" t="str">
        <f>RIGHT('Prior Year'!C82,4)</f>
        <v>2019</v>
      </c>
      <c r="E493" s="261" t="str">
        <f>RIGHT(C82,4)</f>
        <v>2019</v>
      </c>
      <c r="F493" s="261" t="str">
        <f>RIGHT('Prior Year'!C82,4)</f>
        <v>2019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50441093.350000001</v>
      </c>
      <c r="C496" s="240">
        <f>C71</f>
        <v>50441093.350000001</v>
      </c>
      <c r="D496" s="240">
        <f>'Prior Year'!C59</f>
        <v>67889.218572915444</v>
      </c>
      <c r="E496" s="180">
        <f>C59</f>
        <v>67889.218572915444</v>
      </c>
      <c r="F496" s="263">
        <f t="shared" ref="F496:G511" si="15">IF(B496=0,"",IF(D496=0,"",B496/D496))</f>
        <v>742.99122026017233</v>
      </c>
      <c r="G496" s="264">
        <f t="shared" si="15"/>
        <v>742.99122026017233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91101285.840000004</v>
      </c>
      <c r="C498" s="240">
        <f>E71</f>
        <v>91101285.840000004</v>
      </c>
      <c r="D498" s="240">
        <f>'Prior Year'!E59</f>
        <v>93654.79965006758</v>
      </c>
      <c r="E498" s="180">
        <f>E59</f>
        <v>93654.79965006758</v>
      </c>
      <c r="F498" s="263">
        <f t="shared" si="15"/>
        <v>972.73483238863844</v>
      </c>
      <c r="G498" s="263">
        <f t="shared" si="15"/>
        <v>972.73483238863844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12108.05</v>
      </c>
      <c r="C500" s="240">
        <f>G71</f>
        <v>12108.05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5646045.0999999996</v>
      </c>
      <c r="C501" s="240">
        <f>H71</f>
        <v>5646045.0999999996</v>
      </c>
      <c r="D501" s="240">
        <f>'Prior Year'!H59</f>
        <v>6511.9817770169821</v>
      </c>
      <c r="E501" s="180">
        <f>H59</f>
        <v>6511.9817770169821</v>
      </c>
      <c r="F501" s="263">
        <f t="shared" si="15"/>
        <v>867.0240939443089</v>
      </c>
      <c r="G501" s="263">
        <f t="shared" si="15"/>
        <v>867.0240939443089</v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4317</v>
      </c>
      <c r="E503" s="180">
        <f>J59</f>
        <v>4317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7786058.0600000005</v>
      </c>
      <c r="C508" s="240">
        <f>O71</f>
        <v>7786058.0600000005</v>
      </c>
      <c r="D508" s="240">
        <f>'Prior Year'!O59</f>
        <v>3202</v>
      </c>
      <c r="E508" s="180">
        <f>O59</f>
        <v>3202</v>
      </c>
      <c r="F508" s="263">
        <f t="shared" si="15"/>
        <v>2431.6233791380387</v>
      </c>
      <c r="G508" s="263">
        <f t="shared" si="15"/>
        <v>2431.6233791380387</v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112793520.99999996</v>
      </c>
      <c r="C509" s="240">
        <f>P71</f>
        <v>112793520.99999996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8322233.9599999981</v>
      </c>
      <c r="C510" s="240">
        <f>Q71</f>
        <v>8322233.9599999981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12143304.219999999</v>
      </c>
      <c r="C511" s="240">
        <f>R71</f>
        <v>12143304.219999999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7267539.4499999993</v>
      </c>
      <c r="C512" s="240">
        <f>S71</f>
        <v>7267539.4499999993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29925485.429999996</v>
      </c>
      <c r="C514" s="240">
        <f>U71</f>
        <v>29925485.429999996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37065857.259999998</v>
      </c>
      <c r="C515" s="240">
        <f>V71</f>
        <v>37065857.259999998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1559358.15</v>
      </c>
      <c r="C516" s="240">
        <f>W71</f>
        <v>1559358.15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3059776.53</v>
      </c>
      <c r="C517" s="240">
        <f>X71</f>
        <v>3059776.53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22331181.049999997</v>
      </c>
      <c r="C518" s="240">
        <f>Y71</f>
        <v>22331181.049999997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688573.06</v>
      </c>
      <c r="C519" s="240">
        <f>Z71</f>
        <v>688573.06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3429198.28</v>
      </c>
      <c r="C520" s="240">
        <f>AA71</f>
        <v>3429198.28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45643299.269999996</v>
      </c>
      <c r="C521" s="240">
        <f>AB71</f>
        <v>45643299.269999996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14239530.650000002</v>
      </c>
      <c r="C522" s="240">
        <f>AC71</f>
        <v>14239530.650000002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1806680.67</v>
      </c>
      <c r="C523" s="240">
        <f>AD71</f>
        <v>1806680.67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3681758.2699999996</v>
      </c>
      <c r="C524" s="240">
        <f>AE71</f>
        <v>3681758.2699999996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33438825.079999998</v>
      </c>
      <c r="C526" s="240">
        <f>AG71</f>
        <v>33438825.079999998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8848534.700000003</v>
      </c>
      <c r="C529" s="240">
        <f>AJ71</f>
        <v>8848534.700000003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2880081.47</v>
      </c>
      <c r="C530" s="240">
        <f>AK71</f>
        <v>2880081.47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816402.88</v>
      </c>
      <c r="C531" s="240">
        <f>AL71</f>
        <v>816402.88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278680.64</v>
      </c>
      <c r="C538" s="240">
        <f>AS71</f>
        <v>278680.64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7263851.1400000006</v>
      </c>
      <c r="C539" s="240">
        <f>AT71</f>
        <v>7263851.1400000006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571494.15</v>
      </c>
      <c r="C541" s="240">
        <f>AV71</f>
        <v>571494.15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959248.27</v>
      </c>
      <c r="C542" s="240">
        <f>AW71</f>
        <v>959248.27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142721.75999999995</v>
      </c>
      <c r="C543" s="240">
        <f>AX71</f>
        <v>142721.75999999995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6474883.4300000006</v>
      </c>
      <c r="C544" s="240">
        <f>AY71</f>
        <v>6474883.4300000006</v>
      </c>
      <c r="D544" s="240">
        <f>'Prior Year'!AY59</f>
        <v>793258</v>
      </c>
      <c r="E544" s="180">
        <f>AY59</f>
        <v>793258</v>
      </c>
      <c r="F544" s="263">
        <f t="shared" ref="F544:G550" si="19">IF(B544=0,"",IF(D544=0,"",B544/D544))</f>
        <v>8.1623928532709424</v>
      </c>
      <c r="G544" s="263">
        <f t="shared" si="19"/>
        <v>8.1623928532709424</v>
      </c>
      <c r="H544" s="265" t="str">
        <f t="shared" si="16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3180307.3699999996</v>
      </c>
      <c r="C546" s="240">
        <f>BA71</f>
        <v>3180307.3699999996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2319812.7500000014</v>
      </c>
      <c r="C547" s="240">
        <f>BB71</f>
        <v>2319812.7500000014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2463286.1800000002</v>
      </c>
      <c r="C548" s="240">
        <f>BC71</f>
        <v>2463286.1800000002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-1344.179999999993</v>
      </c>
      <c r="C549" s="240">
        <f>BD71</f>
        <v>-1344.179999999993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20775906.619999997</v>
      </c>
      <c r="C550" s="240">
        <f>BE71</f>
        <v>20775906.619999997</v>
      </c>
      <c r="D550" s="240">
        <f>'Prior Year'!BE59</f>
        <v>849727.63000000024</v>
      </c>
      <c r="E550" s="180">
        <f>BE59</f>
        <v>849727.63000000024</v>
      </c>
      <c r="F550" s="263">
        <f t="shared" si="19"/>
        <v>24.450077750208017</v>
      </c>
      <c r="G550" s="263">
        <f t="shared" si="19"/>
        <v>24.450077750208017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8782185.4000000004</v>
      </c>
      <c r="C551" s="240">
        <f>BF71</f>
        <v>8782185.4000000004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474969.38999999996</v>
      </c>
      <c r="C552" s="240">
        <f>BG71</f>
        <v>474969.38999999996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1336139.6599999999</v>
      </c>
      <c r="C553" s="240">
        <f>BH71</f>
        <v>1336139.6599999999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171744.90000000002</v>
      </c>
      <c r="C555" s="240">
        <f>BJ71</f>
        <v>171744.90000000002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260447.04</v>
      </c>
      <c r="C556" s="240">
        <f>BK71</f>
        <v>260447.04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40503</v>
      </c>
      <c r="C557" s="240">
        <f>BL71</f>
        <v>40503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11458572.979999999</v>
      </c>
      <c r="C559" s="240">
        <f>BN71</f>
        <v>11458572.979999999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161415.92000000001</v>
      </c>
      <c r="C560" s="240">
        <f>BO71</f>
        <v>161415.92000000001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37285.1</v>
      </c>
      <c r="C561" s="240">
        <f>BP71</f>
        <v>37285.1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1427966.4199999997</v>
      </c>
      <c r="C564" s="240">
        <f>BS71</f>
        <v>1427966.4199999997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1280554.1599999997</v>
      </c>
      <c r="C565" s="240">
        <f>BT71</f>
        <v>1280554.1599999997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249899.02</v>
      </c>
      <c r="C567" s="240">
        <f>BV71</f>
        <v>249899.02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42769114.840000004</v>
      </c>
      <c r="C568" s="240">
        <f>BW71</f>
        <v>42769114.840000004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16733695.670000002</v>
      </c>
      <c r="C570" s="240">
        <f>BY71</f>
        <v>16733695.670000002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12546775.209999997</v>
      </c>
      <c r="C572" s="240">
        <f>CA71</f>
        <v>12546775.209999997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2534.65</v>
      </c>
      <c r="C573" s="240">
        <f>CB71</f>
        <v>2534.65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260440763.4061251</v>
      </c>
      <c r="C574" s="240">
        <f>CC71</f>
        <v>260440763.4061251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34631583.869999997</v>
      </c>
      <c r="C575" s="240">
        <f>CD71</f>
        <v>34631583.869999997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733830.80000000016</v>
      </c>
      <c r="E612" s="180">
        <f>SUM(C624:D647)+SUM(C668:D713)</f>
        <v>665281614.87229288</v>
      </c>
      <c r="F612" s="180">
        <f>CE64-(AX64+BD64+BE64+BG64+BJ64+BN64+BP64+BQ64+CB64+CC64+CD64)</f>
        <v>184596909.14999992</v>
      </c>
      <c r="G612" s="180">
        <f>CE77-(AX77+AY77+BD77+BE77+BG77+BJ77+BN77+BP77+BQ77+CB77+CC77+CD77)</f>
        <v>793258</v>
      </c>
      <c r="H612" s="197">
        <f>CE60-(AX60+AY60+AZ60+BD60+BE60+BG60+BJ60+BN60+BO60+BP60+BQ60+BR60+CB60+CC60+CD60)</f>
        <v>3147.9199999999978</v>
      </c>
      <c r="I612" s="180">
        <f>CE78-(AX78+AY78+AZ78+BD78+BE78+BF78+BG78+BJ78+BN78+BO78+BP78+BQ78+BR78+CB78+CC78+CD78)</f>
        <v>256637.56155916586</v>
      </c>
      <c r="J612" s="180">
        <f>CE79-(AX79+AY79+AZ79+BA79+BD79+BE79+BF79+BG79+BJ79+BN79+BO79+BP79+BQ79+BR79+CB79+CC79+CD79)</f>
        <v>3341131.5100000002</v>
      </c>
      <c r="K612" s="180">
        <f>CE75-(AW75+AX75+AY75+AZ75+BA75+BB75+BC75+BD75+BE75+BF75+BG75+BH75+BI75+BJ75+BK75+BL75+BM75+BN75+BO75+BP75+BQ75+BR75+BS75+BT75+BU75+BV75+BW75+BX75+CB75+CC75+CD75)</f>
        <v>2680401648.3100009</v>
      </c>
      <c r="L612" s="197">
        <f>CE80-(AW80+AX80+AY80+AZ80+BA80+BB80+BC80+BD80+BE80+BF80+BG80+BH80+BI80+BJ80+BK80+BL80+BM80+BN80+BO80+BP80+BQ80+BR80+BS80+BT80+BU80+BV80+BW80+BX80+BY80+BZ80+CA80+CB80+CC80+CD80)</f>
        <v>1194.2300000000005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20775906.619999997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34631583.869999997</v>
      </c>
      <c r="D615" s="266">
        <f>SUM(C614:C615)</f>
        <v>55407490.489999995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142721.75999999995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171744.90000000002</v>
      </c>
      <c r="D617" s="180">
        <f>(D615/D612)*BJ76</f>
        <v>567259.64285913808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474969.38999999996</v>
      </c>
      <c r="D618" s="180">
        <f>(D615/D612)*BG76</f>
        <v>170462.62013634268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11458572.979999999</v>
      </c>
      <c r="D619" s="180">
        <f>(D615/D612)*BN76</f>
        <v>1572726.7237019748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260440763.4061251</v>
      </c>
      <c r="D620" s="180">
        <f>(D615/D612)*CC76</f>
        <v>1748688.3328864553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37285.1</v>
      </c>
      <c r="D621" s="180">
        <f>(D615/D612)*BP76</f>
        <v>93386.168123151379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2534.65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276881115.67383212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-1344.179999999993</v>
      </c>
      <c r="D624" s="180">
        <f>(D615/D612)*BD76</f>
        <v>459900.62133424968</v>
      </c>
      <c r="E624" s="180">
        <f>(E623/E612)*SUM(C624:D624)</f>
        <v>190844.92377024647</v>
      </c>
      <c r="F624" s="180">
        <f>SUM(C624:E624)</f>
        <v>649401.36510449613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6474883.4300000006</v>
      </c>
      <c r="D625" s="180">
        <f>(D615/D612)*AY76</f>
        <v>1900143.4629365911</v>
      </c>
      <c r="E625" s="180">
        <f>(E623/E612)*SUM(C625:D625)</f>
        <v>3485571.7309424877</v>
      </c>
      <c r="F625" s="180">
        <f>(F624/F612)*AY64</f>
        <v>12662.158034843351</v>
      </c>
      <c r="G625" s="180">
        <f>SUM(C625:F625)</f>
        <v>11873260.781913921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161415.92000000001</v>
      </c>
      <c r="D627" s="180">
        <f>(D615/D612)*BO76</f>
        <v>71822.852425528588</v>
      </c>
      <c r="E627" s="180">
        <f>(E623/E612)*SUM(C627:D627)</f>
        <v>97070.789397918401</v>
      </c>
      <c r="F627" s="180">
        <f>(F624/F612)*BO64</f>
        <v>0.33870753156248562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330309.90053097857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8782185.4000000004</v>
      </c>
      <c r="D629" s="180">
        <f>(D615/D612)*BF76</f>
        <v>644424.43507810065</v>
      </c>
      <c r="E629" s="180">
        <f>(E623/E612)*SUM(C629:D629)</f>
        <v>3923226.1794268396</v>
      </c>
      <c r="F629" s="180">
        <f>(F624/F612)*BF64</f>
        <v>2607.0577976747945</v>
      </c>
      <c r="G629" s="180">
        <f>(G625/G612)*BF77</f>
        <v>0</v>
      </c>
      <c r="H629" s="180">
        <f>(H628/H612)*BF60</f>
        <v>17242.027388005554</v>
      </c>
      <c r="I629" s="180">
        <f>SUM(C629:H629)</f>
        <v>13369685.099690622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3180307.3699999996</v>
      </c>
      <c r="D630" s="180">
        <f>(D615/D612)*BA76</f>
        <v>1822474.3009957899</v>
      </c>
      <c r="E630" s="180">
        <f>(E623/E612)*SUM(C630:D630)</f>
        <v>2082089.3582093203</v>
      </c>
      <c r="F630" s="180">
        <f>(F624/F612)*BA64</f>
        <v>2278.9994659032109</v>
      </c>
      <c r="G630" s="180">
        <f>(G625/G612)*BA77</f>
        <v>0</v>
      </c>
      <c r="H630" s="180">
        <f>(H628/H612)*BA60</f>
        <v>1334.7041648942954</v>
      </c>
      <c r="I630" s="180">
        <f>(I629/I612)*BA78</f>
        <v>505740.50008045597</v>
      </c>
      <c r="J630" s="180">
        <f>SUM(C630:I630)</f>
        <v>7594225.2329163635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959248.27</v>
      </c>
      <c r="D631" s="180">
        <f>(D615/D612)*AW76</f>
        <v>237826.93482615001</v>
      </c>
      <c r="E631" s="180">
        <f>(E623/E612)*SUM(C631:D631)</f>
        <v>498206.33976390591</v>
      </c>
      <c r="F631" s="180">
        <f>(F624/F612)*AW64</f>
        <v>38.758547685513228</v>
      </c>
      <c r="G631" s="180">
        <f>(G625/G612)*AW77</f>
        <v>0</v>
      </c>
      <c r="H631" s="180">
        <f>(H628/H612)*AW60</f>
        <v>2121.6759602329134</v>
      </c>
      <c r="I631" s="180">
        <f>(I629/I612)*AW78</f>
        <v>65997.48094437299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2319812.7500000014</v>
      </c>
      <c r="D632" s="180">
        <f>(D615/D612)*BB76</f>
        <v>0</v>
      </c>
      <c r="E632" s="180">
        <f>(E623/E612)*SUM(C632:D632)</f>
        <v>965474.36155691592</v>
      </c>
      <c r="F632" s="180">
        <f>(F624/F612)*BB64</f>
        <v>62.214642296489188</v>
      </c>
      <c r="G632" s="180">
        <f>(G625/G612)*BB77</f>
        <v>0</v>
      </c>
      <c r="H632" s="180">
        <f>(H628/H612)*BB60</f>
        <v>3007.2815539206376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2463286.1800000002</v>
      </c>
      <c r="D633" s="180">
        <f>(D615/D612)*BC76</f>
        <v>0</v>
      </c>
      <c r="E633" s="180">
        <f>(E623/E612)*SUM(C633:D633)</f>
        <v>1025186.0422646066</v>
      </c>
      <c r="F633" s="180">
        <f>(F624/F612)*BC64</f>
        <v>45.729351318573734</v>
      </c>
      <c r="G633" s="180">
        <f>(G625/G612)*BC77</f>
        <v>0</v>
      </c>
      <c r="H633" s="180">
        <f>(H628/H612)*BC60</f>
        <v>6261.147603714041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260447.04</v>
      </c>
      <c r="D635" s="180">
        <f>(D615/D612)*BK76</f>
        <v>868894.63280943129</v>
      </c>
      <c r="E635" s="180">
        <f>(E623/E612)*SUM(C635:D635)</f>
        <v>470016.56945600652</v>
      </c>
      <c r="F635" s="180">
        <f>(F624/F612)*BK64</f>
        <v>0.23584288446145657</v>
      </c>
      <c r="G635" s="180">
        <f>(G625/G612)*BK77</f>
        <v>0</v>
      </c>
      <c r="H635" s="180">
        <f>(H628/H612)*BK60</f>
        <v>0</v>
      </c>
      <c r="I635" s="180">
        <f>(I629/I612)*BK78</f>
        <v>241120.11119946159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1336139.6599999999</v>
      </c>
      <c r="D636" s="180">
        <f>(D615/D612)*BH76</f>
        <v>973498.49697654718</v>
      </c>
      <c r="E636" s="180">
        <f>(E623/E612)*SUM(C636:D636)</f>
        <v>961239.83499720937</v>
      </c>
      <c r="F636" s="180">
        <f>(F624/F612)*BH64</f>
        <v>676.53941198578127</v>
      </c>
      <c r="G636" s="180">
        <f>(G625/G612)*BH77</f>
        <v>0</v>
      </c>
      <c r="H636" s="180">
        <f>(H628/H612)*BH60</f>
        <v>603.34504309294016</v>
      </c>
      <c r="I636" s="180">
        <f>(I629/I612)*BH78</f>
        <v>270147.90629392175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40503</v>
      </c>
      <c r="D637" s="180">
        <f>(D615/D612)*BL76</f>
        <v>135159.7597855583</v>
      </c>
      <c r="E637" s="180">
        <f>(E623/E612)*SUM(C637:D637)</f>
        <v>73108.439831312979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37507.121207335178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1427966.4199999997</v>
      </c>
      <c r="D639" s="180">
        <f>(D615/D612)*BS76</f>
        <v>251241.05530249607</v>
      </c>
      <c r="E639" s="180">
        <f>(E623/E612)*SUM(C639:D639)</f>
        <v>698863.20141109533</v>
      </c>
      <c r="F639" s="180">
        <f>(F624/F612)*BS64</f>
        <v>1746.9644438467819</v>
      </c>
      <c r="G639" s="180">
        <f>(G625/G612)*BS77</f>
        <v>0</v>
      </c>
      <c r="H639" s="180">
        <f>(H628/H612)*BS60</f>
        <v>2212.9646884921931</v>
      </c>
      <c r="I639" s="180">
        <f>(I629/I612)*BS78</f>
        <v>69719.927946308744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1280554.1599999997</v>
      </c>
      <c r="D640" s="180">
        <f>(D615/D612)*BT76</f>
        <v>117886.60690154566</v>
      </c>
      <c r="E640" s="180">
        <f>(E623/E612)*SUM(C640:D640)</f>
        <v>582011.93462680664</v>
      </c>
      <c r="F640" s="180">
        <f>(F624/F612)*BT64</f>
        <v>24.043168903322748</v>
      </c>
      <c r="G640" s="180">
        <f>(G625/G612)*BT77</f>
        <v>0</v>
      </c>
      <c r="H640" s="180">
        <f>(H628/H612)*BT60</f>
        <v>1852.0069583635466</v>
      </c>
      <c r="I640" s="180">
        <f>(I629/I612)*BT78</f>
        <v>32713.784493202333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249899.02</v>
      </c>
      <c r="D642" s="180">
        <f>(D615/D612)*BV76</f>
        <v>830755.07029554714</v>
      </c>
      <c r="E642" s="180">
        <f>(E623/E612)*SUM(C642:D642)</f>
        <v>449753.46302927361</v>
      </c>
      <c r="F642" s="180">
        <f>(F624/F612)*BV64</f>
        <v>3.3350801212283714</v>
      </c>
      <c r="G642" s="180">
        <f>(G625/G612)*BV77</f>
        <v>0</v>
      </c>
      <c r="H642" s="180">
        <f>(H628/H612)*BV60</f>
        <v>0</v>
      </c>
      <c r="I642" s="180">
        <f>(I629/I612)*BV78</f>
        <v>230536.30137120653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42769114.840000004</v>
      </c>
      <c r="D643" s="180">
        <f>(D615/D612)*BW76</f>
        <v>1504776.4944849997</v>
      </c>
      <c r="E643" s="180">
        <f>(E623/E612)*SUM(C643:D643)</f>
        <v>18426188.479997858</v>
      </c>
      <c r="F643" s="180">
        <f>(F624/F612)*BW64</f>
        <v>624.02683374356639</v>
      </c>
      <c r="G643" s="180">
        <f>(G625/G612)*BW77</f>
        <v>0</v>
      </c>
      <c r="H643" s="180">
        <f>(H628/H612)*BW60</f>
        <v>8321.9644117741027</v>
      </c>
      <c r="I643" s="180">
        <f>(I629/I612)*BW78</f>
        <v>417578.68213249359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83569982.607447952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16733695.670000002</v>
      </c>
      <c r="D645" s="180">
        <f>(D615/D612)*BY76</f>
        <v>468045.28628856363</v>
      </c>
      <c r="E645" s="180">
        <f>(E623/E612)*SUM(C645:D645)</f>
        <v>7159129.4889814472</v>
      </c>
      <c r="F645" s="180">
        <f>(F624/F612)*BY64</f>
        <v>308.65673658184073</v>
      </c>
      <c r="G645" s="180">
        <f>(G625/G612)*BY77</f>
        <v>0</v>
      </c>
      <c r="H645" s="180">
        <f>(H628/H612)*BY60</f>
        <v>7704.9785242286243</v>
      </c>
      <c r="I645" s="180">
        <f>(I629/I612)*BY78</f>
        <v>129883.56380034638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12546775.209999997</v>
      </c>
      <c r="D647" s="180">
        <f>(D615/D612)*CA76</f>
        <v>1858295.1218693017</v>
      </c>
      <c r="E647" s="180">
        <f>(E623/E612)*SUM(C647:D647)</f>
        <v>5995193.3973308727</v>
      </c>
      <c r="F647" s="180">
        <f>(F624/F612)*CA64</f>
        <v>48.613255277329216</v>
      </c>
      <c r="G647" s="180">
        <f>(G625/G612)*CA77</f>
        <v>0</v>
      </c>
      <c r="H647" s="180">
        <f>(H628/H612)*CA60</f>
        <v>1538.2675359552179</v>
      </c>
      <c r="I647" s="180">
        <f>(I629/I612)*CA78</f>
        <v>515680.85416499031</v>
      </c>
      <c r="J647" s="180">
        <f>(J630/J612)*CA79</f>
        <v>0</v>
      </c>
      <c r="K647" s="180">
        <v>0</v>
      </c>
      <c r="L647" s="180">
        <f>SUM(C645:K647)</f>
        <v>45416299.108487561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429120972.83612514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50441093.350000001</v>
      </c>
      <c r="D668" s="180">
        <f>(D615/D612)*C76</f>
        <v>5132666.3762287982</v>
      </c>
      <c r="E668" s="180">
        <f>(E623/E612)*SUM(C668:D668)</f>
        <v>23129039.268793643</v>
      </c>
      <c r="F668" s="180">
        <f>(F624/F612)*C64</f>
        <v>15547.036428571504</v>
      </c>
      <c r="G668" s="180">
        <f>(G625/G612)*C77</f>
        <v>4796415.4591123145</v>
      </c>
      <c r="H668" s="180">
        <f>(H628/H612)*C60</f>
        <v>36928.913820196409</v>
      </c>
      <c r="I668" s="180">
        <f>(I629/I612)*C78</f>
        <v>1424325.8510925309</v>
      </c>
      <c r="J668" s="180">
        <f>(J630/J612)*C79</f>
        <v>3067822.7300983518</v>
      </c>
      <c r="K668" s="180">
        <f>(K644/K612)*C75</f>
        <v>6781475.128359966</v>
      </c>
      <c r="L668" s="180">
        <f>(L647/L612)*C80</f>
        <v>10041381.992250279</v>
      </c>
      <c r="M668" s="180">
        <f t="shared" ref="M668:M713" si="20">ROUND(SUM(D668:L668),0)</f>
        <v>54425603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91101285.840000004</v>
      </c>
      <c r="D670" s="180">
        <f>(D615/D612)*E76</f>
        <v>9991290.1084877066</v>
      </c>
      <c r="E670" s="180">
        <f>(E623/E612)*SUM(C670:D670)</f>
        <v>42073348.472634338</v>
      </c>
      <c r="F670" s="180">
        <f>(F624/F612)*E64</f>
        <v>20862.431908155289</v>
      </c>
      <c r="G670" s="180">
        <f>(G625/G612)*E77</f>
        <v>6616769.765573102</v>
      </c>
      <c r="H670" s="180">
        <f>(H628/H612)*E60</f>
        <v>96369.418169985758</v>
      </c>
      <c r="I670" s="180">
        <f>(I629/I612)*E78</f>
        <v>2772604.2848201236</v>
      </c>
      <c r="J670" s="180">
        <f>(J630/J612)*E79</f>
        <v>4232134.7805866478</v>
      </c>
      <c r="K670" s="180">
        <f>(K644/K612)*E75</f>
        <v>9355207.0244604461</v>
      </c>
      <c r="L670" s="180">
        <f>(L647/L612)*E80</f>
        <v>20277476.436403003</v>
      </c>
      <c r="M670" s="180">
        <f t="shared" si="20"/>
        <v>95436063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12108.05</v>
      </c>
      <c r="D672" s="180">
        <f>(D615/D612)*G76</f>
        <v>0</v>
      </c>
      <c r="E672" s="180">
        <f>(E623/E612)*SUM(C672:D672)</f>
        <v>5039.2049286948741</v>
      </c>
      <c r="F672" s="180">
        <f>(F624/F612)*G64</f>
        <v>32.963018378838214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5072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5646045.0999999996</v>
      </c>
      <c r="D673" s="180">
        <f>(D615/D612)*H76</f>
        <v>1272142.7556870109</v>
      </c>
      <c r="E673" s="180">
        <f>(E623/E612)*SUM(C673:D673)</f>
        <v>2879255.2343288148</v>
      </c>
      <c r="F673" s="180">
        <f>(F624/F612)*H64</f>
        <v>577.70365368249463</v>
      </c>
      <c r="G673" s="180">
        <f>(G625/G612)*H77</f>
        <v>460075.55722850631</v>
      </c>
      <c r="H673" s="180">
        <f>(H628/H612)*H60</f>
        <v>5608.4856614465461</v>
      </c>
      <c r="I673" s="180">
        <f>(I629/I612)*H78</f>
        <v>353022.324146542</v>
      </c>
      <c r="J673" s="180">
        <f>(J630/J612)*H79</f>
        <v>294267.72223136277</v>
      </c>
      <c r="K673" s="180">
        <f>(K644/K612)*H75</f>
        <v>650483.88220500259</v>
      </c>
      <c r="L673" s="180">
        <f>(L647/L612)*H80</f>
        <v>739298.84081709373</v>
      </c>
      <c r="M673" s="180">
        <f t="shared" si="20"/>
        <v>6654733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7786058.0600000005</v>
      </c>
      <c r="D680" s="180">
        <f>(D615/D612)*O76</f>
        <v>2430766.0818244512</v>
      </c>
      <c r="E680" s="180">
        <f>(E623/E612)*SUM(C680:D680)</f>
        <v>4252102.5739975106</v>
      </c>
      <c r="F680" s="180">
        <f>(F624/F612)*O64</f>
        <v>1974.1082649220548</v>
      </c>
      <c r="G680" s="180">
        <f>(G625/G612)*O77</f>
        <v>0</v>
      </c>
      <c r="H680" s="180">
        <f>(H628/H612)*O60</f>
        <v>6071.2250771056551</v>
      </c>
      <c r="I680" s="180">
        <f>(I629/I612)*O78</f>
        <v>674542.76481638488</v>
      </c>
      <c r="J680" s="180">
        <f>(J630/J612)*O79</f>
        <v>0</v>
      </c>
      <c r="K680" s="180">
        <f>(K644/K612)*O75</f>
        <v>1248422.1496967631</v>
      </c>
      <c r="L680" s="180">
        <f>(L647/L612)*O80</f>
        <v>1194515.256690582</v>
      </c>
      <c r="M680" s="180">
        <f t="shared" si="20"/>
        <v>9808394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112793520.99999996</v>
      </c>
      <c r="D681" s="180">
        <f>(D615/D612)*P76</f>
        <v>3583681.2715889784</v>
      </c>
      <c r="E681" s="180">
        <f>(E623/E612)*SUM(C681:D681)</f>
        <v>48434601.052581653</v>
      </c>
      <c r="F681" s="180">
        <f>(F624/F612)*P64</f>
        <v>292792.43149274396</v>
      </c>
      <c r="G681" s="180">
        <f>(G625/G612)*P77</f>
        <v>0</v>
      </c>
      <c r="H681" s="180">
        <f>(H628/H612)*P60</f>
        <v>25643.738275040629</v>
      </c>
      <c r="I681" s="180">
        <f>(I629/I612)*P78</f>
        <v>994479.1854854041</v>
      </c>
      <c r="J681" s="180">
        <f>(J630/J612)*P79</f>
        <v>0</v>
      </c>
      <c r="K681" s="180">
        <f>(K644/K612)*P75</f>
        <v>17911352.555974841</v>
      </c>
      <c r="L681" s="180">
        <f>(L647/L612)*P80</f>
        <v>3548178.0786129041</v>
      </c>
      <c r="M681" s="180">
        <f t="shared" si="20"/>
        <v>74790728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8322233.9599999981</v>
      </c>
      <c r="D682" s="180">
        <f>(D615/D612)*Q76</f>
        <v>602078.51968941488</v>
      </c>
      <c r="E682" s="180">
        <f>(E623/E612)*SUM(C682:D682)</f>
        <v>3714176.8850363242</v>
      </c>
      <c r="F682" s="180">
        <f>(F624/F612)*Q64</f>
        <v>168.17360151438294</v>
      </c>
      <c r="G682" s="180">
        <f>(G625/G612)*Q77</f>
        <v>0</v>
      </c>
      <c r="H682" s="180">
        <f>(H628/H612)*Q60</f>
        <v>7405.9292419999501</v>
      </c>
      <c r="I682" s="180">
        <f>(I629/I612)*Q78</f>
        <v>167078.07153661957</v>
      </c>
      <c r="J682" s="180">
        <f>(J630/J612)*Q79</f>
        <v>0</v>
      </c>
      <c r="K682" s="180">
        <f>(K644/K612)*Q75</f>
        <v>688807.05133486446</v>
      </c>
      <c r="L682" s="180">
        <f>(L647/L612)*Q80</f>
        <v>1810977.9217957819</v>
      </c>
      <c r="M682" s="180">
        <f t="shared" si="20"/>
        <v>6990693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12143304.219999999</v>
      </c>
      <c r="D683" s="180">
        <f>(D615/D612)*R76</f>
        <v>18498.590097403918</v>
      </c>
      <c r="E683" s="180">
        <f>(E623/E612)*SUM(C683:D683)</f>
        <v>5061576.1136151562</v>
      </c>
      <c r="F683" s="180">
        <f>(F624/F612)*R64</f>
        <v>9141.438640826711</v>
      </c>
      <c r="G683" s="180">
        <f>(G625/G612)*R77</f>
        <v>0</v>
      </c>
      <c r="H683" s="180">
        <f>(H628/H612)*R60</f>
        <v>1230.8238879095977</v>
      </c>
      <c r="I683" s="180">
        <f>(I629/I612)*R78</f>
        <v>5133.398150817623</v>
      </c>
      <c r="J683" s="180">
        <f>(J630/J612)*R79</f>
        <v>0</v>
      </c>
      <c r="K683" s="180">
        <f>(K644/K612)*R75</f>
        <v>1833810.7794821495</v>
      </c>
      <c r="L683" s="180">
        <f>(L647/L612)*R80</f>
        <v>0</v>
      </c>
      <c r="M683" s="180">
        <f t="shared" si="20"/>
        <v>6929391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7267539.4499999993</v>
      </c>
      <c r="D684" s="180">
        <f>(D615/D612)*S76</f>
        <v>2533139.5445569665</v>
      </c>
      <c r="E684" s="180">
        <f>(E623/E612)*SUM(C684:D684)</f>
        <v>4078908.6511806427</v>
      </c>
      <c r="F684" s="180">
        <f>(F624/F612)*S64</f>
        <v>-4058.8798580543412</v>
      </c>
      <c r="G684" s="180">
        <f>(G625/G612)*S77</f>
        <v>0</v>
      </c>
      <c r="H684" s="180">
        <f>(H628/H612)*S60</f>
        <v>6723.8870193731482</v>
      </c>
      <c r="I684" s="180">
        <f>(I629/I612)*S78</f>
        <v>702951.61876237532</v>
      </c>
      <c r="J684" s="180">
        <f>(J630/J612)*S79</f>
        <v>0</v>
      </c>
      <c r="K684" s="180">
        <f>(K644/K612)*S75</f>
        <v>83032.301317693084</v>
      </c>
      <c r="L684" s="180">
        <f>(L647/L612)*S80</f>
        <v>2662.0843033537326</v>
      </c>
      <c r="M684" s="180">
        <f t="shared" si="20"/>
        <v>7403359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29925485.429999996</v>
      </c>
      <c r="D686" s="180">
        <f>(D615/D612)*U76</f>
        <v>3548265.1545641311</v>
      </c>
      <c r="E686" s="180">
        <f>(E623/E612)*SUM(C686:D686)</f>
        <v>13931317.505926922</v>
      </c>
      <c r="F686" s="180">
        <f>(F624/F612)*U64</f>
        <v>24437.738516814101</v>
      </c>
      <c r="G686" s="180">
        <f>(G625/G612)*U77</f>
        <v>0</v>
      </c>
      <c r="H686" s="180">
        <f>(H628/H612)*U60</f>
        <v>17583.048499318946</v>
      </c>
      <c r="I686" s="180">
        <f>(I629/I612)*U78</f>
        <v>984651.13758082327</v>
      </c>
      <c r="J686" s="180">
        <f>(J630/J612)*U79</f>
        <v>0</v>
      </c>
      <c r="K686" s="180">
        <f>(K644/K612)*U75</f>
        <v>6379132.1957101515</v>
      </c>
      <c r="L686" s="180">
        <f>(L647/L612)*U80</f>
        <v>0</v>
      </c>
      <c r="M686" s="180">
        <f t="shared" si="20"/>
        <v>24885387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37065857.259999998</v>
      </c>
      <c r="D687" s="180">
        <f>(D615/D612)*V76</f>
        <v>1413172.9864116437</v>
      </c>
      <c r="E687" s="180">
        <f>(E623/E612)*SUM(C687:D687)</f>
        <v>16014446.493788568</v>
      </c>
      <c r="F687" s="180">
        <f>(F624/F612)*V64</f>
        <v>79079.691996967158</v>
      </c>
      <c r="G687" s="180">
        <f>(G625/G612)*V77</f>
        <v>0</v>
      </c>
      <c r="H687" s="180">
        <f>(H628/H612)*V60</f>
        <v>11688.10510436915</v>
      </c>
      <c r="I687" s="180">
        <f>(I629/I612)*V78</f>
        <v>392158.5135425551</v>
      </c>
      <c r="J687" s="180">
        <f>(J630/J612)*V79</f>
        <v>0</v>
      </c>
      <c r="K687" s="180">
        <f>(K644/K612)*V75</f>
        <v>9474387.3692010008</v>
      </c>
      <c r="L687" s="180">
        <f>(L647/L612)*V80</f>
        <v>1186529.003780521</v>
      </c>
      <c r="M687" s="180">
        <f t="shared" si="20"/>
        <v>28571462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1559358.15</v>
      </c>
      <c r="D688" s="180">
        <f>(D615/D612)*W76</f>
        <v>165143.33167772181</v>
      </c>
      <c r="E688" s="180">
        <f>(E623/E612)*SUM(C688:D688)</f>
        <v>717713.94782908796</v>
      </c>
      <c r="F688" s="180">
        <f>(F624/F612)*W64</f>
        <v>662.90066441421982</v>
      </c>
      <c r="G688" s="180">
        <f>(G625/G612)*W77</f>
        <v>0</v>
      </c>
      <c r="H688" s="180">
        <f>(H628/H612)*W60</f>
        <v>0</v>
      </c>
      <c r="I688" s="180">
        <f>(I629/I612)*W78</f>
        <v>45827.626267217573</v>
      </c>
      <c r="J688" s="180">
        <f>(J630/J612)*W79</f>
        <v>0</v>
      </c>
      <c r="K688" s="180">
        <f>(K644/K612)*W75</f>
        <v>787498.85248106439</v>
      </c>
      <c r="L688" s="180">
        <f>(L647/L612)*W80</f>
        <v>0</v>
      </c>
      <c r="M688" s="180">
        <f t="shared" si="20"/>
        <v>1716847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3059776.53</v>
      </c>
      <c r="D689" s="180">
        <f>(D615/D612)*X76</f>
        <v>176822.35990738077</v>
      </c>
      <c r="E689" s="180">
        <f>(E623/E612)*SUM(C689:D689)</f>
        <v>1347028.2232258399</v>
      </c>
      <c r="F689" s="180">
        <f>(F624/F612)*X64</f>
        <v>2408.6091675065031</v>
      </c>
      <c r="G689" s="180">
        <f>(G625/G612)*X77</f>
        <v>0</v>
      </c>
      <c r="H689" s="180">
        <f>(H628/H612)*X60</f>
        <v>0</v>
      </c>
      <c r="I689" s="180">
        <f>(I629/I612)*X78</f>
        <v>49068.581475252147</v>
      </c>
      <c r="J689" s="180">
        <f>(J630/J612)*X79</f>
        <v>0</v>
      </c>
      <c r="K689" s="180">
        <f>(K644/K612)*X75</f>
        <v>3314365.1723264242</v>
      </c>
      <c r="L689" s="180">
        <f>(L647/L612)*X80</f>
        <v>0</v>
      </c>
      <c r="M689" s="180">
        <f t="shared" si="20"/>
        <v>4889693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22331181.049999997</v>
      </c>
      <c r="D690" s="180">
        <f>(D615/D612)*Y76</f>
        <v>1354931.8743400783</v>
      </c>
      <c r="E690" s="180">
        <f>(E623/E612)*SUM(C690:D690)</f>
        <v>9857836.4798590913</v>
      </c>
      <c r="F690" s="180">
        <f>(F624/F612)*Y64</f>
        <v>32562.737490769934</v>
      </c>
      <c r="G690" s="180">
        <f>(G625/G612)*Y77</f>
        <v>0</v>
      </c>
      <c r="H690" s="180">
        <f>(H628/H612)*Y60</f>
        <v>4972.6124508129451</v>
      </c>
      <c r="I690" s="180">
        <f>(I629/I612)*Y78</f>
        <v>375996.48089922982</v>
      </c>
      <c r="J690" s="180">
        <f>(J630/J612)*Y79</f>
        <v>0</v>
      </c>
      <c r="K690" s="180">
        <f>(K644/K612)*Y75</f>
        <v>4795459.2624927564</v>
      </c>
      <c r="L690" s="180">
        <f>(L647/L612)*Y80</f>
        <v>880389.30889484147</v>
      </c>
      <c r="M690" s="180">
        <f t="shared" si="20"/>
        <v>17302149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688573.06</v>
      </c>
      <c r="D691" s="180">
        <f>(D615/D612)*Z76</f>
        <v>976540.57124195283</v>
      </c>
      <c r="E691" s="180">
        <f>(E623/E612)*SUM(C691:D691)</f>
        <v>692997.53613434604</v>
      </c>
      <c r="F691" s="180">
        <f>(F624/F612)*Z64</f>
        <v>7.1017766430321618</v>
      </c>
      <c r="G691" s="180">
        <f>(G625/G612)*Z77</f>
        <v>0</v>
      </c>
      <c r="H691" s="180">
        <f>(H628/H612)*Z60</f>
        <v>535.14082083025994</v>
      </c>
      <c r="I691" s="180">
        <f>(I629/I612)*Z78</f>
        <v>270992.08838166232</v>
      </c>
      <c r="J691" s="180">
        <f>(J630/J612)*Z79</f>
        <v>0</v>
      </c>
      <c r="K691" s="180">
        <f>(K644/K612)*Z75</f>
        <v>101421.29380976441</v>
      </c>
      <c r="L691" s="180">
        <f>(L647/L612)*Z80</f>
        <v>0</v>
      </c>
      <c r="M691" s="180">
        <f t="shared" si="20"/>
        <v>2042494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3429198.28</v>
      </c>
      <c r="D692" s="180">
        <f>(D615/D612)*AA76</f>
        <v>575759.17872552481</v>
      </c>
      <c r="E692" s="180">
        <f>(E623/E612)*SUM(C692:D692)</f>
        <v>1666808.5583742189</v>
      </c>
      <c r="F692" s="180">
        <f>(F624/F612)*AA64</f>
        <v>6569.7803535258208</v>
      </c>
      <c r="G692" s="180">
        <f>(G625/G612)*AA77</f>
        <v>0</v>
      </c>
      <c r="H692" s="180">
        <f>(H628/H612)*AA60</f>
        <v>528.8450464675509</v>
      </c>
      <c r="I692" s="180">
        <f>(I629/I612)*AA78</f>
        <v>159774.39836350933</v>
      </c>
      <c r="J692" s="180">
        <f>(J630/J612)*AA79</f>
        <v>0</v>
      </c>
      <c r="K692" s="180">
        <f>(K644/K612)*AA75</f>
        <v>479317.27945996821</v>
      </c>
      <c r="L692" s="180">
        <f>(L647/L612)*AA80</f>
        <v>0</v>
      </c>
      <c r="M692" s="180">
        <f t="shared" si="20"/>
        <v>2888758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45643299.269999996</v>
      </c>
      <c r="D693" s="180">
        <f>(D615/D612)*AB76</f>
        <v>758833.30704133445</v>
      </c>
      <c r="E693" s="180">
        <f>(E623/E612)*SUM(C693:D693)</f>
        <v>19311933.398373779</v>
      </c>
      <c r="F693" s="180">
        <f>(F624/F612)*AB64</f>
        <v>116660.35877156604</v>
      </c>
      <c r="G693" s="180">
        <f>(G625/G612)*AB77</f>
        <v>0</v>
      </c>
      <c r="H693" s="180">
        <f>(H628/H612)*AB60</f>
        <v>9740.6122348378503</v>
      </c>
      <c r="I693" s="180">
        <f>(I629/I612)*AB78</f>
        <v>210577.85888728275</v>
      </c>
      <c r="J693" s="180">
        <f>(J630/J612)*AB79</f>
        <v>0</v>
      </c>
      <c r="K693" s="180">
        <f>(K644/K612)*AB75</f>
        <v>7394990.90211662</v>
      </c>
      <c r="L693" s="180">
        <f>(L647/L612)*AB80</f>
        <v>0</v>
      </c>
      <c r="M693" s="180">
        <f t="shared" si="20"/>
        <v>27802736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14239530.650000002</v>
      </c>
      <c r="D694" s="180">
        <f>(D615/D612)*AC76</f>
        <v>139386.49886169165</v>
      </c>
      <c r="E694" s="180">
        <f>(E623/E612)*SUM(C694:D694)</f>
        <v>5984308.7999999244</v>
      </c>
      <c r="F694" s="180">
        <f>(F624/F612)*AC64</f>
        <v>12771.772699488109</v>
      </c>
      <c r="G694" s="180">
        <f>(G625/G612)*AC77</f>
        <v>0</v>
      </c>
      <c r="H694" s="180">
        <f>(H628/H612)*AC60</f>
        <v>11889.569883975835</v>
      </c>
      <c r="I694" s="180">
        <f>(I629/I612)*AC78</f>
        <v>38680.050303183227</v>
      </c>
      <c r="J694" s="180">
        <f>(J630/J612)*AC79</f>
        <v>0</v>
      </c>
      <c r="K694" s="180">
        <f>(K644/K612)*AC75</f>
        <v>4440690.2332866536</v>
      </c>
      <c r="L694" s="180">
        <f>(L647/L612)*AC80</f>
        <v>0</v>
      </c>
      <c r="M694" s="180">
        <f t="shared" si="20"/>
        <v>10627727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1806680.67</v>
      </c>
      <c r="D695" s="180">
        <f>(D615/D612)*AD76</f>
        <v>235417.58784652493</v>
      </c>
      <c r="E695" s="180">
        <f>(E623/E612)*SUM(C695:D695)</f>
        <v>849893.3854600389</v>
      </c>
      <c r="F695" s="180">
        <f>(F624/F612)*AD64</f>
        <v>134.16578930714067</v>
      </c>
      <c r="G695" s="180">
        <f>(G625/G612)*AD77</f>
        <v>0</v>
      </c>
      <c r="H695" s="180">
        <f>(H628/H612)*AD60</f>
        <v>124.86619152706065</v>
      </c>
      <c r="I695" s="180">
        <f>(I629/I612)*AD78</f>
        <v>65328.882026035884</v>
      </c>
      <c r="J695" s="180">
        <f>(J630/J612)*AD79</f>
        <v>0</v>
      </c>
      <c r="K695" s="180">
        <f>(K644/K612)*AD75</f>
        <v>396873.2753514325</v>
      </c>
      <c r="L695" s="180">
        <f>(L647/L612)*AD80</f>
        <v>45255.433157013453</v>
      </c>
      <c r="M695" s="180">
        <f t="shared" si="20"/>
        <v>1593028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3681758.2699999996</v>
      </c>
      <c r="D696" s="180">
        <f>(D615/D612)*AE76</f>
        <v>0</v>
      </c>
      <c r="E696" s="180">
        <f>(E623/E612)*SUM(C696:D696)</f>
        <v>1532297.4732056037</v>
      </c>
      <c r="F696" s="180">
        <f>(F624/F612)*AE64</f>
        <v>41.816624991668583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472724.96314832283</v>
      </c>
      <c r="L696" s="180">
        <f>(L647/L612)*AE80</f>
        <v>0</v>
      </c>
      <c r="M696" s="180">
        <f t="shared" si="20"/>
        <v>2005064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33438825.079999998</v>
      </c>
      <c r="D698" s="180">
        <f>(D615/D612)*AG76</f>
        <v>2979527.1345861866</v>
      </c>
      <c r="E698" s="180">
        <f>(E623/E612)*SUM(C698:D698)</f>
        <v>15156820.460329168</v>
      </c>
      <c r="F698" s="180">
        <f>(F624/F612)*AG64</f>
        <v>7463.5799966847781</v>
      </c>
      <c r="G698" s="180">
        <f>(G625/G612)*AG77</f>
        <v>0</v>
      </c>
      <c r="H698" s="180">
        <f>(H628/H612)*AG60</f>
        <v>23846.294694487231</v>
      </c>
      <c r="I698" s="180">
        <f>(I629/I612)*AG78</f>
        <v>826825.12572361762</v>
      </c>
      <c r="J698" s="180">
        <f>(J630/J612)*AG79</f>
        <v>0</v>
      </c>
      <c r="K698" s="180">
        <f>(K644/K612)*AG75</f>
        <v>5767231.6687176041</v>
      </c>
      <c r="L698" s="180">
        <f>(L647/L612)*AG80</f>
        <v>4541896.1192790903</v>
      </c>
      <c r="M698" s="180">
        <f t="shared" si="20"/>
        <v>29303610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8848534.700000003</v>
      </c>
      <c r="D701" s="180">
        <f>(D615/D612)*AJ76</f>
        <v>661120.73396887165</v>
      </c>
      <c r="E701" s="180">
        <f>(E623/E612)*SUM(C701:D701)</f>
        <v>3957788.6226969617</v>
      </c>
      <c r="F701" s="180">
        <f>(F624/F612)*AJ64</f>
        <v>2188.9606401544511</v>
      </c>
      <c r="G701" s="180">
        <f>(G625/G612)*AJ77</f>
        <v>0</v>
      </c>
      <c r="H701" s="180">
        <f>(H628/H612)*AJ60</f>
        <v>8516.0841212909636</v>
      </c>
      <c r="I701" s="180">
        <f>(I629/I612)*AJ78</f>
        <v>183462.41174884344</v>
      </c>
      <c r="J701" s="180">
        <f>(J630/J612)*AJ79</f>
        <v>0</v>
      </c>
      <c r="K701" s="180">
        <f>(K644/K612)*AJ75</f>
        <v>596079.55455514905</v>
      </c>
      <c r="L701" s="180">
        <f>(L647/L612)*AJ80</f>
        <v>1034029.602974114</v>
      </c>
      <c r="M701" s="180">
        <f t="shared" si="20"/>
        <v>6443186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2880081.47</v>
      </c>
      <c r="D702" s="180">
        <f>(D615/D612)*AK76</f>
        <v>0</v>
      </c>
      <c r="E702" s="180">
        <f>(E623/E612)*SUM(C702:D702)</f>
        <v>1198650.545601214</v>
      </c>
      <c r="F702" s="180">
        <f>(F624/F612)*AK64</f>
        <v>86.848121999523045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316301.15850962128</v>
      </c>
      <c r="L702" s="180">
        <f>(L647/L612)*AK80</f>
        <v>0</v>
      </c>
      <c r="M702" s="180">
        <f t="shared" si="20"/>
        <v>1515039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816402.88</v>
      </c>
      <c r="D703" s="180">
        <f>(D615/D612)*AL76</f>
        <v>0</v>
      </c>
      <c r="E703" s="180">
        <f>(E623/E612)*SUM(C703:D703)</f>
        <v>339775.72083834221</v>
      </c>
      <c r="F703" s="180">
        <f>(F624/F612)*AL64</f>
        <v>17.980662918518558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107323.58045763259</v>
      </c>
      <c r="L703" s="180">
        <f>(L647/L612)*AL80</f>
        <v>0</v>
      </c>
      <c r="M703" s="180">
        <f t="shared" si="20"/>
        <v>447117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278680.64</v>
      </c>
      <c r="D710" s="180">
        <f>(D615/D612)*AS76</f>
        <v>66962.631019120876</v>
      </c>
      <c r="E710" s="180">
        <f>(E623/E612)*SUM(C710:D710)</f>
        <v>143852.0054748512</v>
      </c>
      <c r="F710" s="180">
        <f>(F624/F612)*AS64</f>
        <v>82.886566626730001</v>
      </c>
      <c r="G710" s="180">
        <f>(G625/G612)*AS77</f>
        <v>0</v>
      </c>
      <c r="H710" s="180">
        <f>(H628/H612)*AS60</f>
        <v>247.633791599885</v>
      </c>
      <c r="I710" s="180">
        <f>(I629/I612)*AS78</f>
        <v>18582.27272659439</v>
      </c>
      <c r="J710" s="180">
        <f>(J630/J612)*AS79</f>
        <v>0</v>
      </c>
      <c r="K710" s="180">
        <f>(K644/K612)*AS75</f>
        <v>42895.095055517224</v>
      </c>
      <c r="L710" s="180">
        <f>(L647/L612)*AS80</f>
        <v>72256.573948172736</v>
      </c>
      <c r="M710" s="180">
        <f t="shared" si="20"/>
        <v>344879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7263851.1400000006</v>
      </c>
      <c r="D711" s="180">
        <f>(D615/D612)*AT76</f>
        <v>229786.46601197633</v>
      </c>
      <c r="E711" s="180">
        <f>(E623/E612)*SUM(C711:D711)</f>
        <v>3118749.555714488</v>
      </c>
      <c r="F711" s="180">
        <f>(F624/F612)*AT64</f>
        <v>5998.1405426463898</v>
      </c>
      <c r="G711" s="180">
        <f>(G625/G612)*AT77</f>
        <v>0</v>
      </c>
      <c r="H711" s="180">
        <f>(H628/H612)*AT60</f>
        <v>1826.8238609127106</v>
      </c>
      <c r="I711" s="180">
        <f>(I629/I612)*AT78</f>
        <v>63766.23372363596</v>
      </c>
      <c r="J711" s="180">
        <f>(J630/J612)*AT79</f>
        <v>0</v>
      </c>
      <c r="K711" s="180">
        <f>(K644/K612)*AT75</f>
        <v>96122.693597418809</v>
      </c>
      <c r="L711" s="180">
        <f>(L647/L612)*AT80</f>
        <v>4563.5730914635415</v>
      </c>
      <c r="M711" s="180">
        <f t="shared" si="20"/>
        <v>3520813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571494.15</v>
      </c>
      <c r="D713" s="180">
        <f>(D615/D612)*AV76</f>
        <v>263888.80561766395</v>
      </c>
      <c r="E713" s="180">
        <f>(E623/E612)*SUM(C713:D713)</f>
        <v>347674.96890880226</v>
      </c>
      <c r="F713" s="180">
        <f>(F624/F612)*AV64</f>
        <v>61.216250133449819</v>
      </c>
      <c r="G713" s="180">
        <f>(G625/G612)*AV77</f>
        <v>0</v>
      </c>
      <c r="H713" s="180">
        <f>(H628/H612)*AV60</f>
        <v>627.47884481665767</v>
      </c>
      <c r="I713" s="180">
        <f>(I629/I612)*AV78</f>
        <v>73229.705596282045</v>
      </c>
      <c r="J713" s="180">
        <f>(J630/J612)*AV79</f>
        <v>0</v>
      </c>
      <c r="K713" s="180">
        <f>(K644/K612)*AV75</f>
        <v>54577.184339098159</v>
      </c>
      <c r="L713" s="180">
        <f>(L647/L612)*AV80</f>
        <v>36888.882489330295</v>
      </c>
      <c r="M713" s="180">
        <f t="shared" si="20"/>
        <v>776948</v>
      </c>
      <c r="N713" s="199" t="s">
        <v>741</v>
      </c>
    </row>
    <row r="715" spans="1:83" ht="12.6" customHeight="1" x14ac:dyDescent="0.2">
      <c r="C715" s="180">
        <f>SUM(C614:C647)+SUM(C668:C713)</f>
        <v>942162730.54612494</v>
      </c>
      <c r="D715" s="180">
        <f>SUM(D616:D647)+SUM(D668:D713)</f>
        <v>55407490.489999995</v>
      </c>
      <c r="E715" s="180">
        <f>SUM(E624:E647)+SUM(E668:E713)</f>
        <v>276881115.67383218</v>
      </c>
      <c r="F715" s="180">
        <f>SUM(F625:F648)+SUM(F668:F713)</f>
        <v>649401.36510449625</v>
      </c>
      <c r="G715" s="180">
        <f>SUM(G626:G647)+SUM(G668:G713)</f>
        <v>11873260.781913921</v>
      </c>
      <c r="H715" s="180">
        <f>SUM(H629:H647)+SUM(H668:H713)</f>
        <v>330309.90053097875</v>
      </c>
      <c r="I715" s="180">
        <f>SUM(I630:I647)+SUM(I668:I713)</f>
        <v>13369685.099690618</v>
      </c>
      <c r="J715" s="180">
        <f>SUM(J631:J647)+SUM(J668:J713)</f>
        <v>7594225.2329163626</v>
      </c>
      <c r="K715" s="180">
        <f>SUM(K668:K713)</f>
        <v>83569982.607447922</v>
      </c>
      <c r="L715" s="180">
        <f>SUM(L668:L713)</f>
        <v>45416299.108487554</v>
      </c>
      <c r="M715" s="180">
        <f>SUM(M668:M713)</f>
        <v>429120973</v>
      </c>
      <c r="N715" s="198" t="s">
        <v>742</v>
      </c>
    </row>
    <row r="716" spans="1:83" ht="12.6" customHeight="1" x14ac:dyDescent="0.2">
      <c r="C716" s="180">
        <f>CE71</f>
        <v>942162730.54612494</v>
      </c>
      <c r="D716" s="180">
        <f>D615</f>
        <v>55407490.489999995</v>
      </c>
      <c r="E716" s="180">
        <f>E623</f>
        <v>276881115.67383212</v>
      </c>
      <c r="F716" s="180">
        <f>F624</f>
        <v>649401.36510449613</v>
      </c>
      <c r="G716" s="180">
        <f>G625</f>
        <v>11873260.781913921</v>
      </c>
      <c r="H716" s="180">
        <f>H628</f>
        <v>330309.90053097857</v>
      </c>
      <c r="I716" s="180">
        <f>I629</f>
        <v>13369685.099690622</v>
      </c>
      <c r="J716" s="180">
        <f>J630</f>
        <v>7594225.2329163635</v>
      </c>
      <c r="K716" s="180">
        <f>K644</f>
        <v>83569982.607447952</v>
      </c>
      <c r="L716" s="180">
        <f>L647</f>
        <v>45416299.108487561</v>
      </c>
      <c r="M716" s="180">
        <f>C648</f>
        <v>429120972.83612514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162*2019*A</v>
      </c>
      <c r="B722" s="276">
        <f>ROUND(C165,0)</f>
        <v>21591425</v>
      </c>
      <c r="C722" s="276">
        <f>ROUND(C166,0)</f>
        <v>448225</v>
      </c>
      <c r="D722" s="276">
        <f>ROUND(C167,0)</f>
        <v>-362064</v>
      </c>
      <c r="E722" s="276">
        <f>ROUND(C168,0)</f>
        <v>39019</v>
      </c>
      <c r="F722" s="276">
        <f>ROUND(C169,0)</f>
        <v>0</v>
      </c>
      <c r="G722" s="276">
        <f>ROUND(C170,0)</f>
        <v>6475299</v>
      </c>
      <c r="H722" s="276">
        <f>ROUND(C171+C172,0)</f>
        <v>482757</v>
      </c>
      <c r="I722" s="276">
        <f>ROUND(C175,0)</f>
        <v>3664186</v>
      </c>
      <c r="J722" s="276">
        <f>ROUND(C176,0)</f>
        <v>4708465</v>
      </c>
      <c r="K722" s="276">
        <f>ROUND(C179,0)</f>
        <v>0</v>
      </c>
      <c r="L722" s="276">
        <f>ROUND(C180,0)</f>
        <v>100</v>
      </c>
      <c r="M722" s="276">
        <f>ROUND(C183,0)</f>
        <v>322261</v>
      </c>
      <c r="N722" s="276">
        <f>ROUND(C184,0)</f>
        <v>27237808</v>
      </c>
      <c r="O722" s="276">
        <f>ROUND(C185,0)</f>
        <v>0</v>
      </c>
      <c r="P722" s="276">
        <f>ROUND(C188,0)</f>
        <v>0</v>
      </c>
      <c r="Q722" s="276">
        <f>ROUND(C189,0)</f>
        <v>7071414</v>
      </c>
      <c r="R722" s="276">
        <f>ROUND(B195,0)</f>
        <v>10204043</v>
      </c>
      <c r="S722" s="276">
        <f>ROUND(C195,0)</f>
        <v>0</v>
      </c>
      <c r="T722" s="276">
        <f>ROUND(D195,0)</f>
        <v>0</v>
      </c>
      <c r="U722" s="276">
        <f>ROUND(B196,0)</f>
        <v>21279519</v>
      </c>
      <c r="V722" s="276">
        <f>ROUND(C196,0)</f>
        <v>0</v>
      </c>
      <c r="W722" s="276">
        <f>ROUND(D196,0)</f>
        <v>0</v>
      </c>
      <c r="X722" s="276">
        <f>ROUND(B197,0)</f>
        <v>358691367</v>
      </c>
      <c r="Y722" s="276">
        <f>ROUND(C197,0)</f>
        <v>7589536</v>
      </c>
      <c r="Z722" s="276">
        <f>ROUND(D197,0)</f>
        <v>328052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13599326</v>
      </c>
      <c r="AE722" s="276">
        <f>ROUND(C199,0)</f>
        <v>367677</v>
      </c>
      <c r="AF722" s="276">
        <f>ROUND(D199,0)</f>
        <v>7784</v>
      </c>
      <c r="AG722" s="276">
        <f>ROUND(B200,0)</f>
        <v>200469864</v>
      </c>
      <c r="AH722" s="276">
        <f>ROUND(C200,0)</f>
        <v>7395189</v>
      </c>
      <c r="AI722" s="276">
        <f>ROUND(D200,0)</f>
        <v>653440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258775</v>
      </c>
      <c r="AN722" s="276">
        <f>ROUND(C202,0)</f>
        <v>0</v>
      </c>
      <c r="AO722" s="276">
        <f>ROUND(D202,0)</f>
        <v>0</v>
      </c>
      <c r="AP722" s="276">
        <f>ROUND(B203,0)</f>
        <v>5212063</v>
      </c>
      <c r="AQ722" s="276">
        <f>ROUND(C203,0)</f>
        <v>1203391</v>
      </c>
      <c r="AR722" s="276">
        <f>ROUND(D203,0)</f>
        <v>-1278716</v>
      </c>
      <c r="AS722" s="276"/>
      <c r="AT722" s="276"/>
      <c r="AU722" s="276"/>
      <c r="AV722" s="276">
        <f>ROUND(B209,0)</f>
        <v>19953423</v>
      </c>
      <c r="AW722" s="276">
        <f>ROUND(C209,0)</f>
        <v>485526</v>
      </c>
      <c r="AX722" s="276">
        <f>ROUND(D209,0)</f>
        <v>0</v>
      </c>
      <c r="AY722" s="276">
        <f>ROUND(B210,0)</f>
        <v>228256865</v>
      </c>
      <c r="AZ722" s="276">
        <f>ROUND(C210,0)</f>
        <v>10263174</v>
      </c>
      <c r="BA722" s="276">
        <f>ROUND(D210,0)</f>
        <v>398504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9424058</v>
      </c>
      <c r="BF722" s="276">
        <f>ROUND(C212,0)</f>
        <v>868217</v>
      </c>
      <c r="BG722" s="276">
        <f>ROUND(D212,0)</f>
        <v>7784</v>
      </c>
      <c r="BH722" s="276">
        <f>ROUND(B213,0)</f>
        <v>175645579</v>
      </c>
      <c r="BI722" s="276">
        <f>ROUND(C213,0)</f>
        <v>7609251</v>
      </c>
      <c r="BJ722" s="276">
        <f>ROUND(D213,0)</f>
        <v>753512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843552740</v>
      </c>
      <c r="BU722" s="276">
        <f>ROUND(C224,0)</f>
        <v>461127376</v>
      </c>
      <c r="BV722" s="276">
        <f>ROUND(C225,0)</f>
        <v>12027529</v>
      </c>
      <c r="BW722" s="276">
        <f>ROUND(C226,0)</f>
        <v>73926448</v>
      </c>
      <c r="BX722" s="276">
        <f>ROUND(C227,0)</f>
        <v>316489613</v>
      </c>
      <c r="BY722" s="276">
        <f>ROUND(C228,0)</f>
        <v>13124093</v>
      </c>
      <c r="BZ722" s="276">
        <f>ROUND(C231,0)</f>
        <v>1844</v>
      </c>
      <c r="CA722" s="276">
        <f>ROUND(C233,0)</f>
        <v>18459251</v>
      </c>
      <c r="CB722" s="276">
        <f>ROUND(C234,0)</f>
        <v>11773539</v>
      </c>
      <c r="CC722" s="276">
        <f>ROUND(C238+C239,0)</f>
        <v>0</v>
      </c>
      <c r="CD722" s="276">
        <f>D221</f>
        <v>8483836.5299999993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162*2019*A</v>
      </c>
      <c r="B726" s="276">
        <f>ROUND(C111,0)</f>
        <v>29259</v>
      </c>
      <c r="C726" s="276">
        <f>ROUND(C112,0)</f>
        <v>0</v>
      </c>
      <c r="D726" s="276">
        <f>ROUND(C113,0)</f>
        <v>0</v>
      </c>
      <c r="E726" s="276">
        <f>ROUND(C114,0)</f>
        <v>3202</v>
      </c>
      <c r="F726" s="276">
        <f>ROUND(D111,0)</f>
        <v>168056</v>
      </c>
      <c r="G726" s="276">
        <f>ROUND(D112,0)</f>
        <v>0</v>
      </c>
      <c r="H726" s="276">
        <f>ROUND(D113,0)</f>
        <v>0</v>
      </c>
      <c r="I726" s="276">
        <f>ROUND(D114,0)</f>
        <v>4317</v>
      </c>
      <c r="J726" s="276">
        <f>ROUND(C116,0)</f>
        <v>135</v>
      </c>
      <c r="K726" s="276">
        <f>ROUND(C117,0)</f>
        <v>0</v>
      </c>
      <c r="L726" s="276">
        <f>ROUND(C118,0)</f>
        <v>374</v>
      </c>
      <c r="M726" s="276">
        <f>ROUND(C119,0)</f>
        <v>55</v>
      </c>
      <c r="N726" s="276">
        <f>ROUND(C120,0)</f>
        <v>48</v>
      </c>
      <c r="O726" s="276">
        <f>ROUND(C121,0)</f>
        <v>0</v>
      </c>
      <c r="P726" s="276">
        <f>ROUND(C122,0)</f>
        <v>72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691</v>
      </c>
      <c r="W726" s="276">
        <f>ROUND(C129,0)</f>
        <v>61</v>
      </c>
      <c r="X726" s="276">
        <f>ROUND(B138,0)</f>
        <v>12271</v>
      </c>
      <c r="Y726" s="276">
        <f>ROUND(B139,0)</f>
        <v>71850</v>
      </c>
      <c r="Z726" s="276">
        <f>ROUND(B140,0)</f>
        <v>240815</v>
      </c>
      <c r="AA726" s="276">
        <f>ROUND(B141,0)</f>
        <v>819829839</v>
      </c>
      <c r="AB726" s="276">
        <f>ROUND(B142,0)</f>
        <v>358425527</v>
      </c>
      <c r="AC726" s="276">
        <f>ROUND(C138,0)</f>
        <v>7936</v>
      </c>
      <c r="AD726" s="276">
        <f>ROUND(C139,0)</f>
        <v>51665</v>
      </c>
      <c r="AE726" s="276">
        <f>ROUND(C140,0)</f>
        <v>125053</v>
      </c>
      <c r="AF726" s="276">
        <f>ROUND(C141,0)</f>
        <v>455879993</v>
      </c>
      <c r="AG726" s="276">
        <f>ROUND(C142,0)</f>
        <v>186127569</v>
      </c>
      <c r="AH726" s="276">
        <f>ROUND(D138,0)</f>
        <v>9052</v>
      </c>
      <c r="AI726" s="276">
        <f>ROUND(D139,0)</f>
        <v>44541</v>
      </c>
      <c r="AJ726" s="276">
        <f>ROUND(D140,0)</f>
        <v>215953</v>
      </c>
      <c r="AK726" s="276">
        <f>ROUND(D141,0)</f>
        <v>538719050</v>
      </c>
      <c r="AL726" s="276">
        <f>ROUND(D142,0)</f>
        <v>321419670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162*2019*A</v>
      </c>
      <c r="B730" s="276">
        <f>ROUND(C250,0)</f>
        <v>191072</v>
      </c>
      <c r="C730" s="276">
        <f>ROUND(C251,0)</f>
        <v>0</v>
      </c>
      <c r="D730" s="276">
        <f>ROUND(C252,0)</f>
        <v>372438688</v>
      </c>
      <c r="E730" s="276">
        <f>ROUND(C253,0)</f>
        <v>249997377</v>
      </c>
      <c r="F730" s="276">
        <f>ROUND(C254,0)</f>
        <v>0</v>
      </c>
      <c r="G730" s="276">
        <f>ROUND(C255,0)</f>
        <v>193929971</v>
      </c>
      <c r="H730" s="276">
        <f>ROUND(C256,0)</f>
        <v>0</v>
      </c>
      <c r="I730" s="276">
        <f>ROUND(C257,0)</f>
        <v>16210685</v>
      </c>
      <c r="J730" s="276">
        <f>ROUND(C258,0)</f>
        <v>76696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316659227</v>
      </c>
      <c r="O730" s="276">
        <f>ROUND(C267,0)</f>
        <v>10204043</v>
      </c>
      <c r="P730" s="276">
        <f>ROUND(C268,0)</f>
        <v>21279519</v>
      </c>
      <c r="Q730" s="276">
        <f>ROUND(C269,0)</f>
        <v>365952851</v>
      </c>
      <c r="R730" s="276">
        <f>ROUND(C270,0)</f>
        <v>0</v>
      </c>
      <c r="S730" s="276">
        <f>ROUND(C271,0)</f>
        <v>13959218</v>
      </c>
      <c r="T730" s="276">
        <f>ROUND(C272,0)</f>
        <v>207211612</v>
      </c>
      <c r="U730" s="276">
        <f>ROUND(C273,0)</f>
        <v>258775</v>
      </c>
      <c r="V730" s="276">
        <f>ROUND(C274,0)</f>
        <v>7694170</v>
      </c>
      <c r="W730" s="276">
        <f>ROUND(C275,0)</f>
        <v>0</v>
      </c>
      <c r="X730" s="276">
        <f>ROUND(C276,0)</f>
        <v>451346292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45931823</v>
      </c>
      <c r="AC730" s="276">
        <f>ROUND(C286,0)</f>
        <v>7893573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27733753</v>
      </c>
      <c r="AI730" s="276">
        <f>ROUND(C306,0)</f>
        <v>36053611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18134216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168855600</v>
      </c>
      <c r="AZ730" s="276">
        <f>ROUND(C327,0)</f>
        <v>3266916</v>
      </c>
      <c r="BA730" s="276">
        <f>ROUND(C328,0)</f>
        <v>0</v>
      </c>
      <c r="BB730" s="276">
        <f>ROUND(C332,0)</f>
        <v>624504158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3458.85</v>
      </c>
      <c r="BJ730" s="276">
        <f>ROUND(C359,0)</f>
        <v>1814428882</v>
      </c>
      <c r="BK730" s="276">
        <f>ROUND(C360,0)</f>
        <v>865972766</v>
      </c>
      <c r="BL730" s="276">
        <f>ROUND(C364,0)</f>
        <v>1720247798</v>
      </c>
      <c r="BM730" s="276">
        <f>ROUND(C365,0)</f>
        <v>30232790</v>
      </c>
      <c r="BN730" s="276">
        <f>ROUND(C366,0)</f>
        <v>0</v>
      </c>
      <c r="BO730" s="276">
        <f>ROUND(C370,0)</f>
        <v>47582643</v>
      </c>
      <c r="BP730" s="276">
        <f>ROUND(C371,0)</f>
        <v>0</v>
      </c>
      <c r="BQ730" s="276">
        <f>ROUND(C378,0)</f>
        <v>314424513</v>
      </c>
      <c r="BR730" s="276">
        <f>ROUND(C379,0)</f>
        <v>28674662</v>
      </c>
      <c r="BS730" s="276">
        <f>ROUND(C380,0)</f>
        <v>20380571</v>
      </c>
      <c r="BT730" s="276">
        <f>ROUND(C381,0)</f>
        <v>200320846</v>
      </c>
      <c r="BU730" s="276">
        <f>ROUND(C382,0)</f>
        <v>4438453</v>
      </c>
      <c r="BV730" s="276">
        <f>ROUND(C383,0)</f>
        <v>84784107</v>
      </c>
      <c r="BW730" s="276">
        <f>ROUND(C384,0)</f>
        <v>19226164</v>
      </c>
      <c r="BX730" s="276">
        <f>ROUND(C385,0)</f>
        <v>8372651</v>
      </c>
      <c r="BY730" s="276">
        <f>ROUND(C386,0)</f>
        <v>100</v>
      </c>
      <c r="BZ730" s="276">
        <f>ROUND(C387,0)</f>
        <v>27560069</v>
      </c>
      <c r="CA730" s="276">
        <f>ROUND(C388,0)</f>
        <v>7071414</v>
      </c>
      <c r="CB730" s="276">
        <f>C363</f>
        <v>8483836.5299999993</v>
      </c>
      <c r="CC730" s="276">
        <f>ROUND(C389,0)</f>
        <v>274491818</v>
      </c>
      <c r="CD730" s="276">
        <f>ROUND(C392,0)</f>
        <v>45020780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162*2019*6010*A</v>
      </c>
      <c r="B734" s="276">
        <f>ROUND(C59,0)</f>
        <v>67889</v>
      </c>
      <c r="C734" s="276">
        <f>ROUND(C60,2)</f>
        <v>351.94</v>
      </c>
      <c r="D734" s="276">
        <f>ROUND(C61,0)</f>
        <v>37372793</v>
      </c>
      <c r="E734" s="276">
        <f>ROUND(C62,0)</f>
        <v>3408297</v>
      </c>
      <c r="F734" s="276">
        <f>ROUND(C63,0)</f>
        <v>2982860</v>
      </c>
      <c r="G734" s="276">
        <f>ROUND(C64,0)</f>
        <v>4419355</v>
      </c>
      <c r="H734" s="276">
        <f>ROUND(C65,0)</f>
        <v>1518</v>
      </c>
      <c r="I734" s="276">
        <f>ROUND(C66,0)</f>
        <v>669180</v>
      </c>
      <c r="J734" s="276">
        <f>ROUND(C67,0)</f>
        <v>1538096</v>
      </c>
      <c r="K734" s="276">
        <f>ROUND(C68,0)</f>
        <v>0</v>
      </c>
      <c r="L734" s="276">
        <f>ROUND(C69,0)</f>
        <v>89535</v>
      </c>
      <c r="M734" s="276">
        <f>ROUND(C70,0)</f>
        <v>40540</v>
      </c>
      <c r="N734" s="276">
        <f>ROUND(C75,0)</f>
        <v>217507250</v>
      </c>
      <c r="O734" s="276">
        <f>ROUND(C73,0)</f>
        <v>216863360</v>
      </c>
      <c r="P734" s="276">
        <f>IF(C76&gt;0,ROUND(C76,0),0)</f>
        <v>67978</v>
      </c>
      <c r="Q734" s="276">
        <f>IF(C77&gt;0,ROUND(C77,0),0)</f>
        <v>320451</v>
      </c>
      <c r="R734" s="276">
        <f>IF(C78&gt;0,ROUND(C78,0),0)</f>
        <v>27341</v>
      </c>
      <c r="S734" s="276">
        <f>IF(C79&gt;0,ROUND(C79,0),0)</f>
        <v>1349710</v>
      </c>
      <c r="T734" s="276">
        <f>IF(C80&gt;0,ROUND(C80,2),0)</f>
        <v>264.04000000000002</v>
      </c>
      <c r="U734" s="276"/>
      <c r="V734" s="276"/>
      <c r="W734" s="276"/>
      <c r="X734" s="276"/>
      <c r="Y734" s="276">
        <f>IF(M668&lt;&gt;0,ROUND(M668,0),0)</f>
        <v>54425603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162*2019*6030*A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162*2019*6070*A</v>
      </c>
      <c r="B736" s="276">
        <f>ROUND(E59,0)</f>
        <v>93655</v>
      </c>
      <c r="C736" s="278">
        <f>ROUND(E60,2)</f>
        <v>918.42</v>
      </c>
      <c r="D736" s="276">
        <f>ROUND(E61,0)</f>
        <v>74826239</v>
      </c>
      <c r="E736" s="276">
        <f>ROUND(E62,0)</f>
        <v>6823950</v>
      </c>
      <c r="F736" s="276">
        <f>ROUND(E63,0)</f>
        <v>62807</v>
      </c>
      <c r="G736" s="276">
        <f>ROUND(E64,0)</f>
        <v>5930293</v>
      </c>
      <c r="H736" s="276">
        <f>ROUND(E65,0)</f>
        <v>1399</v>
      </c>
      <c r="I736" s="276">
        <f>ROUND(E66,0)</f>
        <v>1125218</v>
      </c>
      <c r="J736" s="276">
        <f>ROUND(E67,0)</f>
        <v>2994070</v>
      </c>
      <c r="K736" s="276">
        <f>ROUND(E68,0)</f>
        <v>8715</v>
      </c>
      <c r="L736" s="276">
        <f>ROUND(E69,0)</f>
        <v>242102</v>
      </c>
      <c r="M736" s="276">
        <f>ROUND(E70,0)</f>
        <v>913507</v>
      </c>
      <c r="N736" s="276">
        <f>ROUND(E75,0)</f>
        <v>300056450</v>
      </c>
      <c r="O736" s="276">
        <f>ROUND(E73,0)</f>
        <v>233657401</v>
      </c>
      <c r="P736" s="276">
        <f>IF(E76&gt;0,ROUND(E76,0),0)</f>
        <v>132327</v>
      </c>
      <c r="Q736" s="276">
        <f>IF(E77&gt;0,ROUND(E77,0),0)</f>
        <v>442069</v>
      </c>
      <c r="R736" s="276">
        <f>IF(E78&gt;0,ROUND(E78,0),0)</f>
        <v>53221</v>
      </c>
      <c r="S736" s="276">
        <f>IF(E79&gt;0,ROUND(E79,0),0)</f>
        <v>1861957</v>
      </c>
      <c r="T736" s="278">
        <f>IF(E80&gt;0,ROUND(E80,2),0)</f>
        <v>533.20000000000005</v>
      </c>
      <c r="U736" s="276"/>
      <c r="V736" s="277"/>
      <c r="W736" s="276"/>
      <c r="X736" s="276"/>
      <c r="Y736" s="276">
        <f t="shared" si="21"/>
        <v>95436063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162*2019*6100*A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162*2019*6120*A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9370</v>
      </c>
      <c r="H738" s="276">
        <f>ROUND(G65,0)</f>
        <v>0</v>
      </c>
      <c r="I738" s="276">
        <f>ROUND(G66,0)</f>
        <v>2221</v>
      </c>
      <c r="J738" s="276">
        <f>ROUND(G67,0)</f>
        <v>0</v>
      </c>
      <c r="K738" s="276">
        <f>ROUND(G68,0)</f>
        <v>0</v>
      </c>
      <c r="L738" s="276">
        <f>ROUND(G69,0)</f>
        <v>517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5072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162*2019*6140*A</v>
      </c>
      <c r="B739" s="276">
        <f>ROUND(H59,0)</f>
        <v>6512</v>
      </c>
      <c r="C739" s="278">
        <f>ROUND(H60,2)</f>
        <v>53.45</v>
      </c>
      <c r="D739" s="276">
        <f>ROUND(H61,0)</f>
        <v>4566109</v>
      </c>
      <c r="E739" s="276">
        <f>ROUND(H62,0)</f>
        <v>416417</v>
      </c>
      <c r="F739" s="276">
        <f>ROUND(H63,0)</f>
        <v>73932</v>
      </c>
      <c r="G739" s="276">
        <f>ROUND(H64,0)</f>
        <v>164216</v>
      </c>
      <c r="H739" s="276">
        <f>ROUND(H65,0)</f>
        <v>701</v>
      </c>
      <c r="I739" s="276">
        <f>ROUND(H66,0)</f>
        <v>31549</v>
      </c>
      <c r="J739" s="276">
        <f>ROUND(H67,0)</f>
        <v>381220</v>
      </c>
      <c r="K739" s="276">
        <f>ROUND(H68,0)</f>
        <v>0</v>
      </c>
      <c r="L739" s="276">
        <f>ROUND(H69,0)</f>
        <v>22866</v>
      </c>
      <c r="M739" s="276">
        <f>ROUND(H70,0)</f>
        <v>10965</v>
      </c>
      <c r="N739" s="276">
        <f>ROUND(H75,0)</f>
        <v>20863449</v>
      </c>
      <c r="O739" s="276">
        <f>ROUND(H73,0)</f>
        <v>20863449</v>
      </c>
      <c r="P739" s="276">
        <f>IF(H76&gt;0,ROUND(H76,0),0)</f>
        <v>16849</v>
      </c>
      <c r="Q739" s="276">
        <f>IF(H77&gt;0,ROUND(H77,0),0)</f>
        <v>30738</v>
      </c>
      <c r="R739" s="276">
        <f>IF(H78&gt;0,ROUND(H78,0),0)</f>
        <v>6776</v>
      </c>
      <c r="S739" s="276">
        <f>IF(H79&gt;0,ROUND(H79,0),0)</f>
        <v>129465</v>
      </c>
      <c r="T739" s="278">
        <f>IF(H80&gt;0,ROUND(H80,2),0)</f>
        <v>19.440000000000001</v>
      </c>
      <c r="U739" s="276"/>
      <c r="V739" s="277"/>
      <c r="W739" s="276"/>
      <c r="X739" s="276"/>
      <c r="Y739" s="276">
        <f t="shared" si="21"/>
        <v>6654733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162*2019*6150*A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162*2019*6170*A</v>
      </c>
      <c r="B741" s="276">
        <f>ROUND(J59,0)</f>
        <v>4317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162*2019*6200*A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162*2019*6210*A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162*2019*6330*A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162*2019*6400*A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162*2019*7010*A</v>
      </c>
      <c r="B746" s="276">
        <f>ROUND(O59,0)</f>
        <v>3202</v>
      </c>
      <c r="C746" s="278">
        <f>ROUND(O60,2)</f>
        <v>57.86</v>
      </c>
      <c r="D746" s="276">
        <f>ROUND(O61,0)</f>
        <v>5882137</v>
      </c>
      <c r="E746" s="276">
        <f>ROUND(O62,0)</f>
        <v>536435</v>
      </c>
      <c r="F746" s="276">
        <f>ROUND(O63,0)</f>
        <v>0</v>
      </c>
      <c r="G746" s="276">
        <f>ROUND(O64,0)</f>
        <v>561154</v>
      </c>
      <c r="H746" s="276">
        <f>ROUND(O65,0)</f>
        <v>0</v>
      </c>
      <c r="I746" s="276">
        <f>ROUND(O66,0)</f>
        <v>44822</v>
      </c>
      <c r="J746" s="276">
        <f>ROUND(O67,0)</f>
        <v>728423</v>
      </c>
      <c r="K746" s="276">
        <f>ROUND(O68,0)</f>
        <v>419</v>
      </c>
      <c r="L746" s="276">
        <f>ROUND(O69,0)</f>
        <v>48221</v>
      </c>
      <c r="M746" s="276">
        <f>ROUND(O70,0)</f>
        <v>15552</v>
      </c>
      <c r="N746" s="276">
        <f>ROUND(O75,0)</f>
        <v>40041564</v>
      </c>
      <c r="O746" s="276">
        <f>ROUND(O73,0)</f>
        <v>39704870</v>
      </c>
      <c r="P746" s="276">
        <f>IF(O76&gt;0,ROUND(O76,0),0)</f>
        <v>32194</v>
      </c>
      <c r="Q746" s="276">
        <f>IF(O77&gt;0,ROUND(O77,0),0)</f>
        <v>0</v>
      </c>
      <c r="R746" s="276">
        <f>IF(O78&gt;0,ROUND(O78,0),0)</f>
        <v>12948</v>
      </c>
      <c r="S746" s="276">
        <f>IF(O79&gt;0,ROUND(O79,0),0)</f>
        <v>0</v>
      </c>
      <c r="T746" s="278">
        <f>IF(O80&gt;0,ROUND(O80,2),0)</f>
        <v>31.41</v>
      </c>
      <c r="U746" s="276"/>
      <c r="V746" s="277"/>
      <c r="W746" s="276"/>
      <c r="X746" s="276"/>
      <c r="Y746" s="276">
        <f t="shared" si="21"/>
        <v>9808394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162*2019*7020*A</v>
      </c>
      <c r="B747" s="276">
        <f>ROUND(P59,0)</f>
        <v>0</v>
      </c>
      <c r="C747" s="278">
        <f>ROUND(P60,2)</f>
        <v>244.39</v>
      </c>
      <c r="D747" s="276">
        <f>ROUND(P61,0)</f>
        <v>21702658</v>
      </c>
      <c r="E747" s="276">
        <f>ROUND(P62,0)</f>
        <v>1979223</v>
      </c>
      <c r="F747" s="276">
        <f>ROUND(P63,0)</f>
        <v>1009825</v>
      </c>
      <c r="G747" s="276">
        <f>ROUND(P64,0)</f>
        <v>83228310</v>
      </c>
      <c r="H747" s="276">
        <f>ROUND(P65,0)</f>
        <v>20417</v>
      </c>
      <c r="I747" s="276">
        <f>ROUND(P66,0)</f>
        <v>1808862</v>
      </c>
      <c r="J747" s="276">
        <f>ROUND(P67,0)</f>
        <v>1073915</v>
      </c>
      <c r="K747" s="276">
        <f>ROUND(P68,0)</f>
        <v>1806077</v>
      </c>
      <c r="L747" s="276">
        <f>ROUND(P69,0)</f>
        <v>223886</v>
      </c>
      <c r="M747" s="276">
        <f>ROUND(P70,0)</f>
        <v>59652</v>
      </c>
      <c r="N747" s="276">
        <f>ROUND(P75,0)</f>
        <v>574484012</v>
      </c>
      <c r="O747" s="276">
        <f>ROUND(P73,0)</f>
        <v>368170185</v>
      </c>
      <c r="P747" s="276">
        <f>IF(P76&gt;0,ROUND(P76,0),0)</f>
        <v>47463</v>
      </c>
      <c r="Q747" s="276">
        <f>IF(P77&gt;0,ROUND(P77,0),0)</f>
        <v>0</v>
      </c>
      <c r="R747" s="276">
        <f>IF(P78&gt;0,ROUND(P78,0),0)</f>
        <v>19090</v>
      </c>
      <c r="S747" s="276">
        <f>IF(P79&gt;0,ROUND(P79,0),0)</f>
        <v>0</v>
      </c>
      <c r="T747" s="278">
        <f>IF(P80&gt;0,ROUND(P80,2),0)</f>
        <v>93.3</v>
      </c>
      <c r="U747" s="276"/>
      <c r="V747" s="277"/>
      <c r="W747" s="276"/>
      <c r="X747" s="276"/>
      <c r="Y747" s="276">
        <f t="shared" si="21"/>
        <v>74790728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162*2019*7030*A</v>
      </c>
      <c r="B748" s="276">
        <f>ROUND(Q59,0)</f>
        <v>0</v>
      </c>
      <c r="C748" s="278">
        <f>ROUND(Q60,2)</f>
        <v>70.58</v>
      </c>
      <c r="D748" s="276">
        <f>ROUND(Q61,0)</f>
        <v>7398744</v>
      </c>
      <c r="E748" s="276">
        <f>ROUND(Q62,0)</f>
        <v>674745</v>
      </c>
      <c r="F748" s="276">
        <f>ROUND(Q63,0)</f>
        <v>0</v>
      </c>
      <c r="G748" s="276">
        <f>ROUND(Q64,0)</f>
        <v>47805</v>
      </c>
      <c r="H748" s="276">
        <f>ROUND(Q65,0)</f>
        <v>0</v>
      </c>
      <c r="I748" s="276">
        <f>ROUND(Q66,0)</f>
        <v>12585</v>
      </c>
      <c r="J748" s="276">
        <f>ROUND(Q67,0)</f>
        <v>180424</v>
      </c>
      <c r="K748" s="276">
        <f>ROUND(Q68,0)</f>
        <v>0</v>
      </c>
      <c r="L748" s="276">
        <f>ROUND(Q69,0)</f>
        <v>7931</v>
      </c>
      <c r="M748" s="276">
        <f>ROUND(Q70,0)</f>
        <v>0</v>
      </c>
      <c r="N748" s="276">
        <f>ROUND(Q75,0)</f>
        <v>22092616</v>
      </c>
      <c r="O748" s="276">
        <f>ROUND(Q73,0)</f>
        <v>13025008</v>
      </c>
      <c r="P748" s="276">
        <f>IF(Q76&gt;0,ROUND(Q76,0),0)</f>
        <v>7974</v>
      </c>
      <c r="Q748" s="276">
        <f>IF(Q77&gt;0,ROUND(Q77,0),0)</f>
        <v>0</v>
      </c>
      <c r="R748" s="276">
        <f>IF(Q78&gt;0,ROUND(Q78,0),0)</f>
        <v>3207</v>
      </c>
      <c r="S748" s="276">
        <f>IF(Q79&gt;0,ROUND(Q79,0),0)</f>
        <v>0</v>
      </c>
      <c r="T748" s="278">
        <f>IF(Q80&gt;0,ROUND(Q80,2),0)</f>
        <v>47.62</v>
      </c>
      <c r="U748" s="276"/>
      <c r="V748" s="277"/>
      <c r="W748" s="276"/>
      <c r="X748" s="276"/>
      <c r="Y748" s="276">
        <f t="shared" si="21"/>
        <v>6990693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162*2019*7040*A</v>
      </c>
      <c r="B749" s="276">
        <f>ROUND(R59,0)</f>
        <v>0</v>
      </c>
      <c r="C749" s="278">
        <f>ROUND(R60,2)</f>
        <v>11.73</v>
      </c>
      <c r="D749" s="276">
        <f>ROUND(R61,0)</f>
        <v>627368</v>
      </c>
      <c r="E749" s="276">
        <f>ROUND(R62,0)</f>
        <v>57214</v>
      </c>
      <c r="F749" s="276">
        <f>ROUND(R63,0)</f>
        <v>0</v>
      </c>
      <c r="G749" s="276">
        <f>ROUND(R64,0)</f>
        <v>2598518</v>
      </c>
      <c r="H749" s="276">
        <f>ROUND(R65,0)</f>
        <v>31</v>
      </c>
      <c r="I749" s="276">
        <f>ROUND(R66,0)</f>
        <v>8852295</v>
      </c>
      <c r="J749" s="276">
        <f>ROUND(R67,0)</f>
        <v>5543</v>
      </c>
      <c r="K749" s="276">
        <f>ROUND(R68,0)</f>
        <v>0</v>
      </c>
      <c r="L749" s="276">
        <f>ROUND(R69,0)</f>
        <v>2334</v>
      </c>
      <c r="M749" s="276">
        <f>ROUND(R70,0)</f>
        <v>0</v>
      </c>
      <c r="N749" s="276">
        <f>ROUND(R75,0)</f>
        <v>58817165</v>
      </c>
      <c r="O749" s="276">
        <f>ROUND(R73,0)</f>
        <v>32977616</v>
      </c>
      <c r="P749" s="276">
        <f>IF(R76&gt;0,ROUND(R76,0),0)</f>
        <v>245</v>
      </c>
      <c r="Q749" s="276">
        <f>IF(R77&gt;0,ROUND(R77,0),0)</f>
        <v>0</v>
      </c>
      <c r="R749" s="276">
        <f>IF(R78&gt;0,ROUND(R78,0),0)</f>
        <v>99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6929391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162*2019*7050*A</v>
      </c>
      <c r="B750" s="276"/>
      <c r="C750" s="278">
        <f>ROUND(S60,2)</f>
        <v>64.08</v>
      </c>
      <c r="D750" s="276">
        <f>ROUND(S61,0)</f>
        <v>4695058</v>
      </c>
      <c r="E750" s="276">
        <f>ROUND(S62,0)</f>
        <v>428177</v>
      </c>
      <c r="F750" s="276">
        <f>ROUND(S63,0)</f>
        <v>745</v>
      </c>
      <c r="G750" s="276">
        <f>ROUND(S64,0)</f>
        <v>-1153765</v>
      </c>
      <c r="H750" s="276">
        <f>ROUND(S65,0)</f>
        <v>1259</v>
      </c>
      <c r="I750" s="276">
        <f>ROUND(S66,0)</f>
        <v>1207666</v>
      </c>
      <c r="J750" s="276">
        <f>ROUND(S67,0)</f>
        <v>759101</v>
      </c>
      <c r="K750" s="276">
        <f>ROUND(S68,0)</f>
        <v>1306618</v>
      </c>
      <c r="L750" s="276">
        <f>ROUND(S69,0)</f>
        <v>157130</v>
      </c>
      <c r="M750" s="276">
        <f>ROUND(S70,0)</f>
        <v>134449</v>
      </c>
      <c r="N750" s="276">
        <f>ROUND(S75,0)</f>
        <v>2663156</v>
      </c>
      <c r="O750" s="276">
        <f>ROUND(S73,0)</f>
        <v>0</v>
      </c>
      <c r="P750" s="276">
        <f>IF(S76&gt;0,ROUND(S76,0),0)</f>
        <v>33550</v>
      </c>
      <c r="Q750" s="276">
        <f>IF(S77&gt;0,ROUND(S77,0),0)</f>
        <v>0</v>
      </c>
      <c r="R750" s="276">
        <f>IF(S78&gt;0,ROUND(S78,0),0)</f>
        <v>13493</v>
      </c>
      <c r="S750" s="276">
        <f>IF(S79&gt;0,ROUND(S79,0),0)</f>
        <v>0</v>
      </c>
      <c r="T750" s="278">
        <f>IF(S80&gt;0,ROUND(S80,2),0)</f>
        <v>7.0000000000000007E-2</v>
      </c>
      <c r="U750" s="276"/>
      <c r="V750" s="277"/>
      <c r="W750" s="276"/>
      <c r="X750" s="276"/>
      <c r="Y750" s="276">
        <f t="shared" si="21"/>
        <v>7403359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162*2019*7060*A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162*2019*7070*A</v>
      </c>
      <c r="B752" s="276">
        <f>ROUND(U59,0)</f>
        <v>0</v>
      </c>
      <c r="C752" s="278">
        <f>ROUND(U60,2)</f>
        <v>167.57</v>
      </c>
      <c r="D752" s="276">
        <f>ROUND(U61,0)</f>
        <v>11052509</v>
      </c>
      <c r="E752" s="276">
        <f>ROUND(U62,0)</f>
        <v>1007959</v>
      </c>
      <c r="F752" s="276">
        <f>ROUND(U63,0)</f>
        <v>748954</v>
      </c>
      <c r="G752" s="276">
        <f>ROUND(U64,0)</f>
        <v>6946599</v>
      </c>
      <c r="H752" s="276">
        <f>ROUND(U65,0)</f>
        <v>477</v>
      </c>
      <c r="I752" s="276">
        <f>ROUND(U66,0)</f>
        <v>10644130</v>
      </c>
      <c r="J752" s="276">
        <f>ROUND(U67,0)</f>
        <v>1063302</v>
      </c>
      <c r="K752" s="276">
        <f>ROUND(U68,0)</f>
        <v>208754</v>
      </c>
      <c r="L752" s="276">
        <f>ROUND(U69,0)</f>
        <v>186193</v>
      </c>
      <c r="M752" s="276">
        <f>ROUND(U70,0)</f>
        <v>1933393</v>
      </c>
      <c r="N752" s="276">
        <f>ROUND(U75,0)</f>
        <v>204602609</v>
      </c>
      <c r="O752" s="276">
        <f>ROUND(U73,0)</f>
        <v>145322547</v>
      </c>
      <c r="P752" s="276">
        <f>IF(U76&gt;0,ROUND(U76,0),0)</f>
        <v>46994</v>
      </c>
      <c r="Q752" s="276">
        <f>IF(U77&gt;0,ROUND(U77,0),0)</f>
        <v>0</v>
      </c>
      <c r="R752" s="276">
        <f>IF(U78&gt;0,ROUND(U78,0),0)</f>
        <v>18901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24885387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162*2019*7110*A</v>
      </c>
      <c r="B753" s="276">
        <f>ROUND(V59,0)</f>
        <v>0</v>
      </c>
      <c r="C753" s="278">
        <f>ROUND(V60,2)</f>
        <v>111.39</v>
      </c>
      <c r="D753" s="276">
        <f>ROUND(V61,0)</f>
        <v>11185521</v>
      </c>
      <c r="E753" s="276">
        <f>ROUND(V62,0)</f>
        <v>1020089</v>
      </c>
      <c r="F753" s="276">
        <f>ROUND(V63,0)</f>
        <v>205498</v>
      </c>
      <c r="G753" s="276">
        <f>ROUND(V64,0)</f>
        <v>22478959</v>
      </c>
      <c r="H753" s="276">
        <f>ROUND(V65,0)</f>
        <v>5971</v>
      </c>
      <c r="I753" s="276">
        <f>ROUND(V66,0)</f>
        <v>1163308</v>
      </c>
      <c r="J753" s="276">
        <f>ROUND(V67,0)</f>
        <v>423483</v>
      </c>
      <c r="K753" s="276">
        <f>ROUND(V68,0)</f>
        <v>506268</v>
      </c>
      <c r="L753" s="276">
        <f>ROUND(V69,0)</f>
        <v>119649</v>
      </c>
      <c r="M753" s="276">
        <f>ROUND(V70,0)</f>
        <v>42889</v>
      </c>
      <c r="N753" s="276">
        <f>ROUND(V75,0)</f>
        <v>303879009</v>
      </c>
      <c r="O753" s="276">
        <f>ROUND(V73,0)</f>
        <v>126849239</v>
      </c>
      <c r="P753" s="276">
        <f>IF(V76&gt;0,ROUND(V76,0),0)</f>
        <v>18716</v>
      </c>
      <c r="Q753" s="276">
        <f>IF(V77&gt;0,ROUND(V77,0),0)</f>
        <v>0</v>
      </c>
      <c r="R753" s="276">
        <f>IF(V78&gt;0,ROUND(V78,0),0)</f>
        <v>7528</v>
      </c>
      <c r="S753" s="276">
        <f>IF(V79&gt;0,ROUND(V79,0),0)</f>
        <v>0</v>
      </c>
      <c r="T753" s="278">
        <f>IF(V80&gt;0,ROUND(V80,2),0)</f>
        <v>31.2</v>
      </c>
      <c r="U753" s="276"/>
      <c r="V753" s="277"/>
      <c r="W753" s="276"/>
      <c r="X753" s="276"/>
      <c r="Y753" s="276">
        <f t="shared" si="21"/>
        <v>28571462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162*2019*7120*A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188434</v>
      </c>
      <c r="H754" s="276">
        <f>ROUND(W65,0)</f>
        <v>0</v>
      </c>
      <c r="I754" s="276">
        <f>ROUND(W66,0)</f>
        <v>1321202</v>
      </c>
      <c r="J754" s="276">
        <f>ROUND(W67,0)</f>
        <v>49488</v>
      </c>
      <c r="K754" s="276">
        <f>ROUND(W68,0)</f>
        <v>0</v>
      </c>
      <c r="L754" s="276">
        <f>ROUND(W69,0)</f>
        <v>234</v>
      </c>
      <c r="M754" s="276">
        <f>ROUND(W70,0)</f>
        <v>0</v>
      </c>
      <c r="N754" s="276">
        <f>ROUND(W75,0)</f>
        <v>25258031</v>
      </c>
      <c r="O754" s="276">
        <f>ROUND(W73,0)</f>
        <v>15979383</v>
      </c>
      <c r="P754" s="276">
        <f>IF(W76&gt;0,ROUND(W76,0),0)</f>
        <v>2187</v>
      </c>
      <c r="Q754" s="276">
        <f>IF(W77&gt;0,ROUND(W77,0),0)</f>
        <v>0</v>
      </c>
      <c r="R754" s="276">
        <f>IF(W78&gt;0,ROUND(W78,0),0)</f>
        <v>880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1716847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162*2019*7130*A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684664</v>
      </c>
      <c r="H755" s="276">
        <f>ROUND(X65,0)</f>
        <v>0</v>
      </c>
      <c r="I755" s="276">
        <f>ROUND(X66,0)</f>
        <v>2322124</v>
      </c>
      <c r="J755" s="276">
        <f>ROUND(X67,0)</f>
        <v>52988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106304077</v>
      </c>
      <c r="O755" s="276">
        <f>ROUND(X73,0)</f>
        <v>73755342</v>
      </c>
      <c r="P755" s="276">
        <f>IF(X76&gt;0,ROUND(X76,0),0)</f>
        <v>2342</v>
      </c>
      <c r="Q755" s="276">
        <f>IF(X77&gt;0,ROUND(X77,0),0)</f>
        <v>0</v>
      </c>
      <c r="R755" s="276">
        <f>IF(X78&gt;0,ROUND(X78,0),0)</f>
        <v>942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4889693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162*2019*7140*A</v>
      </c>
      <c r="B756" s="276">
        <f>ROUND(Y59,0)</f>
        <v>0</v>
      </c>
      <c r="C756" s="278">
        <f>ROUND(Y60,2)</f>
        <v>47.39</v>
      </c>
      <c r="D756" s="276">
        <f>ROUND(Y61,0)</f>
        <v>5414338</v>
      </c>
      <c r="E756" s="276">
        <f>ROUND(Y62,0)</f>
        <v>493773</v>
      </c>
      <c r="F756" s="276">
        <f>ROUND(Y63,0)</f>
        <v>0</v>
      </c>
      <c r="G756" s="276">
        <f>ROUND(Y64,0)</f>
        <v>9256187</v>
      </c>
      <c r="H756" s="276">
        <f>ROUND(Y65,0)</f>
        <v>127</v>
      </c>
      <c r="I756" s="276">
        <f>ROUND(Y66,0)</f>
        <v>6736667</v>
      </c>
      <c r="J756" s="276">
        <f>ROUND(Y67,0)</f>
        <v>406030</v>
      </c>
      <c r="K756" s="276">
        <f>ROUND(Y68,0)</f>
        <v>0</v>
      </c>
      <c r="L756" s="276">
        <f>ROUND(Y69,0)</f>
        <v>27911</v>
      </c>
      <c r="M756" s="276">
        <f>ROUND(Y70,0)</f>
        <v>3853</v>
      </c>
      <c r="N756" s="276">
        <f>ROUND(Y75,0)</f>
        <v>153808299</v>
      </c>
      <c r="O756" s="276">
        <f>ROUND(Y73,0)</f>
        <v>106489282</v>
      </c>
      <c r="P756" s="276">
        <f>IF(Y76&gt;0,ROUND(Y76,0),0)</f>
        <v>17945</v>
      </c>
      <c r="Q756" s="276">
        <f>IF(Y77&gt;0,ROUND(Y77,0),0)</f>
        <v>0</v>
      </c>
      <c r="R756" s="276">
        <f>IF(Y78&gt;0,ROUND(Y78,0),0)</f>
        <v>7217</v>
      </c>
      <c r="S756" s="276">
        <f>IF(Y79&gt;0,ROUND(Y79,0),0)</f>
        <v>0</v>
      </c>
      <c r="T756" s="278">
        <f>IF(Y80&gt;0,ROUND(Y80,2),0)</f>
        <v>23.15</v>
      </c>
      <c r="U756" s="276"/>
      <c r="V756" s="277"/>
      <c r="W756" s="276"/>
      <c r="X756" s="276"/>
      <c r="Y756" s="276">
        <f t="shared" si="21"/>
        <v>17302149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162*2019*7150*A</v>
      </c>
      <c r="B757" s="276">
        <f>ROUND(Z59,0)</f>
        <v>0</v>
      </c>
      <c r="C757" s="278">
        <f>ROUND(Z60,2)</f>
        <v>5.0999999999999996</v>
      </c>
      <c r="D757" s="276">
        <f>ROUND(Z61,0)</f>
        <v>281401</v>
      </c>
      <c r="E757" s="276">
        <f>ROUND(Z62,0)</f>
        <v>25663</v>
      </c>
      <c r="F757" s="276">
        <f>ROUND(Z63,0)</f>
        <v>0</v>
      </c>
      <c r="G757" s="276">
        <f>ROUND(Z64,0)</f>
        <v>2019</v>
      </c>
      <c r="H757" s="276">
        <f>ROUND(Z65,0)</f>
        <v>0</v>
      </c>
      <c r="I757" s="276">
        <f>ROUND(Z66,0)</f>
        <v>621377</v>
      </c>
      <c r="J757" s="276">
        <f>ROUND(Z67,0)</f>
        <v>292638</v>
      </c>
      <c r="K757" s="276">
        <f>ROUND(Z68,0)</f>
        <v>0</v>
      </c>
      <c r="L757" s="276">
        <f>ROUND(Z69,0)</f>
        <v>4746</v>
      </c>
      <c r="M757" s="276">
        <f>ROUND(Z70,0)</f>
        <v>539271</v>
      </c>
      <c r="N757" s="276">
        <f>ROUND(Z75,0)</f>
        <v>3252960</v>
      </c>
      <c r="O757" s="276">
        <f>ROUND(Z73,0)</f>
        <v>3294701</v>
      </c>
      <c r="P757" s="276">
        <f>IF(Z76&gt;0,ROUND(Z76,0),0)</f>
        <v>12934</v>
      </c>
      <c r="Q757" s="276">
        <f>IF(Z77&gt;0,ROUND(Z77,0),0)</f>
        <v>0</v>
      </c>
      <c r="R757" s="276">
        <f>IF(Z78&gt;0,ROUND(Z78,0),0)</f>
        <v>5202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2042494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162*2019*7160*A</v>
      </c>
      <c r="B758" s="276">
        <f>ROUND(AA59,0)</f>
        <v>0</v>
      </c>
      <c r="C758" s="278">
        <f>ROUND(AA60,2)</f>
        <v>5.04</v>
      </c>
      <c r="D758" s="276">
        <f>ROUND(AA61,0)</f>
        <v>573829</v>
      </c>
      <c r="E758" s="276">
        <f>ROUND(AA62,0)</f>
        <v>52332</v>
      </c>
      <c r="F758" s="276">
        <f>ROUND(AA63,0)</f>
        <v>0</v>
      </c>
      <c r="G758" s="276">
        <f>ROUND(AA64,0)</f>
        <v>1867506</v>
      </c>
      <c r="H758" s="276">
        <f>ROUND(AA65,0)</f>
        <v>0</v>
      </c>
      <c r="I758" s="276">
        <f>ROUND(AA66,0)</f>
        <v>751042</v>
      </c>
      <c r="J758" s="276">
        <f>ROUND(AA67,0)</f>
        <v>172537</v>
      </c>
      <c r="K758" s="276">
        <f>ROUND(AA68,0)</f>
        <v>0</v>
      </c>
      <c r="L758" s="276">
        <f>ROUND(AA69,0)</f>
        <v>11952</v>
      </c>
      <c r="M758" s="276">
        <f>ROUND(AA70,0)</f>
        <v>0</v>
      </c>
      <c r="N758" s="276">
        <f>ROUND(AA75,0)</f>
        <v>15373496</v>
      </c>
      <c r="O758" s="276">
        <f>ROUND(AA73,0)</f>
        <v>3669553</v>
      </c>
      <c r="P758" s="276">
        <f>IF(AA76&gt;0,ROUND(AA76,0),0)</f>
        <v>7626</v>
      </c>
      <c r="Q758" s="276">
        <f>IF(AA77&gt;0,ROUND(AA77,0),0)</f>
        <v>0</v>
      </c>
      <c r="R758" s="276">
        <f>IF(AA78&gt;0,ROUND(AA78,0),0)</f>
        <v>3067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2888758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162*2019*7170*A</v>
      </c>
      <c r="B759" s="276"/>
      <c r="C759" s="278">
        <f>ROUND(AB60,2)</f>
        <v>92.83</v>
      </c>
      <c r="D759" s="276">
        <f>ROUND(AB61,0)</f>
        <v>9408995</v>
      </c>
      <c r="E759" s="276">
        <f>ROUND(AB62,0)</f>
        <v>858075</v>
      </c>
      <c r="F759" s="276">
        <f>ROUND(AB63,0)</f>
        <v>41216</v>
      </c>
      <c r="G759" s="276">
        <f>ROUND(AB64,0)</f>
        <v>33161528</v>
      </c>
      <c r="H759" s="276">
        <f>ROUND(AB65,0)</f>
        <v>5054</v>
      </c>
      <c r="I759" s="276">
        <f>ROUND(AB66,0)</f>
        <v>499898</v>
      </c>
      <c r="J759" s="276">
        <f>ROUND(AB67,0)</f>
        <v>227398</v>
      </c>
      <c r="K759" s="276">
        <f>ROUND(AB68,0)</f>
        <v>1309958</v>
      </c>
      <c r="L759" s="276">
        <f>ROUND(AB69,0)</f>
        <v>132171</v>
      </c>
      <c r="M759" s="276">
        <f>ROUND(AB70,0)</f>
        <v>994</v>
      </c>
      <c r="N759" s="276">
        <f>ROUND(AB75,0)</f>
        <v>237184994</v>
      </c>
      <c r="O759" s="276">
        <f>ROUND(AB73,0)</f>
        <v>161245739</v>
      </c>
      <c r="P759" s="276">
        <f>IF(AB76&gt;0,ROUND(AB76,0),0)</f>
        <v>10050</v>
      </c>
      <c r="Q759" s="276">
        <f>IF(AB77&gt;0,ROUND(AB77,0),0)</f>
        <v>0</v>
      </c>
      <c r="R759" s="276">
        <f>IF(AB78&gt;0,ROUND(AB78,0),0)</f>
        <v>4042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27802736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162*2019*7180*A</v>
      </c>
      <c r="B760" s="276">
        <f>ROUND(AC59,0)</f>
        <v>0</v>
      </c>
      <c r="C760" s="278">
        <f>ROUND(AC60,2)</f>
        <v>113.31</v>
      </c>
      <c r="D760" s="276">
        <f>ROUND(AC61,0)</f>
        <v>9059689</v>
      </c>
      <c r="E760" s="276">
        <f>ROUND(AC62,0)</f>
        <v>826219</v>
      </c>
      <c r="F760" s="276">
        <f>ROUND(AC63,0)</f>
        <v>545561</v>
      </c>
      <c r="G760" s="276">
        <f>ROUND(AC64,0)</f>
        <v>3630466</v>
      </c>
      <c r="H760" s="276">
        <f>ROUND(AC65,0)</f>
        <v>0</v>
      </c>
      <c r="I760" s="276">
        <f>ROUND(AC66,0)</f>
        <v>9164</v>
      </c>
      <c r="J760" s="276">
        <f>ROUND(AC67,0)</f>
        <v>41770</v>
      </c>
      <c r="K760" s="276">
        <f>ROUND(AC68,0)</f>
        <v>133533</v>
      </c>
      <c r="L760" s="276">
        <f>ROUND(AC69,0)</f>
        <v>9372</v>
      </c>
      <c r="M760" s="276">
        <f>ROUND(AC70,0)</f>
        <v>16243</v>
      </c>
      <c r="N760" s="276">
        <f>ROUND(AC75,0)</f>
        <v>142429531</v>
      </c>
      <c r="O760" s="276">
        <f>ROUND(AC73,0)</f>
        <v>136416545</v>
      </c>
      <c r="P760" s="276">
        <f>IF(AC76&gt;0,ROUND(AC76,0),0)</f>
        <v>1846</v>
      </c>
      <c r="Q760" s="276">
        <f>IF(AC77&gt;0,ROUND(AC77,0),0)</f>
        <v>0</v>
      </c>
      <c r="R760" s="276">
        <f>IF(AC78&gt;0,ROUND(AC78,0),0)</f>
        <v>742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10627727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162*2019*7190*A</v>
      </c>
      <c r="B761" s="276">
        <f>ROUND(AD59,0)</f>
        <v>0</v>
      </c>
      <c r="C761" s="278">
        <f>ROUND(AD60,2)</f>
        <v>1.19</v>
      </c>
      <c r="D761" s="276">
        <f>ROUND(AD61,0)</f>
        <v>121881</v>
      </c>
      <c r="E761" s="276">
        <f>ROUND(AD62,0)</f>
        <v>11115</v>
      </c>
      <c r="F761" s="276">
        <f>ROUND(AD63,0)</f>
        <v>0</v>
      </c>
      <c r="G761" s="276">
        <f>ROUND(AD64,0)</f>
        <v>38138</v>
      </c>
      <c r="H761" s="276">
        <f>ROUND(AD65,0)</f>
        <v>0</v>
      </c>
      <c r="I761" s="276">
        <f>ROUND(AD66,0)</f>
        <v>1565000</v>
      </c>
      <c r="J761" s="276">
        <f>ROUND(AD67,0)</f>
        <v>70547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12729209</v>
      </c>
      <c r="O761" s="276">
        <f>ROUND(AD73,0)</f>
        <v>11706629</v>
      </c>
      <c r="P761" s="276">
        <f>IF(AD76&gt;0,ROUND(AD76,0),0)</f>
        <v>3118</v>
      </c>
      <c r="Q761" s="276">
        <f>IF(AD77&gt;0,ROUND(AD77,0),0)</f>
        <v>0</v>
      </c>
      <c r="R761" s="276">
        <f>IF(AD78&gt;0,ROUND(AD78,0),0)</f>
        <v>1254</v>
      </c>
      <c r="S761" s="276">
        <f>IF(AD79&gt;0,ROUND(AD79,0),0)</f>
        <v>0</v>
      </c>
      <c r="T761" s="278">
        <f>IF(AD80&gt;0,ROUND(AD80,2),0)</f>
        <v>1.19</v>
      </c>
      <c r="U761" s="276"/>
      <c r="V761" s="277"/>
      <c r="W761" s="276"/>
      <c r="X761" s="276"/>
      <c r="Y761" s="276">
        <f t="shared" si="21"/>
        <v>1593028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162*2019*7200*A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11887</v>
      </c>
      <c r="H762" s="276">
        <f>ROUND(AE65,0)</f>
        <v>6083</v>
      </c>
      <c r="I762" s="276">
        <f>ROUND(AE66,0)</f>
        <v>3662821</v>
      </c>
      <c r="J762" s="276">
        <f>ROUND(AE67,0)</f>
        <v>0</v>
      </c>
      <c r="K762" s="276">
        <f>ROUND(AE68,0)</f>
        <v>0</v>
      </c>
      <c r="L762" s="276">
        <f>ROUND(AE69,0)</f>
        <v>967</v>
      </c>
      <c r="M762" s="276">
        <f>ROUND(AE70,0)</f>
        <v>0</v>
      </c>
      <c r="N762" s="276">
        <f>ROUND(AE75,0)</f>
        <v>15162056</v>
      </c>
      <c r="O762" s="276">
        <f>ROUND(AE73,0)</f>
        <v>13652150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2005064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162*2019*7220*A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162*2019*7230*A</v>
      </c>
      <c r="B764" s="276">
        <f>ROUND(AG59,0)</f>
        <v>0</v>
      </c>
      <c r="C764" s="278">
        <f>ROUND(AG60,2)</f>
        <v>227.26</v>
      </c>
      <c r="D764" s="276">
        <f>ROUND(AG61,0)</f>
        <v>19717492</v>
      </c>
      <c r="E764" s="276">
        <f>ROUND(AG62,0)</f>
        <v>1798182</v>
      </c>
      <c r="F764" s="276">
        <f>ROUND(AG63,0)</f>
        <v>8741862</v>
      </c>
      <c r="G764" s="276">
        <f>ROUND(AG64,0)</f>
        <v>2121575</v>
      </c>
      <c r="H764" s="276">
        <f>ROUND(AG65,0)</f>
        <v>4251</v>
      </c>
      <c r="I764" s="276">
        <f>ROUND(AG66,0)</f>
        <v>117485</v>
      </c>
      <c r="J764" s="276">
        <f>ROUND(AG67,0)</f>
        <v>892869</v>
      </c>
      <c r="K764" s="276">
        <f>ROUND(AG68,0)</f>
        <v>127923</v>
      </c>
      <c r="L764" s="276">
        <f>ROUND(AG69,0)</f>
        <v>136701</v>
      </c>
      <c r="M764" s="276">
        <f>ROUND(AG70,0)</f>
        <v>219515</v>
      </c>
      <c r="N764" s="276">
        <f>ROUND(AG75,0)</f>
        <v>184976672</v>
      </c>
      <c r="O764" s="276">
        <f>ROUND(AG73,0)</f>
        <v>69567334</v>
      </c>
      <c r="P764" s="276">
        <f>IF(AG76&gt;0,ROUND(AG76,0),0)</f>
        <v>39462</v>
      </c>
      <c r="Q764" s="276">
        <f>IF(AG77&gt;0,ROUND(AG77,0),0)</f>
        <v>0</v>
      </c>
      <c r="R764" s="276">
        <f>IF(AG78&gt;0,ROUND(AG78,0),0)</f>
        <v>15871</v>
      </c>
      <c r="S764" s="276">
        <f>IF(AG79&gt;0,ROUND(AG79,0),0)</f>
        <v>0</v>
      </c>
      <c r="T764" s="278">
        <f>IF(AG80&gt;0,ROUND(AG80,2),0)</f>
        <v>119.43</v>
      </c>
      <c r="U764" s="276"/>
      <c r="V764" s="277"/>
      <c r="W764" s="276"/>
      <c r="X764" s="276"/>
      <c r="Y764" s="276">
        <f t="shared" si="21"/>
        <v>29303610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162*2019*7240*A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162*2019*7250*A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162*2019*7260*A</v>
      </c>
      <c r="B767" s="276">
        <f>ROUND(AJ59,0)</f>
        <v>0</v>
      </c>
      <c r="C767" s="278">
        <f>ROUND(AJ60,2)</f>
        <v>81.16</v>
      </c>
      <c r="D767" s="276">
        <f>ROUND(AJ61,0)</f>
        <v>7200361</v>
      </c>
      <c r="E767" s="276">
        <f>ROUND(AJ62,0)</f>
        <v>656653</v>
      </c>
      <c r="F767" s="276">
        <f>ROUND(AJ63,0)</f>
        <v>250</v>
      </c>
      <c r="G767" s="276">
        <f>ROUND(AJ64,0)</f>
        <v>622227</v>
      </c>
      <c r="H767" s="276">
        <f>ROUND(AJ65,0)</f>
        <v>7535</v>
      </c>
      <c r="I767" s="276">
        <f>ROUND(AJ66,0)</f>
        <v>149246</v>
      </c>
      <c r="J767" s="276">
        <f>ROUND(AJ67,0)</f>
        <v>198117</v>
      </c>
      <c r="K767" s="276">
        <f>ROUND(AJ68,0)</f>
        <v>116903</v>
      </c>
      <c r="L767" s="276">
        <f>ROUND(AJ69,0)</f>
        <v>39215</v>
      </c>
      <c r="M767" s="276">
        <f>ROUND(AJ70,0)</f>
        <v>141972</v>
      </c>
      <c r="N767" s="276">
        <f>ROUND(AJ75,0)</f>
        <v>19118499</v>
      </c>
      <c r="O767" s="276">
        <f>ROUND(AJ73,0)</f>
        <v>5171057</v>
      </c>
      <c r="P767" s="276">
        <f>IF(AJ76&gt;0,ROUND(AJ76,0),0)</f>
        <v>8756</v>
      </c>
      <c r="Q767" s="276">
        <f>IF(AJ77&gt;0,ROUND(AJ77,0),0)</f>
        <v>0</v>
      </c>
      <c r="R767" s="276">
        <f>IF(AJ78&gt;0,ROUND(AJ78,0),0)</f>
        <v>3522</v>
      </c>
      <c r="S767" s="276">
        <f>IF(AJ79&gt;0,ROUND(AJ79,0),0)</f>
        <v>0</v>
      </c>
      <c r="T767" s="278">
        <f>IF(AJ80&gt;0,ROUND(AJ80,2),0)</f>
        <v>27.19</v>
      </c>
      <c r="U767" s="276"/>
      <c r="V767" s="277"/>
      <c r="W767" s="276"/>
      <c r="X767" s="276"/>
      <c r="Y767" s="276">
        <f t="shared" si="21"/>
        <v>6443186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162*2019*7310*A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24687</v>
      </c>
      <c r="H768" s="276">
        <f>ROUND(AK65,0)</f>
        <v>0</v>
      </c>
      <c r="I768" s="276">
        <f>ROUND(AK66,0)</f>
        <v>2855394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10144960</v>
      </c>
      <c r="O768" s="276">
        <f>ROUND(AK73,0)</f>
        <v>9507460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1515039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162*2019*7320*A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5111</v>
      </c>
      <c r="H769" s="276">
        <f>ROUND(AL65,0)</f>
        <v>0</v>
      </c>
      <c r="I769" s="276">
        <f>ROUND(AL66,0)</f>
        <v>811642</v>
      </c>
      <c r="J769" s="276">
        <f>ROUND(AL67,0)</f>
        <v>0</v>
      </c>
      <c r="K769" s="276">
        <f>ROUND(AL68,0)</f>
        <v>0</v>
      </c>
      <c r="L769" s="276">
        <f>ROUND(AL69,0)</f>
        <v>5</v>
      </c>
      <c r="M769" s="276">
        <f>ROUND(AL70,0)</f>
        <v>355</v>
      </c>
      <c r="N769" s="276">
        <f>ROUND(AL75,0)</f>
        <v>3442268</v>
      </c>
      <c r="O769" s="276">
        <f>ROUND(AL73,0)</f>
        <v>3296290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447117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162*2019*7330*A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162*2019*7340*A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162*2019*7350*A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162*2019*7380*A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162*2019*7390*A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162*2019*7400*A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162*2019*7410*A</v>
      </c>
      <c r="B776" s="276">
        <f>ROUND(AS59,0)</f>
        <v>0</v>
      </c>
      <c r="C776" s="278">
        <f>ROUND(AS60,2)</f>
        <v>2.36</v>
      </c>
      <c r="D776" s="276">
        <f>ROUND(AS61,0)</f>
        <v>213874</v>
      </c>
      <c r="E776" s="276">
        <f>ROUND(AS62,0)</f>
        <v>19505</v>
      </c>
      <c r="F776" s="276">
        <f>ROUND(AS63,0)</f>
        <v>0</v>
      </c>
      <c r="G776" s="276">
        <f>ROUND(AS64,0)</f>
        <v>23561</v>
      </c>
      <c r="H776" s="276">
        <f>ROUND(AS65,0)</f>
        <v>0</v>
      </c>
      <c r="I776" s="276">
        <f>ROUND(AS66,0)</f>
        <v>1640</v>
      </c>
      <c r="J776" s="276">
        <f>ROUND(AS67,0)</f>
        <v>20067</v>
      </c>
      <c r="K776" s="276">
        <f>ROUND(AS68,0)</f>
        <v>0</v>
      </c>
      <c r="L776" s="276">
        <f>ROUND(AS69,0)</f>
        <v>34</v>
      </c>
      <c r="M776" s="276">
        <f>ROUND(AS70,0)</f>
        <v>0</v>
      </c>
      <c r="N776" s="276">
        <f>ROUND(AS75,0)</f>
        <v>1375806</v>
      </c>
      <c r="O776" s="276">
        <f>ROUND(AS73,0)</f>
        <v>265471</v>
      </c>
      <c r="P776" s="276">
        <f>IF(AS76&gt;0,ROUND(AS76,0),0)</f>
        <v>887</v>
      </c>
      <c r="Q776" s="276">
        <f>IF(AS77&gt;0,ROUND(AS77,0),0)</f>
        <v>0</v>
      </c>
      <c r="R776" s="276">
        <f>IF(AS78&gt;0,ROUND(AS78,0),0)</f>
        <v>357</v>
      </c>
      <c r="S776" s="276">
        <f>IF(AS79&gt;0,ROUND(AS79,0),0)</f>
        <v>0</v>
      </c>
      <c r="T776" s="278">
        <f>IF(AS80&gt;0,ROUND(AS80,2),0)</f>
        <v>1.9</v>
      </c>
      <c r="U776" s="276"/>
      <c r="V776" s="277"/>
      <c r="W776" s="276"/>
      <c r="X776" s="276"/>
      <c r="Y776" s="276">
        <f t="shared" si="21"/>
        <v>344879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162*2019*7420*A</v>
      </c>
      <c r="B777" s="276">
        <f>ROUND(AT59,0)</f>
        <v>0</v>
      </c>
      <c r="C777" s="278">
        <f>ROUND(AT60,2)</f>
        <v>17.41</v>
      </c>
      <c r="D777" s="276">
        <f>ROUND(AT61,0)</f>
        <v>1427264</v>
      </c>
      <c r="E777" s="276">
        <f>ROUND(AT62,0)</f>
        <v>130163</v>
      </c>
      <c r="F777" s="276">
        <f>ROUND(AT63,0)</f>
        <v>2251814</v>
      </c>
      <c r="G777" s="276">
        <f>ROUND(AT64,0)</f>
        <v>1705014</v>
      </c>
      <c r="H777" s="276">
        <f>ROUND(AT65,0)</f>
        <v>19869</v>
      </c>
      <c r="I777" s="276">
        <f>ROUND(AT66,0)</f>
        <v>1290702</v>
      </c>
      <c r="J777" s="276">
        <f>ROUND(AT67,0)</f>
        <v>68860</v>
      </c>
      <c r="K777" s="276">
        <f>ROUND(AT68,0)</f>
        <v>307392</v>
      </c>
      <c r="L777" s="276">
        <f>ROUND(AT69,0)</f>
        <v>62924</v>
      </c>
      <c r="M777" s="276">
        <f>ROUND(AT70,0)</f>
        <v>150</v>
      </c>
      <c r="N777" s="276">
        <f>ROUND(AT75,0)</f>
        <v>3083014</v>
      </c>
      <c r="O777" s="276">
        <f>ROUND(AT73,0)</f>
        <v>2978272</v>
      </c>
      <c r="P777" s="276">
        <f>IF(AT76&gt;0,ROUND(AT76,0),0)</f>
        <v>3043</v>
      </c>
      <c r="Q777" s="276">
        <f>IF(AT77&gt;0,ROUND(AT77,0),0)</f>
        <v>0</v>
      </c>
      <c r="R777" s="276">
        <f>IF(AT78&gt;0,ROUND(AT78,0),0)</f>
        <v>1224</v>
      </c>
      <c r="S777" s="276">
        <f>IF(AT79&gt;0,ROUND(AT79,0),0)</f>
        <v>0</v>
      </c>
      <c r="T777" s="278">
        <f>IF(AT80&gt;0,ROUND(AT80,2),0)</f>
        <v>0.12</v>
      </c>
      <c r="U777" s="276"/>
      <c r="V777" s="277"/>
      <c r="W777" s="276"/>
      <c r="X777" s="276"/>
      <c r="Y777" s="276">
        <f t="shared" si="21"/>
        <v>3520813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162*2019*7430*A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162*2019*7490*A</v>
      </c>
      <c r="B779" s="276"/>
      <c r="C779" s="278">
        <f>ROUND(AV60,2)</f>
        <v>5.98</v>
      </c>
      <c r="D779" s="276">
        <f>ROUND(AV61,0)</f>
        <v>419436</v>
      </c>
      <c r="E779" s="276">
        <f>ROUND(AV62,0)</f>
        <v>38251</v>
      </c>
      <c r="F779" s="276">
        <f>ROUND(AV63,0)</f>
        <v>0</v>
      </c>
      <c r="G779" s="276">
        <f>ROUND(AV64,0)</f>
        <v>17401</v>
      </c>
      <c r="H779" s="276">
        <f>ROUND(AV65,0)</f>
        <v>0</v>
      </c>
      <c r="I779" s="276">
        <f>ROUND(AV66,0)</f>
        <v>27456</v>
      </c>
      <c r="J779" s="276">
        <f>ROUND(AV67,0)</f>
        <v>79079</v>
      </c>
      <c r="K779" s="276">
        <f>ROUND(AV68,0)</f>
        <v>0</v>
      </c>
      <c r="L779" s="276">
        <f>ROUND(AV69,0)</f>
        <v>11328</v>
      </c>
      <c r="M779" s="276">
        <f>ROUND(AV70,0)</f>
        <v>21458</v>
      </c>
      <c r="N779" s="276">
        <f>ROUND(AV75,0)</f>
        <v>1750494</v>
      </c>
      <c r="O779" s="276">
        <f>ROUND(AV73,0)</f>
        <v>0</v>
      </c>
      <c r="P779" s="276">
        <f>IF(AV76&gt;0,ROUND(AV76,0),0)</f>
        <v>3495</v>
      </c>
      <c r="Q779" s="276">
        <f>IF(AV77&gt;0,ROUND(AV77,0),0)</f>
        <v>0</v>
      </c>
      <c r="R779" s="276">
        <f>IF(AV78&gt;0,ROUND(AV78,0),0)</f>
        <v>1406</v>
      </c>
      <c r="S779" s="276">
        <f>IF(AV79&gt;0,ROUND(AV79,0),0)</f>
        <v>0</v>
      </c>
      <c r="T779" s="278">
        <f>IF(AV80&gt;0,ROUND(AV80,2),0)</f>
        <v>0.97</v>
      </c>
      <c r="U779" s="276"/>
      <c r="V779" s="277"/>
      <c r="W779" s="276"/>
      <c r="X779" s="276"/>
      <c r="Y779" s="276">
        <f t="shared" si="21"/>
        <v>776948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162*2019*8200*A</v>
      </c>
      <c r="B780" s="276"/>
      <c r="C780" s="278">
        <f>ROUND(AW60,2)</f>
        <v>20.22</v>
      </c>
      <c r="D780" s="276">
        <f>ROUND(AW61,0)</f>
        <v>1960252</v>
      </c>
      <c r="E780" s="276">
        <f>ROUND(AW62,0)</f>
        <v>178770</v>
      </c>
      <c r="F780" s="276">
        <f>ROUND(AW63,0)</f>
        <v>249054</v>
      </c>
      <c r="G780" s="276">
        <f>ROUND(AW64,0)</f>
        <v>11017</v>
      </c>
      <c r="H780" s="276">
        <f>ROUND(AW65,0)</f>
        <v>1747</v>
      </c>
      <c r="I780" s="276">
        <f>ROUND(AW66,0)</f>
        <v>652738</v>
      </c>
      <c r="J780" s="276">
        <f>ROUND(AW67,0)</f>
        <v>71269</v>
      </c>
      <c r="K780" s="276">
        <f>ROUND(AW68,0)</f>
        <v>230435</v>
      </c>
      <c r="L780" s="276">
        <f>ROUND(AW69,0)</f>
        <v>99664</v>
      </c>
      <c r="M780" s="276">
        <f>ROUND(AW70,0)</f>
        <v>2495698</v>
      </c>
      <c r="N780" s="276"/>
      <c r="O780" s="276"/>
      <c r="P780" s="276">
        <f>IF(AW76&gt;0,ROUND(AW76,0),0)</f>
        <v>3150</v>
      </c>
      <c r="Q780" s="276">
        <f>IF(AW77&gt;0,ROUND(AW77,0),0)</f>
        <v>0</v>
      </c>
      <c r="R780" s="276">
        <f>IF(AW78&gt;0,ROUND(AW78,0),0)</f>
        <v>1267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162*2019*8310*A</v>
      </c>
      <c r="B781" s="276"/>
      <c r="C781" s="278">
        <f>ROUND(AX60,2)</f>
        <v>1.49</v>
      </c>
      <c r="D781" s="276">
        <f>ROUND(AX61,0)</f>
        <v>56241</v>
      </c>
      <c r="E781" s="276">
        <f>ROUND(AX62,0)</f>
        <v>5129</v>
      </c>
      <c r="F781" s="276">
        <f>ROUND(AX63,0)</f>
        <v>0</v>
      </c>
      <c r="G781" s="276">
        <f>ROUND(AX64,0)</f>
        <v>36103</v>
      </c>
      <c r="H781" s="276">
        <f>ROUND(AX65,0)</f>
        <v>0</v>
      </c>
      <c r="I781" s="276">
        <f>ROUND(AX66,0)</f>
        <v>37569</v>
      </c>
      <c r="J781" s="276">
        <f>ROUND(AX67,0)</f>
        <v>0</v>
      </c>
      <c r="K781" s="276">
        <f>ROUND(AX68,0)</f>
        <v>80225</v>
      </c>
      <c r="L781" s="276">
        <f>ROUND(AX69,0)</f>
        <v>554</v>
      </c>
      <c r="M781" s="276">
        <f>ROUND(AX70,0)</f>
        <v>73099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162*2019*8320*A</v>
      </c>
      <c r="B782" s="276">
        <f>ROUND(AY59,0)</f>
        <v>793258</v>
      </c>
      <c r="C782" s="278">
        <f>ROUND(AY60,2)</f>
        <v>134.16999999999999</v>
      </c>
      <c r="D782" s="276">
        <f>ROUND(AY61,0)</f>
        <v>5875746</v>
      </c>
      <c r="E782" s="276">
        <f>ROUND(AY62,0)</f>
        <v>535852</v>
      </c>
      <c r="F782" s="276">
        <f>ROUND(AY63,0)</f>
        <v>0</v>
      </c>
      <c r="G782" s="276">
        <f>ROUND(AY64,0)</f>
        <v>3599308</v>
      </c>
      <c r="H782" s="276">
        <f>ROUND(AY65,0)</f>
        <v>4409</v>
      </c>
      <c r="I782" s="276">
        <f>ROUND(AY66,0)</f>
        <v>189608</v>
      </c>
      <c r="J782" s="276">
        <f>ROUND(AY67,0)</f>
        <v>569412</v>
      </c>
      <c r="K782" s="276">
        <f>ROUND(AY68,0)</f>
        <v>54157</v>
      </c>
      <c r="L782" s="276">
        <f>ROUND(AY69,0)</f>
        <v>119171</v>
      </c>
      <c r="M782" s="276">
        <f>ROUND(AY70,0)</f>
        <v>4472779</v>
      </c>
      <c r="N782" s="276"/>
      <c r="O782" s="276"/>
      <c r="P782" s="276">
        <f>IF(AY76&gt;0,ROUND(AY76,0),0)</f>
        <v>25166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162*2019*8330*A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162*2019*8350*A</v>
      </c>
      <c r="B784" s="276">
        <f>ROUND(BA59,0)</f>
        <v>0</v>
      </c>
      <c r="C784" s="278">
        <f>ROUND(BA60,2)</f>
        <v>12.72</v>
      </c>
      <c r="D784" s="276">
        <f>ROUND(BA61,0)</f>
        <v>505748</v>
      </c>
      <c r="E784" s="276">
        <f>ROUND(BA62,0)</f>
        <v>46123</v>
      </c>
      <c r="F784" s="276">
        <f>ROUND(BA63,0)</f>
        <v>0</v>
      </c>
      <c r="G784" s="276">
        <f>ROUND(BA64,0)</f>
        <v>647822</v>
      </c>
      <c r="H784" s="276">
        <f>ROUND(BA65,0)</f>
        <v>121</v>
      </c>
      <c r="I784" s="276">
        <f>ROUND(BA66,0)</f>
        <v>1351780</v>
      </c>
      <c r="J784" s="276">
        <f>ROUND(BA67,0)</f>
        <v>546137</v>
      </c>
      <c r="K784" s="276">
        <f>ROUND(BA68,0)</f>
        <v>84921</v>
      </c>
      <c r="L784" s="276">
        <f>ROUND(BA69,0)</f>
        <v>6239</v>
      </c>
      <c r="M784" s="276">
        <f>ROUND(BA70,0)</f>
        <v>8584</v>
      </c>
      <c r="N784" s="276"/>
      <c r="O784" s="276"/>
      <c r="P784" s="276">
        <f>IF(BA76&gt;0,ROUND(BA76,0),0)</f>
        <v>24137</v>
      </c>
      <c r="Q784" s="276">
        <f>IF(BA77&gt;0,ROUND(BA77,0),0)</f>
        <v>0</v>
      </c>
      <c r="R784" s="276">
        <f>IF(BA78&gt;0,ROUND(BA78,0),0)</f>
        <v>9708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162*2019*8360*A</v>
      </c>
      <c r="B785" s="276"/>
      <c r="C785" s="278">
        <f>ROUND(BB60,2)</f>
        <v>28.66</v>
      </c>
      <c r="D785" s="276">
        <f>ROUND(BB61,0)</f>
        <v>2003670</v>
      </c>
      <c r="E785" s="276">
        <f>ROUND(BB62,0)</f>
        <v>182729</v>
      </c>
      <c r="F785" s="276">
        <f>ROUND(BB63,0)</f>
        <v>0</v>
      </c>
      <c r="G785" s="276">
        <f>ROUND(BB64,0)</f>
        <v>17685</v>
      </c>
      <c r="H785" s="276">
        <f>ROUND(BB65,0)</f>
        <v>359</v>
      </c>
      <c r="I785" s="276">
        <f>ROUND(BB66,0)</f>
        <v>260961</v>
      </c>
      <c r="J785" s="276">
        <f>ROUND(BB67,0)</f>
        <v>0</v>
      </c>
      <c r="K785" s="276">
        <f>ROUND(BB68,0)</f>
        <v>0</v>
      </c>
      <c r="L785" s="276">
        <f>ROUND(BB69,0)</f>
        <v>21154</v>
      </c>
      <c r="M785" s="276">
        <f>ROUND(BB70,0)</f>
        <v>166747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162*2019*8370*A</v>
      </c>
      <c r="B786" s="276"/>
      <c r="C786" s="278">
        <f>ROUND(BC60,2)</f>
        <v>59.67</v>
      </c>
      <c r="D786" s="276">
        <f>ROUND(BC61,0)</f>
        <v>2230581</v>
      </c>
      <c r="E786" s="276">
        <f>ROUND(BC62,0)</f>
        <v>203423</v>
      </c>
      <c r="F786" s="276">
        <f>ROUND(BC63,0)</f>
        <v>0</v>
      </c>
      <c r="G786" s="276">
        <f>ROUND(BC64,0)</f>
        <v>12999</v>
      </c>
      <c r="H786" s="276">
        <f>ROUND(BC65,0)</f>
        <v>0</v>
      </c>
      <c r="I786" s="276">
        <f>ROUND(BC66,0)</f>
        <v>1203</v>
      </c>
      <c r="J786" s="276">
        <f>ROUND(BC67,0)</f>
        <v>0</v>
      </c>
      <c r="K786" s="276">
        <f>ROUND(BC68,0)</f>
        <v>0</v>
      </c>
      <c r="L786" s="276">
        <f>ROUND(BC69,0)</f>
        <v>15081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162*2019*8420*A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-191583</v>
      </c>
      <c r="H787" s="276">
        <f>ROUND(BD65,0)</f>
        <v>0</v>
      </c>
      <c r="I787" s="276">
        <f>ROUND(BD66,0)</f>
        <v>52422</v>
      </c>
      <c r="J787" s="276">
        <f>ROUND(BD67,0)</f>
        <v>137817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6091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162*2019*8430*A</v>
      </c>
      <c r="B788" s="276">
        <f>ROUND(BE59,0)</f>
        <v>849728</v>
      </c>
      <c r="C788" s="278">
        <f>ROUND(BE60,2)</f>
        <v>99.87</v>
      </c>
      <c r="D788" s="276">
        <f>ROUND(BE61,0)</f>
        <v>6902492</v>
      </c>
      <c r="E788" s="276">
        <f>ROUND(BE62,0)</f>
        <v>629489</v>
      </c>
      <c r="F788" s="276">
        <f>ROUND(BE63,0)</f>
        <v>25132</v>
      </c>
      <c r="G788" s="276">
        <f>ROUND(BE64,0)</f>
        <v>2060921</v>
      </c>
      <c r="H788" s="276">
        <f>ROUND(BE65,0)</f>
        <v>3630416</v>
      </c>
      <c r="I788" s="276">
        <f>ROUND(BE66,0)</f>
        <v>8443929</v>
      </c>
      <c r="J788" s="276">
        <f>ROUND(BE67,0)</f>
        <v>2622313</v>
      </c>
      <c r="K788" s="276">
        <f>ROUND(BE68,0)</f>
        <v>39056</v>
      </c>
      <c r="L788" s="276">
        <f>ROUND(BE69,0)</f>
        <v>248703</v>
      </c>
      <c r="M788" s="276">
        <f>ROUND(BE70,0)</f>
        <v>3826545</v>
      </c>
      <c r="N788" s="276"/>
      <c r="O788" s="276"/>
      <c r="P788" s="276">
        <f>IF(BE76&gt;0,ROUND(BE76,0),0)</f>
        <v>115897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162*2019*8460*A</v>
      </c>
      <c r="B789" s="276"/>
      <c r="C789" s="278">
        <f>ROUND(BF60,2)</f>
        <v>164.32</v>
      </c>
      <c r="D789" s="276">
        <f>ROUND(BF61,0)</f>
        <v>6892785</v>
      </c>
      <c r="E789" s="276">
        <f>ROUND(BF62,0)</f>
        <v>628603</v>
      </c>
      <c r="F789" s="276">
        <f>ROUND(BF63,0)</f>
        <v>0</v>
      </c>
      <c r="G789" s="276">
        <f>ROUND(BF64,0)</f>
        <v>741075</v>
      </c>
      <c r="H789" s="276">
        <f>ROUND(BF65,0)</f>
        <v>617354</v>
      </c>
      <c r="I789" s="276">
        <f>ROUND(BF66,0)</f>
        <v>48284</v>
      </c>
      <c r="J789" s="276">
        <f>ROUND(BF67,0)</f>
        <v>193113</v>
      </c>
      <c r="K789" s="276">
        <f>ROUND(BF68,0)</f>
        <v>12057</v>
      </c>
      <c r="L789" s="276">
        <f>ROUND(BF69,0)</f>
        <v>13380</v>
      </c>
      <c r="M789" s="276">
        <f>ROUND(BF70,0)</f>
        <v>364465</v>
      </c>
      <c r="N789" s="276"/>
      <c r="O789" s="276"/>
      <c r="P789" s="276">
        <f>IF(BF76&gt;0,ROUND(BF76,0),0)</f>
        <v>8535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162*2019*8470*A</v>
      </c>
      <c r="B790" s="276"/>
      <c r="C790" s="278">
        <f>ROUND(BG60,2)</f>
        <v>11.99</v>
      </c>
      <c r="D790" s="276">
        <f>ROUND(BG61,0)</f>
        <v>471582</v>
      </c>
      <c r="E790" s="276">
        <f>ROUND(BG62,0)</f>
        <v>43007</v>
      </c>
      <c r="F790" s="276">
        <f>ROUND(BG63,0)</f>
        <v>4839</v>
      </c>
      <c r="G790" s="276">
        <f>ROUND(BG64,0)</f>
        <v>6279</v>
      </c>
      <c r="H790" s="276">
        <f>ROUND(BG65,0)</f>
        <v>-77353</v>
      </c>
      <c r="I790" s="276">
        <f>ROUND(BG66,0)</f>
        <v>5066</v>
      </c>
      <c r="J790" s="276">
        <f>ROUND(BG67,0)</f>
        <v>51082</v>
      </c>
      <c r="K790" s="276">
        <f>ROUND(BG68,0)</f>
        <v>0</v>
      </c>
      <c r="L790" s="276">
        <f>ROUND(BG69,0)</f>
        <v>33898</v>
      </c>
      <c r="M790" s="276">
        <f>ROUND(BG70,0)</f>
        <v>63430</v>
      </c>
      <c r="N790" s="276"/>
      <c r="O790" s="276"/>
      <c r="P790" s="276">
        <f>IF(BG76&gt;0,ROUND(BG76,0),0)</f>
        <v>2258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162*2019*8480*A</v>
      </c>
      <c r="B791" s="276"/>
      <c r="C791" s="278">
        <f>ROUND(BH60,2)</f>
        <v>5.75</v>
      </c>
      <c r="D791" s="276">
        <f>ROUND(BH61,0)</f>
        <v>484383</v>
      </c>
      <c r="E791" s="276">
        <f>ROUND(BH62,0)</f>
        <v>44174</v>
      </c>
      <c r="F791" s="276">
        <f>ROUND(BH63,0)</f>
        <v>0</v>
      </c>
      <c r="G791" s="276">
        <f>ROUND(BH64,0)</f>
        <v>192311</v>
      </c>
      <c r="H791" s="276">
        <f>ROUND(BH65,0)</f>
        <v>1923</v>
      </c>
      <c r="I791" s="276">
        <f>ROUND(BH66,0)</f>
        <v>2899</v>
      </c>
      <c r="J791" s="276">
        <f>ROUND(BH67,0)</f>
        <v>291726</v>
      </c>
      <c r="K791" s="276">
        <f>ROUND(BH68,0)</f>
        <v>305711</v>
      </c>
      <c r="L791" s="276">
        <f>ROUND(BH69,0)</f>
        <v>13012</v>
      </c>
      <c r="M791" s="276">
        <f>ROUND(BH70,0)</f>
        <v>0</v>
      </c>
      <c r="N791" s="276"/>
      <c r="O791" s="276"/>
      <c r="P791" s="276">
        <f>IF(BH76&gt;0,ROUND(BH76,0),0)</f>
        <v>12893</v>
      </c>
      <c r="Q791" s="276">
        <f>IF(BH77&gt;0,ROUND(BH77,0),0)</f>
        <v>0</v>
      </c>
      <c r="R791" s="276">
        <f>IF(BH78&gt;0,ROUND(BH78,0),0)</f>
        <v>5186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162*2019*8490*A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162*2019*8510*A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136</v>
      </c>
      <c r="G793" s="276">
        <f>ROUND(BJ64,0)</f>
        <v>1179</v>
      </c>
      <c r="H793" s="276">
        <f>ROUND(BJ65,0)</f>
        <v>0</v>
      </c>
      <c r="I793" s="276">
        <f>ROUND(BJ66,0)</f>
        <v>416</v>
      </c>
      <c r="J793" s="276">
        <f>ROUND(BJ67,0)</f>
        <v>169990</v>
      </c>
      <c r="K793" s="276">
        <f>ROUND(BJ68,0)</f>
        <v>0</v>
      </c>
      <c r="L793" s="276">
        <f>ROUND(BJ69,0)</f>
        <v>23</v>
      </c>
      <c r="M793" s="276">
        <f>ROUND(BJ70,0)</f>
        <v>0</v>
      </c>
      <c r="N793" s="276"/>
      <c r="O793" s="276"/>
      <c r="P793" s="276">
        <f>IF(BJ76&gt;0,ROUND(BJ76,0),0)</f>
        <v>7513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162*2019*8530*A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67</v>
      </c>
      <c r="H794" s="276">
        <f>ROUND(BK65,0)</f>
        <v>0</v>
      </c>
      <c r="I794" s="276">
        <f>ROUND(BK66,0)</f>
        <v>0</v>
      </c>
      <c r="J794" s="276">
        <f>ROUND(BK67,0)</f>
        <v>260380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11508</v>
      </c>
      <c r="Q794" s="276">
        <f>IF(BK77&gt;0,ROUND(BK77,0),0)</f>
        <v>0</v>
      </c>
      <c r="R794" s="276">
        <f>IF(BK78&gt;0,ROUND(BK78,0),0)</f>
        <v>4628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162*2019*8560*A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40503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1790</v>
      </c>
      <c r="Q795" s="276">
        <f>IF(BL77&gt;0,ROUND(BL77,0),0)</f>
        <v>0</v>
      </c>
      <c r="R795" s="276">
        <f>IF(BL78&gt;0,ROUND(BL78,0),0)</f>
        <v>720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162*2019*8590*A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162*2019*8610*A</v>
      </c>
      <c r="B797" s="276"/>
      <c r="C797" s="278">
        <f>ROUND(BN60,2)</f>
        <v>15.12</v>
      </c>
      <c r="D797" s="276">
        <f>ROUND(BN61,0)</f>
        <v>2517055</v>
      </c>
      <c r="E797" s="276">
        <f>ROUND(BN62,0)</f>
        <v>229549</v>
      </c>
      <c r="F797" s="276">
        <f>ROUND(BN63,0)</f>
        <v>2400925</v>
      </c>
      <c r="G797" s="276">
        <f>ROUND(BN64,0)</f>
        <v>569274</v>
      </c>
      <c r="H797" s="276">
        <f>ROUND(BN65,0)</f>
        <v>6866</v>
      </c>
      <c r="I797" s="276">
        <f>ROUND(BN66,0)</f>
        <v>2092196</v>
      </c>
      <c r="J797" s="276">
        <f>ROUND(BN67,0)</f>
        <v>471296</v>
      </c>
      <c r="K797" s="276">
        <f>ROUND(BN68,0)</f>
        <v>616</v>
      </c>
      <c r="L797" s="276">
        <f>ROUND(BN69,0)</f>
        <v>3491793</v>
      </c>
      <c r="M797" s="276">
        <f>ROUND(BN70,0)</f>
        <v>320996</v>
      </c>
      <c r="N797" s="276"/>
      <c r="O797" s="276"/>
      <c r="P797" s="276">
        <f>IF(BN76&gt;0,ROUND(BN76,0),0)</f>
        <v>20830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162*2019*8620*A</v>
      </c>
      <c r="B798" s="276"/>
      <c r="C798" s="278">
        <f>ROUND(BO60,2)</f>
        <v>3.2</v>
      </c>
      <c r="D798" s="276">
        <f>ROUND(BO61,0)</f>
        <v>128113</v>
      </c>
      <c r="E798" s="276">
        <f>ROUND(BO62,0)</f>
        <v>11684</v>
      </c>
      <c r="F798" s="276">
        <f>ROUND(BO63,0)</f>
        <v>0</v>
      </c>
      <c r="G798" s="276">
        <f>ROUND(BO64,0)</f>
        <v>96</v>
      </c>
      <c r="H798" s="276">
        <f>ROUND(BO65,0)</f>
        <v>0</v>
      </c>
      <c r="I798" s="276">
        <f>ROUND(BO66,0)</f>
        <v>0</v>
      </c>
      <c r="J798" s="276">
        <f>ROUND(BO67,0)</f>
        <v>21523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951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162*2019*8630*A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453</v>
      </c>
      <c r="H799" s="276">
        <f>ROUND(BP65,0)</f>
        <v>609</v>
      </c>
      <c r="I799" s="276">
        <f>ROUND(BP66,0)</f>
        <v>7438</v>
      </c>
      <c r="J799" s="276">
        <f>ROUND(BP67,0)</f>
        <v>27985</v>
      </c>
      <c r="K799" s="276">
        <f>ROUND(BP68,0)</f>
        <v>0</v>
      </c>
      <c r="L799" s="276">
        <f>ROUND(BP69,0)</f>
        <v>800</v>
      </c>
      <c r="M799" s="276">
        <f>ROUND(BP70,0)</f>
        <v>0</v>
      </c>
      <c r="N799" s="276"/>
      <c r="O799" s="276"/>
      <c r="P799" s="276">
        <f>IF(BP76&gt;0,ROUND(BP76,0),0)</f>
        <v>1237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162*2019*8640*A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162*2019*8650*A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162*2019*8660*A</v>
      </c>
      <c r="B802" s="276"/>
      <c r="C802" s="278">
        <f>ROUND(BS60,2)</f>
        <v>21.09</v>
      </c>
      <c r="D802" s="276">
        <f>ROUND(BS61,0)</f>
        <v>1478715</v>
      </c>
      <c r="E802" s="276">
        <f>ROUND(BS62,0)</f>
        <v>134855</v>
      </c>
      <c r="F802" s="276">
        <f>ROUND(BS63,0)</f>
        <v>29035</v>
      </c>
      <c r="G802" s="276">
        <f>ROUND(BS64,0)</f>
        <v>496587</v>
      </c>
      <c r="H802" s="276">
        <f>ROUND(BS65,0)</f>
        <v>9833</v>
      </c>
      <c r="I802" s="276">
        <f>ROUND(BS66,0)</f>
        <v>64103</v>
      </c>
      <c r="J802" s="276">
        <f>ROUND(BS67,0)</f>
        <v>75289</v>
      </c>
      <c r="K802" s="276">
        <f>ROUND(BS68,0)</f>
        <v>245305</v>
      </c>
      <c r="L802" s="276">
        <f>ROUND(BS69,0)</f>
        <v>83487</v>
      </c>
      <c r="M802" s="276">
        <f>ROUND(BS70,0)</f>
        <v>1189243</v>
      </c>
      <c r="N802" s="276"/>
      <c r="O802" s="276"/>
      <c r="P802" s="276">
        <f>IF(BS76&gt;0,ROUND(BS76,0),0)</f>
        <v>3328</v>
      </c>
      <c r="Q802" s="276">
        <f>IF(BS77&gt;0,ROUND(BS77,0),0)</f>
        <v>0</v>
      </c>
      <c r="R802" s="276">
        <f>IF(BS78&gt;0,ROUND(BS78,0),0)</f>
        <v>1338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162*2019*8670*A</v>
      </c>
      <c r="B803" s="276"/>
      <c r="C803" s="278">
        <f>ROUND(BT60,2)</f>
        <v>17.649999999999999</v>
      </c>
      <c r="D803" s="276">
        <f>ROUND(BT61,0)</f>
        <v>1119345</v>
      </c>
      <c r="E803" s="276">
        <f>ROUND(BT62,0)</f>
        <v>102081</v>
      </c>
      <c r="F803" s="276">
        <f>ROUND(BT63,0)</f>
        <v>0</v>
      </c>
      <c r="G803" s="276">
        <f>ROUND(BT64,0)</f>
        <v>6834</v>
      </c>
      <c r="H803" s="276">
        <f>ROUND(BT65,0)</f>
        <v>166</v>
      </c>
      <c r="I803" s="276">
        <f>ROUND(BT66,0)</f>
        <v>933</v>
      </c>
      <c r="J803" s="276">
        <f>ROUND(BT67,0)</f>
        <v>35327</v>
      </c>
      <c r="K803" s="276">
        <f>ROUND(BT68,0)</f>
        <v>0</v>
      </c>
      <c r="L803" s="276">
        <f>ROUND(BT69,0)</f>
        <v>18320</v>
      </c>
      <c r="M803" s="276">
        <f>ROUND(BT70,0)</f>
        <v>2452</v>
      </c>
      <c r="N803" s="276"/>
      <c r="O803" s="276"/>
      <c r="P803" s="276">
        <f>IF(BT76&gt;0,ROUND(BT76,0),0)</f>
        <v>1561</v>
      </c>
      <c r="Q803" s="276">
        <f>IF(BT77&gt;0,ROUND(BT77,0),0)</f>
        <v>0</v>
      </c>
      <c r="R803" s="276">
        <f>IF(BT78&gt;0,ROUND(BT78,0),0)</f>
        <v>628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162*2019*8680*A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162*2019*8690*A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948</v>
      </c>
      <c r="H805" s="276">
        <f>ROUND(BV65,0)</f>
        <v>0</v>
      </c>
      <c r="I805" s="276">
        <f>ROUND(BV66,0)</f>
        <v>0</v>
      </c>
      <c r="J805" s="276">
        <f>ROUND(BV67,0)</f>
        <v>248951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11003</v>
      </c>
      <c r="Q805" s="276">
        <f>IF(BV77&gt;0,ROUND(BV77,0),0)</f>
        <v>0</v>
      </c>
      <c r="R805" s="276">
        <f>IF(BV78&gt;0,ROUND(BV78,0),0)</f>
        <v>4425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162*2019*8700*A</v>
      </c>
      <c r="B806" s="276"/>
      <c r="C806" s="278">
        <f>ROUND(BW60,2)</f>
        <v>79.31</v>
      </c>
      <c r="D806" s="276">
        <f>ROUND(BW61,0)</f>
        <v>30993212</v>
      </c>
      <c r="E806" s="276">
        <f>ROUND(BW62,0)</f>
        <v>2826497</v>
      </c>
      <c r="F806" s="276">
        <f>ROUND(BW63,0)</f>
        <v>139000</v>
      </c>
      <c r="G806" s="276">
        <f>ROUND(BW64,0)</f>
        <v>177384</v>
      </c>
      <c r="H806" s="276">
        <f>ROUND(BW65,0)</f>
        <v>156348</v>
      </c>
      <c r="I806" s="276">
        <f>ROUND(BW66,0)</f>
        <v>8868785</v>
      </c>
      <c r="J806" s="276">
        <f>ROUND(BW67,0)</f>
        <v>450933</v>
      </c>
      <c r="K806" s="276">
        <f>ROUND(BW68,0)</f>
        <v>1415215</v>
      </c>
      <c r="L806" s="276">
        <f>ROUND(BW69,0)</f>
        <v>515824</v>
      </c>
      <c r="M806" s="276">
        <f>ROUND(BW70,0)</f>
        <v>2774084</v>
      </c>
      <c r="N806" s="276"/>
      <c r="O806" s="276"/>
      <c r="P806" s="276">
        <f>IF(BW76&gt;0,ROUND(BW76,0),0)</f>
        <v>19930</v>
      </c>
      <c r="Q806" s="276">
        <f>IF(BW77&gt;0,ROUND(BW77,0),0)</f>
        <v>0</v>
      </c>
      <c r="R806" s="276">
        <f>IF(BW78&gt;0,ROUND(BW78,0),0)</f>
        <v>8016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162*2019*8710*A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162*2019*8720*A</v>
      </c>
      <c r="B808" s="276"/>
      <c r="C808" s="278">
        <f>ROUND(BY60,2)</f>
        <v>73.430000000000007</v>
      </c>
      <c r="D808" s="276">
        <f>ROUND(BY61,0)</f>
        <v>12093249</v>
      </c>
      <c r="E808" s="276">
        <f>ROUND(BY62,0)</f>
        <v>1102871</v>
      </c>
      <c r="F808" s="276">
        <f>ROUND(BY63,0)</f>
        <v>251764</v>
      </c>
      <c r="G808" s="276">
        <f>ROUND(BY64,0)</f>
        <v>87738</v>
      </c>
      <c r="H808" s="276">
        <f>ROUND(BY65,0)</f>
        <v>2949</v>
      </c>
      <c r="I808" s="276">
        <f>ROUND(BY66,0)</f>
        <v>2875793</v>
      </c>
      <c r="J808" s="276">
        <f>ROUND(BY67,0)</f>
        <v>140258</v>
      </c>
      <c r="K808" s="276">
        <f>ROUND(BY68,0)</f>
        <v>0</v>
      </c>
      <c r="L808" s="276">
        <f>ROUND(BY69,0)</f>
        <v>359034</v>
      </c>
      <c r="M808" s="276">
        <f>ROUND(BY70,0)</f>
        <v>179961</v>
      </c>
      <c r="N808" s="276"/>
      <c r="O808" s="276"/>
      <c r="P808" s="276">
        <f>IF(BY76&gt;0,ROUND(BY76,0),0)</f>
        <v>6199</v>
      </c>
      <c r="Q808" s="276">
        <f>IF(BY77&gt;0,ROUND(BY77,0),0)</f>
        <v>0</v>
      </c>
      <c r="R808" s="276">
        <f>IF(BY78&gt;0,ROUND(BY78,0),0)</f>
        <v>2493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162*2019*8730*A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162*2019*8740*A</v>
      </c>
      <c r="B810" s="276"/>
      <c r="C810" s="278">
        <f>ROUND(CA60,2)</f>
        <v>14.66</v>
      </c>
      <c r="D810" s="276">
        <f>ROUND(CA61,0)</f>
        <v>2063633</v>
      </c>
      <c r="E810" s="276">
        <f>ROUND(CA62,0)</f>
        <v>188198</v>
      </c>
      <c r="F810" s="276">
        <f>ROUND(CA63,0)</f>
        <v>231144</v>
      </c>
      <c r="G810" s="276">
        <f>ROUND(CA64,0)</f>
        <v>13819</v>
      </c>
      <c r="H810" s="276">
        <f>ROUND(CA65,0)</f>
        <v>4272</v>
      </c>
      <c r="I810" s="276">
        <f>ROUND(CA66,0)</f>
        <v>11428430</v>
      </c>
      <c r="J810" s="276">
        <f>ROUND(CA67,0)</f>
        <v>556872</v>
      </c>
      <c r="K810" s="276">
        <f>ROUND(CA68,0)</f>
        <v>10005</v>
      </c>
      <c r="L810" s="276">
        <f>ROUND(CA69,0)</f>
        <v>170218</v>
      </c>
      <c r="M810" s="276">
        <f>ROUND(CA70,0)</f>
        <v>2119816</v>
      </c>
      <c r="N810" s="276"/>
      <c r="O810" s="276"/>
      <c r="P810" s="276">
        <f>IF(CA76&gt;0,ROUND(CA76,0),0)</f>
        <v>24612</v>
      </c>
      <c r="Q810" s="276">
        <f>IF(CA77&gt;0,ROUND(CA77,0),0)</f>
        <v>0</v>
      </c>
      <c r="R810" s="276">
        <f>IF(CA78&gt;0,ROUND(CA78,0),0)</f>
        <v>9899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162*2019*8770*A</v>
      </c>
      <c r="B811" s="276"/>
      <c r="C811" s="278">
        <f>ROUND(CB60,2)</f>
        <v>0.02</v>
      </c>
      <c r="D811" s="276">
        <f>ROUND(CB61,0)</f>
        <v>2000</v>
      </c>
      <c r="E811" s="276">
        <f>ROUND(CB62,0)</f>
        <v>182</v>
      </c>
      <c r="F811" s="276">
        <f>ROUND(CB63,0)</f>
        <v>0</v>
      </c>
      <c r="G811" s="276">
        <f>ROUND(CB64,0)</f>
        <v>162</v>
      </c>
      <c r="H811" s="276">
        <f>ROUND(CB65,0)</f>
        <v>191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162*2019*8790*A</v>
      </c>
      <c r="B812" s="276"/>
      <c r="C812" s="278">
        <f>ROUND(CC60,2)</f>
        <v>45.07</v>
      </c>
      <c r="D812" s="276">
        <f>ROUND(CC61,0)</f>
        <v>3498016</v>
      </c>
      <c r="E812" s="276">
        <f>ROUND(CC62,0)</f>
        <v>319010</v>
      </c>
      <c r="F812" s="276">
        <f>ROUND(CC63,0)</f>
        <v>384218</v>
      </c>
      <c r="G812" s="276">
        <f>ROUND(CC64,0)</f>
        <v>13241150</v>
      </c>
      <c r="H812" s="276">
        <f>ROUND(CC65,0)</f>
        <v>3550</v>
      </c>
      <c r="I812" s="276">
        <f>ROUND(CC66,0)</f>
        <v>94853</v>
      </c>
      <c r="J812" s="276">
        <f>ROUND(CC67,0)</f>
        <v>524026</v>
      </c>
      <c r="K812" s="276">
        <f>ROUND(CC68,0)</f>
        <v>62390</v>
      </c>
      <c r="L812" s="276">
        <f>ROUND(CC69,0)</f>
        <v>267743538</v>
      </c>
      <c r="M812" s="276">
        <f>ROUND(CC70,0)</f>
        <v>25429987</v>
      </c>
      <c r="N812" s="276"/>
      <c r="O812" s="276"/>
      <c r="P812" s="276">
        <f>IF(CC76&gt;0,ROUND(CC76,0),0)</f>
        <v>23160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162*2019*9000*A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34631584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3458.8499999999985</v>
      </c>
      <c r="D815" s="277">
        <f t="shared" si="22"/>
        <v>314424514</v>
      </c>
      <c r="E815" s="277">
        <f t="shared" si="22"/>
        <v>28674663</v>
      </c>
      <c r="F815" s="277">
        <f t="shared" si="22"/>
        <v>20380571</v>
      </c>
      <c r="G815" s="277">
        <f t="shared" si="22"/>
        <v>200320847</v>
      </c>
      <c r="H815" s="277">
        <f t="shared" si="22"/>
        <v>4438452</v>
      </c>
      <c r="I815" s="277">
        <f t="shared" si="22"/>
        <v>84784102</v>
      </c>
      <c r="J815" s="277">
        <f t="shared" si="22"/>
        <v>19226167</v>
      </c>
      <c r="K815" s="277">
        <f t="shared" si="22"/>
        <v>8372653</v>
      </c>
      <c r="L815" s="277">
        <f>SUM(L734:L813)+SUM(U734:U813)</f>
        <v>309123401</v>
      </c>
      <c r="M815" s="277">
        <f>SUM(M734:M813)+SUM(V734:V813)</f>
        <v>47582644</v>
      </c>
      <c r="N815" s="277">
        <f t="shared" ref="N815:Y815" si="23">SUM(N734:N813)</f>
        <v>2680401646</v>
      </c>
      <c r="O815" s="277">
        <f t="shared" si="23"/>
        <v>1814428883</v>
      </c>
      <c r="P815" s="277">
        <f t="shared" si="23"/>
        <v>849730</v>
      </c>
      <c r="Q815" s="277">
        <f t="shared" si="23"/>
        <v>793258</v>
      </c>
      <c r="R815" s="277">
        <f t="shared" si="23"/>
        <v>256638</v>
      </c>
      <c r="S815" s="277">
        <f t="shared" si="23"/>
        <v>3341132</v>
      </c>
      <c r="T815" s="281">
        <f t="shared" si="23"/>
        <v>1194.2300000000002</v>
      </c>
      <c r="U815" s="277">
        <f t="shared" si="23"/>
        <v>34631584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429120973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3458.8499999999976</v>
      </c>
      <c r="D816" s="277">
        <f>CE61</f>
        <v>314424513.13999993</v>
      </c>
      <c r="E816" s="277">
        <f>CE62</f>
        <v>28674663</v>
      </c>
      <c r="F816" s="277">
        <f>CE63</f>
        <v>20380571.280000001</v>
      </c>
      <c r="G816" s="277">
        <f>CE64</f>
        <v>200320846.02999991</v>
      </c>
      <c r="H816" s="280">
        <f>CE65</f>
        <v>4438453.38</v>
      </c>
      <c r="I816" s="280">
        <f>CE66</f>
        <v>84784106.599999979</v>
      </c>
      <c r="J816" s="280">
        <f>CE67</f>
        <v>19226167</v>
      </c>
      <c r="K816" s="280">
        <f>CE68</f>
        <v>8372651.3800000008</v>
      </c>
      <c r="L816" s="280">
        <f>CE69</f>
        <v>309123402.13612509</v>
      </c>
      <c r="M816" s="280">
        <f>CE70</f>
        <v>47582643.400000006</v>
      </c>
      <c r="N816" s="277">
        <f>CE75</f>
        <v>2680401648.3100009</v>
      </c>
      <c r="O816" s="277">
        <f>CE73</f>
        <v>1814428881.9000003</v>
      </c>
      <c r="P816" s="277">
        <f>CE76</f>
        <v>849727.63000000024</v>
      </c>
      <c r="Q816" s="277">
        <f>CE77</f>
        <v>793258</v>
      </c>
      <c r="R816" s="277">
        <f>CE78</f>
        <v>256637.56155916586</v>
      </c>
      <c r="S816" s="277">
        <f>CE79</f>
        <v>3341131.5100000002</v>
      </c>
      <c r="T816" s="281">
        <f>CE80</f>
        <v>1194.2300000000005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429120972.83612514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314424513.14000016</v>
      </c>
      <c r="E817" s="180">
        <f>C379</f>
        <v>28674661.950000014</v>
      </c>
      <c r="F817" s="180">
        <f>C380</f>
        <v>20380571.280000001</v>
      </c>
      <c r="G817" s="240">
        <f>C381</f>
        <v>200320846.03000015</v>
      </c>
      <c r="H817" s="240">
        <f>C382</f>
        <v>4438453.3800000008</v>
      </c>
      <c r="I817" s="240">
        <f>C383</f>
        <v>84784106.599999994</v>
      </c>
      <c r="J817" s="240">
        <f>C384</f>
        <v>19226164.220000021</v>
      </c>
      <c r="K817" s="240">
        <f>C385</f>
        <v>8372651.3799999999</v>
      </c>
      <c r="L817" s="240">
        <f>C386+C387+C388+C389</f>
        <v>309123402.1361227</v>
      </c>
      <c r="M817" s="240">
        <f>C370</f>
        <v>47582643.399999984</v>
      </c>
      <c r="N817" s="180">
        <f>D361</f>
        <v>2680401648.309999</v>
      </c>
      <c r="O817" s="180">
        <f>C359</f>
        <v>1814428881.9000001</v>
      </c>
    </row>
  </sheetData>
  <mergeCells count="1">
    <mergeCell ref="B220:C220"/>
  </mergeCells>
  <phoneticPr fontId="0" type="noConversion"/>
  <hyperlinks>
    <hyperlink ref="F16" r:id="rId1" xr:uid="{910AB89C-BF20-49E7-A240-54F74826FA0F}"/>
    <hyperlink ref="C17" r:id="rId2" xr:uid="{6CD4A439-9C85-47B1-A163-30FAA641AB7C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7734375" defaultRowHeight="15" x14ac:dyDescent="0.2"/>
  <cols>
    <col min="1" max="1" width="2.77734375" customWidth="1"/>
    <col min="2" max="3" width="10.77734375" customWidth="1"/>
    <col min="4" max="4" width="2.77734375" customWidth="1"/>
    <col min="5" max="6" width="10.77734375" customWidth="1"/>
    <col min="7" max="7" width="2.77734375" customWidth="1"/>
    <col min="8" max="8" width="10.77734375" customWidth="1"/>
    <col min="9" max="10" width="8.77734375" customWidth="1"/>
    <col min="11" max="11" width="2.77734375" customWidth="1"/>
  </cols>
  <sheetData>
    <row r="1" spans="2:13" ht="15.75" thickBot="1" x14ac:dyDescent="0.25">
      <c r="J1" s="166" t="s">
        <v>1008</v>
      </c>
    </row>
    <row r="2" spans="2:13" ht="15.75" thickTop="1" x14ac:dyDescent="0.2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">
      <c r="B5" s="144"/>
      <c r="C5" s="8"/>
      <c r="D5" s="8"/>
      <c r="E5" s="8"/>
      <c r="F5" s="8"/>
      <c r="G5" s="8"/>
      <c r="H5" s="8"/>
      <c r="I5" s="8"/>
      <c r="J5" s="145"/>
    </row>
    <row r="6" spans="2:13" ht="15.75" thickBot="1" x14ac:dyDescent="0.25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75" thickTop="1" x14ac:dyDescent="0.2">
      <c r="B7" s="144"/>
      <c r="C7" s="8"/>
      <c r="D7" s="8"/>
      <c r="E7" s="8"/>
      <c r="F7" s="8"/>
      <c r="G7" s="8"/>
      <c r="H7" s="8"/>
      <c r="I7" s="8"/>
      <c r="J7" s="145"/>
    </row>
    <row r="8" spans="2:13" ht="15.75" thickBot="1" x14ac:dyDescent="0.25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75" thickTop="1" x14ac:dyDescent="0.2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75" thickBot="1" x14ac:dyDescent="0.25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75" thickTop="1" x14ac:dyDescent="0.2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75" thickBot="1" x14ac:dyDescent="0.25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75" thickTop="1" x14ac:dyDescent="0.2">
      <c r="B17" s="141"/>
      <c r="C17" s="150" t="s">
        <v>1014</v>
      </c>
      <c r="D17" s="150"/>
      <c r="E17" s="142" t="str">
        <f>+data!C84</f>
        <v>Sacred Heart Medical Center</v>
      </c>
      <c r="F17" s="149"/>
      <c r="G17" s="149"/>
      <c r="H17" s="142"/>
      <c r="I17" s="142"/>
      <c r="J17" s="143"/>
    </row>
    <row r="18" spans="2:10" x14ac:dyDescent="0.2">
      <c r="B18" s="144"/>
      <c r="C18" s="151" t="s">
        <v>1015</v>
      </c>
      <c r="D18" s="151"/>
      <c r="E18" s="8" t="str">
        <f>+"H-"&amp;data!C83</f>
        <v>H-162</v>
      </c>
      <c r="F18" s="76"/>
      <c r="G18" s="76"/>
      <c r="H18" s="8"/>
      <c r="I18" s="8"/>
      <c r="J18" s="145"/>
    </row>
    <row r="19" spans="2:10" x14ac:dyDescent="0.2">
      <c r="B19" s="144"/>
      <c r="C19" s="151" t="s">
        <v>1016</v>
      </c>
      <c r="D19" s="151"/>
      <c r="E19" s="8" t="str">
        <f>+data!C85</f>
        <v>101 W. 8th Ave.</v>
      </c>
      <c r="F19" s="76"/>
      <c r="G19" s="76"/>
      <c r="H19" s="8"/>
      <c r="I19" s="8"/>
      <c r="J19" s="145"/>
    </row>
    <row r="20" spans="2:10" x14ac:dyDescent="0.2">
      <c r="B20" s="144"/>
      <c r="C20" s="151" t="s">
        <v>1017</v>
      </c>
      <c r="D20" s="151"/>
      <c r="E20" s="8" t="str">
        <f>+data!C86</f>
        <v>PO Box 2555</v>
      </c>
      <c r="F20" s="76"/>
      <c r="G20" s="76"/>
      <c r="H20" s="8"/>
      <c r="I20" s="8"/>
      <c r="J20" s="145"/>
    </row>
    <row r="21" spans="2:10" x14ac:dyDescent="0.2">
      <c r="B21" s="144"/>
      <c r="C21" s="151" t="s">
        <v>1018</v>
      </c>
      <c r="D21" s="151"/>
      <c r="E21" s="8" t="str">
        <f>+data!C87</f>
        <v xml:space="preserve">Spokane, WA 99220-2555 </v>
      </c>
      <c r="F21" s="76"/>
      <c r="G21" s="76"/>
      <c r="H21" s="8"/>
      <c r="I21" s="8"/>
      <c r="J21" s="145"/>
    </row>
    <row r="22" spans="2:10" ht="15.75" thickBot="1" x14ac:dyDescent="0.25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75" thickTop="1" x14ac:dyDescent="0.2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x14ac:dyDescent="0.2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75" thickBot="1" x14ac:dyDescent="0.25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75" thickTop="1" x14ac:dyDescent="0.2"/>
    <row r="44" spans="2:10" x14ac:dyDescent="0.2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8671875" defaultRowHeight="18" customHeight="1" x14ac:dyDescent="0.2"/>
  <cols>
    <col min="1" max="1" width="4.77734375" style="2" customWidth="1"/>
    <col min="2" max="2" width="15.44140625" style="2" customWidth="1"/>
    <col min="3" max="3" width="4.77734375" style="2" customWidth="1"/>
    <col min="4" max="4" width="15.77734375" style="2" customWidth="1"/>
    <col min="5" max="5" width="4.77734375" style="2" customWidth="1"/>
    <col min="6" max="7" width="13.77734375" style="2" customWidth="1"/>
    <col min="8" max="16384" width="8.88671875" style="2"/>
  </cols>
  <sheetData>
    <row r="1" spans="1:13" ht="20.100000000000001" customHeight="1" x14ac:dyDescent="0.2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H-162</v>
      </c>
      <c r="G4" s="24"/>
      <c r="H4" s="7"/>
    </row>
    <row r="5" spans="1:13" ht="20.100000000000001" customHeight="1" x14ac:dyDescent="0.2">
      <c r="A5" s="13">
        <v>2</v>
      </c>
      <c r="B5" s="49" t="s">
        <v>257</v>
      </c>
      <c r="C5" s="24"/>
      <c r="D5" s="127" t="str">
        <f>"  "&amp;data!C84</f>
        <v xml:space="preserve">  Sacred Heart Medical Center</v>
      </c>
      <c r="E5" s="70"/>
      <c r="F5" s="70"/>
      <c r="G5" s="24"/>
      <c r="H5" s="7"/>
    </row>
    <row r="6" spans="1:13" ht="20.100000000000001" customHeight="1" x14ac:dyDescent="0.2">
      <c r="A6" s="13">
        <v>3</v>
      </c>
      <c r="B6" s="49" t="s">
        <v>259</v>
      </c>
      <c r="C6" s="24"/>
      <c r="D6" s="127" t="str">
        <f>"  "&amp;data!C88</f>
        <v xml:space="preserve">  Spokane </v>
      </c>
      <c r="E6" s="70"/>
      <c r="F6" s="70"/>
      <c r="G6" s="24"/>
      <c r="H6" s="7"/>
    </row>
    <row r="7" spans="1:13" ht="20.100000000000001" customHeight="1" x14ac:dyDescent="0.2">
      <c r="A7" s="13">
        <v>4</v>
      </c>
      <c r="B7" s="49" t="s">
        <v>1029</v>
      </c>
      <c r="C7" s="24"/>
      <c r="D7" s="127" t="str">
        <f>"  "&amp;data!C89</f>
        <v xml:space="preserve">  Alex Jackson</v>
      </c>
      <c r="E7" s="70"/>
      <c r="F7" s="70"/>
      <c r="G7" s="24"/>
      <c r="H7" s="7"/>
    </row>
    <row r="8" spans="1:13" ht="20.100000000000001" customHeight="1" x14ac:dyDescent="0.2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">
      <c r="A9" s="13">
        <v>6</v>
      </c>
      <c r="B9" s="49" t="s">
        <v>1031</v>
      </c>
      <c r="C9" s="24"/>
      <c r="D9" s="127" t="str">
        <f>"  "&amp;data!C91</f>
        <v xml:space="preserve">  Gary Livingston</v>
      </c>
      <c r="E9" s="70"/>
      <c r="F9" s="70"/>
      <c r="G9" s="24"/>
      <c r="H9" s="7"/>
    </row>
    <row r="10" spans="1:13" ht="20.100000000000001" customHeight="1" x14ac:dyDescent="0.2">
      <c r="A10" s="13">
        <v>7</v>
      </c>
      <c r="B10" s="49" t="s">
        <v>1032</v>
      </c>
      <c r="C10" s="24"/>
      <c r="D10" s="127" t="str">
        <f>"  "&amp;data!C92</f>
        <v xml:space="preserve">  (509) 474-3040</v>
      </c>
      <c r="E10" s="70"/>
      <c r="F10" s="70"/>
      <c r="G10" s="24"/>
      <c r="H10" s="7"/>
    </row>
    <row r="11" spans="1:13" ht="20.100000000000001" customHeight="1" x14ac:dyDescent="0.2">
      <c r="A11" s="13">
        <v>8</v>
      </c>
      <c r="B11" s="49" t="s">
        <v>1033</v>
      </c>
      <c r="C11" s="24"/>
      <c r="D11" s="127" t="str">
        <f>"  "&amp;data!C93</f>
        <v xml:space="preserve">  (509) 474-4925</v>
      </c>
      <c r="E11" s="70"/>
      <c r="F11" s="70"/>
      <c r="G11" s="24"/>
      <c r="H11" s="7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">
      <c r="A23" s="130"/>
      <c r="B23" s="49" t="s">
        <v>1039</v>
      </c>
      <c r="C23" s="38"/>
      <c r="D23" s="38"/>
      <c r="E23" s="38"/>
      <c r="F23" s="13">
        <f>data!C111</f>
        <v>26100</v>
      </c>
      <c r="G23" s="21">
        <f>data!D111</f>
        <v>163472</v>
      </c>
      <c r="H23" s="7"/>
    </row>
    <row r="24" spans="1:9" ht="20.100000000000001" customHeight="1" x14ac:dyDescent="0.2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">
      <c r="A26" s="13">
        <v>11</v>
      </c>
      <c r="B26" s="49" t="s">
        <v>281</v>
      </c>
      <c r="C26" s="38"/>
      <c r="D26" s="38"/>
      <c r="E26" s="38"/>
      <c r="F26" s="13">
        <f>data!C114</f>
        <v>3077</v>
      </c>
      <c r="G26" s="13">
        <f>data!D114</f>
        <v>4111</v>
      </c>
      <c r="H26" s="7"/>
    </row>
    <row r="27" spans="1:9" ht="20.100000000000001" customHeight="1" x14ac:dyDescent="0.2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">
      <c r="A30" s="130"/>
      <c r="B30" s="49" t="s">
        <v>283</v>
      </c>
      <c r="C30" s="24"/>
      <c r="D30" s="21">
        <f>data!C116</f>
        <v>135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">
      <c r="A32" s="130"/>
      <c r="B32" s="97" t="s">
        <v>1044</v>
      </c>
      <c r="C32" s="24"/>
      <c r="D32" s="21">
        <f>data!C118</f>
        <v>374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">
      <c r="A33" s="130"/>
      <c r="B33" s="97" t="s">
        <v>1046</v>
      </c>
      <c r="C33" s="24"/>
      <c r="D33" s="21">
        <f>data!C119</f>
        <v>55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">
      <c r="A34" s="130"/>
      <c r="B34" s="97" t="s">
        <v>1048</v>
      </c>
      <c r="C34" s="24"/>
      <c r="D34" s="21">
        <f>data!C120</f>
        <v>48</v>
      </c>
      <c r="E34" s="49" t="s">
        <v>291</v>
      </c>
      <c r="F34" s="24"/>
      <c r="G34" s="21">
        <f>data!E127</f>
        <v>684</v>
      </c>
      <c r="H34" s="7"/>
    </row>
    <row r="35" spans="1:8" ht="20.100000000000001" customHeight="1" x14ac:dyDescent="0.2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">
      <c r="A36" s="130"/>
      <c r="B36" s="49" t="s">
        <v>97</v>
      </c>
      <c r="C36" s="24"/>
      <c r="D36" s="21">
        <f>data!C122</f>
        <v>72</v>
      </c>
      <c r="E36" s="49" t="s">
        <v>292</v>
      </c>
      <c r="F36" s="24"/>
      <c r="G36" s="21">
        <f>data!C128</f>
        <v>691</v>
      </c>
      <c r="H36" s="7"/>
    </row>
    <row r="37" spans="1:8" ht="20.100000000000001" customHeight="1" x14ac:dyDescent="0.2">
      <c r="A37" s="130"/>
      <c r="E37" s="49" t="s">
        <v>293</v>
      </c>
      <c r="F37" s="24"/>
      <c r="G37" s="21">
        <f>data!C129</f>
        <v>61</v>
      </c>
      <c r="H37" s="7"/>
    </row>
    <row r="38" spans="1:8" ht="20.100000000000001" customHeight="1" x14ac:dyDescent="0.2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8671875" defaultRowHeight="20.100000000000001" customHeight="1" x14ac:dyDescent="0.2"/>
  <cols>
    <col min="1" max="1" width="10.33203125" style="2" customWidth="1"/>
    <col min="2" max="2" width="10.77734375" style="2" customWidth="1"/>
    <col min="3" max="3" width="12.77734375" style="2" customWidth="1"/>
    <col min="4" max="4" width="11.77734375" style="2" customWidth="1"/>
    <col min="5" max="6" width="13.77734375" style="2" customWidth="1"/>
    <col min="7" max="7" width="14.77734375" style="2" customWidth="1"/>
    <col min="8" max="16384" width="8.88671875" style="2"/>
  </cols>
  <sheetData>
    <row r="1" spans="1:13" ht="20.100000000000001" customHeight="1" x14ac:dyDescent="0.2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">
      <c r="A2" s="105" t="str">
        <f>"Hospital Name: "&amp;data!C84</f>
        <v>Hospital Name: Sacred Heart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00000000000001" customHeight="1" x14ac:dyDescent="0.2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">
      <c r="A7" s="23" t="s">
        <v>296</v>
      </c>
      <c r="B7" s="48">
        <f>data!B138</f>
        <v>10816</v>
      </c>
      <c r="C7" s="48">
        <f>data!B139</f>
        <v>69954</v>
      </c>
      <c r="D7" s="48">
        <f>data!B140</f>
        <v>210997.38391452178</v>
      </c>
      <c r="E7" s="48">
        <f>data!B141</f>
        <v>807416721.14999998</v>
      </c>
      <c r="F7" s="48">
        <f>data!B142</f>
        <v>324725451.26000005</v>
      </c>
      <c r="G7" s="48">
        <f>data!B141+data!B142</f>
        <v>1132142172.4100001</v>
      </c>
    </row>
    <row r="8" spans="1:13" ht="20.100000000000001" customHeight="1" x14ac:dyDescent="0.2">
      <c r="A8" s="23" t="s">
        <v>297</v>
      </c>
      <c r="B8" s="48">
        <f>data!C138</f>
        <v>6848</v>
      </c>
      <c r="C8" s="48">
        <f>data!C139</f>
        <v>49976</v>
      </c>
      <c r="D8" s="48">
        <f>data!C140</f>
        <v>105272.17848261709</v>
      </c>
      <c r="E8" s="48">
        <f>data!C141</f>
        <v>485544215.13999993</v>
      </c>
      <c r="F8" s="48">
        <f>data!C142</f>
        <v>162014120.88</v>
      </c>
      <c r="G8" s="48">
        <f>data!C141+data!C142</f>
        <v>647558336.01999998</v>
      </c>
    </row>
    <row r="9" spans="1:13" ht="20.100000000000001" customHeight="1" x14ac:dyDescent="0.2">
      <c r="A9" s="23" t="s">
        <v>1058</v>
      </c>
      <c r="B9" s="48">
        <f>data!D138</f>
        <v>8436</v>
      </c>
      <c r="C9" s="48">
        <f>data!D139</f>
        <v>43542</v>
      </c>
      <c r="D9" s="48">
        <f>data!D140</f>
        <v>209518.43760286106</v>
      </c>
      <c r="E9" s="48">
        <f>data!D141</f>
        <v>552334655.62</v>
      </c>
      <c r="F9" s="48">
        <f>data!D142</f>
        <v>322449349.54000002</v>
      </c>
      <c r="G9" s="48">
        <f>data!D141+data!D142</f>
        <v>874784005.16000009</v>
      </c>
    </row>
    <row r="10" spans="1:13" ht="20.100000000000001" customHeight="1" x14ac:dyDescent="0.2">
      <c r="A10" s="111" t="s">
        <v>203</v>
      </c>
      <c r="B10" s="48">
        <f>data!E138</f>
        <v>26100</v>
      </c>
      <c r="C10" s="48">
        <f>data!E139</f>
        <v>163472</v>
      </c>
      <c r="D10" s="48">
        <f>data!E140</f>
        <v>525787.99999999988</v>
      </c>
      <c r="E10" s="48">
        <f>data!E141</f>
        <v>1845295591.9099998</v>
      </c>
      <c r="F10" s="48">
        <f>data!E142</f>
        <v>809188921.68000007</v>
      </c>
      <c r="G10" s="48">
        <f>data!E141+data!E142</f>
        <v>2654484513.5900002</v>
      </c>
    </row>
    <row r="11" spans="1:13" ht="20.100000000000001" customHeight="1" x14ac:dyDescent="0.2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8671875" defaultRowHeight="14.25" x14ac:dyDescent="0.2"/>
  <cols>
    <col min="1" max="1" width="5.77734375" style="2" customWidth="1"/>
    <col min="2" max="2" width="54.109375" style="2" customWidth="1"/>
    <col min="3" max="3" width="13.77734375" style="2" customWidth="1"/>
    <col min="4" max="16384" width="8.88671875" style="2"/>
  </cols>
  <sheetData>
    <row r="1" spans="1:13" ht="20.100000000000001" customHeight="1" x14ac:dyDescent="0.2">
      <c r="A1" s="4" t="s">
        <v>305</v>
      </c>
      <c r="B1" s="5"/>
      <c r="C1" s="167" t="s">
        <v>1064</v>
      </c>
    </row>
    <row r="2" spans="1:13" ht="20.100000000000001" customHeight="1" x14ac:dyDescent="0.2">
      <c r="A2" s="94"/>
      <c r="B2" s="8"/>
      <c r="C2" s="8"/>
    </row>
    <row r="3" spans="1:13" ht="20.100000000000001" customHeight="1" x14ac:dyDescent="0.2">
      <c r="A3" s="29" t="str">
        <f>"Hospital: "&amp;data!C84</f>
        <v>Hospital: Sacred Heart Medical Center</v>
      </c>
      <c r="B3" s="30"/>
      <c r="C3" s="31" t="str">
        <f>"FYE: "&amp;data!C82</f>
        <v>FYE: 12/31/2020</v>
      </c>
    </row>
    <row r="4" spans="1:13" ht="20.100000000000001" customHeight="1" x14ac:dyDescent="0.2">
      <c r="A4" s="30"/>
      <c r="B4" s="8"/>
      <c r="C4" s="8"/>
    </row>
    <row r="5" spans="1:13" ht="20.100000000000001" customHeight="1" x14ac:dyDescent="0.2">
      <c r="A5" s="23">
        <v>1</v>
      </c>
      <c r="B5" s="37" t="s">
        <v>306</v>
      </c>
      <c r="C5" s="95"/>
    </row>
    <row r="6" spans="1:13" ht="20.100000000000001" customHeight="1" x14ac:dyDescent="0.2">
      <c r="A6" s="96">
        <v>2</v>
      </c>
      <c r="B6" s="49" t="s">
        <v>1065</v>
      </c>
      <c r="C6" s="13">
        <f>data!C165</f>
        <v>22328870.52</v>
      </c>
    </row>
    <row r="7" spans="1:13" ht="20.100000000000001" customHeight="1" x14ac:dyDescent="0.2">
      <c r="A7" s="40">
        <v>3</v>
      </c>
      <c r="B7" s="97" t="s">
        <v>308</v>
      </c>
      <c r="C7" s="13">
        <f>data!C166</f>
        <v>662285.7699999999</v>
      </c>
    </row>
    <row r="8" spans="1:13" ht="20.100000000000001" customHeight="1" x14ac:dyDescent="0.2">
      <c r="A8" s="40">
        <v>4</v>
      </c>
      <c r="B8" s="49" t="s">
        <v>309</v>
      </c>
      <c r="C8" s="13">
        <f>data!C167</f>
        <v>-385893.85</v>
      </c>
    </row>
    <row r="9" spans="1:13" ht="20.100000000000001" customHeight="1" x14ac:dyDescent="0.2">
      <c r="A9" s="40">
        <v>5</v>
      </c>
      <c r="B9" s="49" t="s">
        <v>310</v>
      </c>
      <c r="C9" s="13">
        <f>data!C168</f>
        <v>42498.64</v>
      </c>
    </row>
    <row r="10" spans="1:13" ht="20.100000000000001" customHeight="1" x14ac:dyDescent="0.2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">
      <c r="A11" s="40">
        <v>7</v>
      </c>
      <c r="B11" s="49" t="s">
        <v>312</v>
      </c>
      <c r="C11" s="13">
        <f>data!C170</f>
        <v>6305697.0099999998</v>
      </c>
    </row>
    <row r="12" spans="1:13" ht="20.100000000000001" customHeight="1" x14ac:dyDescent="0.2">
      <c r="A12" s="40">
        <v>8</v>
      </c>
      <c r="B12" s="49" t="s">
        <v>313</v>
      </c>
      <c r="C12" s="13">
        <f>data!C171</f>
        <v>431904.77000000014</v>
      </c>
    </row>
    <row r="13" spans="1:13" ht="20.100000000000001" customHeight="1" x14ac:dyDescent="0.2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">
      <c r="A14" s="40">
        <v>10</v>
      </c>
      <c r="B14" s="49" t="s">
        <v>1066</v>
      </c>
      <c r="C14" s="13">
        <f>data!D173</f>
        <v>29385362.859999996</v>
      </c>
    </row>
    <row r="15" spans="1:13" ht="20.100000000000001" customHeight="1" x14ac:dyDescent="0.2">
      <c r="A15" s="57"/>
      <c r="B15" s="45"/>
      <c r="C15" s="98"/>
      <c r="M15" s="180"/>
    </row>
    <row r="16" spans="1:13" ht="20.100000000000001" customHeight="1" x14ac:dyDescent="0.2">
      <c r="A16" s="73"/>
      <c r="B16" s="30"/>
      <c r="C16" s="20"/>
    </row>
    <row r="17" spans="1:3" ht="20.100000000000001" customHeight="1" x14ac:dyDescent="0.2">
      <c r="A17" s="99">
        <v>11</v>
      </c>
      <c r="B17" s="100" t="s">
        <v>314</v>
      </c>
      <c r="C17" s="101"/>
    </row>
    <row r="18" spans="1:3" ht="20.100000000000001" customHeight="1" x14ac:dyDescent="0.2">
      <c r="A18" s="13">
        <v>12</v>
      </c>
      <c r="B18" s="49" t="s">
        <v>1067</v>
      </c>
      <c r="C18" s="13">
        <f>data!C175</f>
        <v>3549579.93</v>
      </c>
    </row>
    <row r="19" spans="1:3" ht="20.100000000000001" customHeight="1" x14ac:dyDescent="0.2">
      <c r="A19" s="13">
        <v>13</v>
      </c>
      <c r="B19" s="49" t="s">
        <v>1068</v>
      </c>
      <c r="C19" s="13">
        <f>data!C176</f>
        <v>4624073.75</v>
      </c>
    </row>
    <row r="20" spans="1:3" ht="20.100000000000001" customHeight="1" x14ac:dyDescent="0.2">
      <c r="A20" s="13">
        <v>14</v>
      </c>
      <c r="B20" s="49" t="s">
        <v>1069</v>
      </c>
      <c r="C20" s="13">
        <f>data!D177</f>
        <v>8173653.6799999997</v>
      </c>
    </row>
    <row r="21" spans="1:3" ht="20.100000000000001" customHeight="1" x14ac:dyDescent="0.2">
      <c r="A21" s="57"/>
      <c r="B21" s="45"/>
      <c r="C21" s="98"/>
    </row>
    <row r="22" spans="1:3" ht="20.100000000000001" customHeight="1" x14ac:dyDescent="0.2">
      <c r="A22" s="73"/>
      <c r="B22" s="8"/>
      <c r="C22" s="44"/>
    </row>
    <row r="23" spans="1:3" ht="20.100000000000001" customHeight="1" x14ac:dyDescent="0.2">
      <c r="A23" s="102">
        <v>15</v>
      </c>
      <c r="B23" s="103" t="s">
        <v>317</v>
      </c>
      <c r="C23" s="95"/>
    </row>
    <row r="24" spans="1:3" ht="20.100000000000001" customHeight="1" x14ac:dyDescent="0.2">
      <c r="A24" s="13">
        <v>16</v>
      </c>
      <c r="B24" s="37" t="s">
        <v>1070</v>
      </c>
      <c r="C24" s="104"/>
    </row>
    <row r="25" spans="1:3" ht="20.100000000000001" customHeight="1" x14ac:dyDescent="0.2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">
      <c r="A26" s="13">
        <v>18</v>
      </c>
      <c r="B26" s="49" t="s">
        <v>319</v>
      </c>
      <c r="C26" s="13">
        <f>data!C180</f>
        <v>100</v>
      </c>
    </row>
    <row r="27" spans="1:3" ht="20.100000000000001" customHeight="1" x14ac:dyDescent="0.2">
      <c r="A27" s="13">
        <v>19</v>
      </c>
      <c r="B27" s="49" t="s">
        <v>1072</v>
      </c>
      <c r="C27" s="13">
        <f>data!D181</f>
        <v>100</v>
      </c>
    </row>
    <row r="28" spans="1:3" ht="20.100000000000001" customHeight="1" x14ac:dyDescent="0.2">
      <c r="A28" s="57"/>
      <c r="B28" s="45"/>
      <c r="C28" s="98"/>
    </row>
    <row r="29" spans="1:3" ht="20.100000000000001" customHeight="1" x14ac:dyDescent="0.2">
      <c r="A29" s="73"/>
      <c r="B29" s="30"/>
      <c r="C29" s="20"/>
    </row>
    <row r="30" spans="1:3" ht="20.100000000000001" customHeight="1" x14ac:dyDescent="0.2">
      <c r="A30" s="102">
        <v>20</v>
      </c>
      <c r="B30" s="43" t="s">
        <v>1073</v>
      </c>
      <c r="C30" s="34"/>
    </row>
    <row r="31" spans="1:3" ht="20.100000000000001" customHeight="1" x14ac:dyDescent="0.2">
      <c r="A31" s="13">
        <v>21</v>
      </c>
      <c r="B31" s="49" t="s">
        <v>321</v>
      </c>
      <c r="C31" s="13">
        <f>data!C183</f>
        <v>325492.82000000007</v>
      </c>
    </row>
    <row r="32" spans="1:3" ht="20.100000000000001" customHeight="1" x14ac:dyDescent="0.2">
      <c r="A32" s="13">
        <v>22</v>
      </c>
      <c r="B32" s="49" t="s">
        <v>1074</v>
      </c>
      <c r="C32" s="13">
        <f>data!C184</f>
        <v>26552500.140000001</v>
      </c>
    </row>
    <row r="33" spans="1:3" ht="20.100000000000001" customHeight="1" x14ac:dyDescent="0.2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">
      <c r="A34" s="13">
        <v>24</v>
      </c>
      <c r="B34" s="49" t="s">
        <v>1075</v>
      </c>
      <c r="C34" s="13">
        <f>data!D186</f>
        <v>26877992.960000001</v>
      </c>
    </row>
    <row r="35" spans="1:3" ht="20.100000000000001" customHeight="1" x14ac:dyDescent="0.2">
      <c r="A35" s="57"/>
      <c r="B35" s="45"/>
      <c r="C35" s="98"/>
    </row>
    <row r="36" spans="1:3" ht="20.100000000000001" customHeight="1" x14ac:dyDescent="0.2">
      <c r="A36" s="73"/>
      <c r="B36" s="30"/>
      <c r="C36" s="20"/>
    </row>
    <row r="37" spans="1:3" ht="20.100000000000001" customHeight="1" x14ac:dyDescent="0.2">
      <c r="A37" s="102">
        <v>25</v>
      </c>
      <c r="B37" s="43" t="s">
        <v>323</v>
      </c>
      <c r="C37" s="95"/>
    </row>
    <row r="38" spans="1:3" ht="20.100000000000001" customHeight="1" x14ac:dyDescent="0.2">
      <c r="A38" s="13">
        <v>26</v>
      </c>
      <c r="B38" s="49" t="s">
        <v>1076</v>
      </c>
      <c r="C38" s="13">
        <f>data!C188</f>
        <v>-1571580.2000000002</v>
      </c>
    </row>
    <row r="39" spans="1:3" ht="20.100000000000001" customHeight="1" x14ac:dyDescent="0.2">
      <c r="A39" s="13">
        <v>27</v>
      </c>
      <c r="B39" s="49" t="s">
        <v>325</v>
      </c>
      <c r="C39" s="13">
        <f>data!C189</f>
        <v>6699224.2199999997</v>
      </c>
    </row>
    <row r="40" spans="1:3" ht="20.100000000000001" customHeight="1" x14ac:dyDescent="0.2">
      <c r="A40" s="13">
        <v>28</v>
      </c>
      <c r="B40" s="49" t="s">
        <v>1077</v>
      </c>
      <c r="C40" s="13">
        <f>data!D190</f>
        <v>5127644.0199999996</v>
      </c>
    </row>
    <row r="41" spans="1:3" x14ac:dyDescent="0.2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8671875" defaultRowHeight="20.100000000000001" customHeight="1" x14ac:dyDescent="0.2"/>
  <cols>
    <col min="1" max="1" width="5.77734375" style="7" customWidth="1"/>
    <col min="2" max="2" width="22.5546875" style="7" customWidth="1"/>
    <col min="3" max="5" width="13.77734375" style="7" customWidth="1"/>
    <col min="6" max="6" width="15.77734375" style="7" customWidth="1"/>
    <col min="7" max="16384" width="8.88671875" style="7"/>
  </cols>
  <sheetData>
    <row r="1" spans="1:13" ht="20.100000000000001" customHeight="1" x14ac:dyDescent="0.2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">
      <c r="A2" s="8"/>
      <c r="B2" s="8"/>
      <c r="C2" s="8"/>
      <c r="D2" s="8"/>
      <c r="E2" s="8"/>
      <c r="F2" s="8"/>
    </row>
    <row r="3" spans="1:13" ht="20.100000000000001" customHeight="1" x14ac:dyDescent="0.2">
      <c r="A3" s="10" t="str">
        <f>"Hospital: "&amp;data!C84</f>
        <v>Hospital: Sacred Heart Medical Center</v>
      </c>
      <c r="B3" s="8"/>
      <c r="C3" s="8"/>
      <c r="E3" s="11"/>
      <c r="F3" s="12" t="str">
        <f>" FYE: "&amp;data!C82</f>
        <v xml:space="preserve"> FYE: 12/31/2020</v>
      </c>
    </row>
    <row r="4" spans="1:13" ht="20.100000000000001" customHeight="1" x14ac:dyDescent="0.2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">
      <c r="A7" s="13">
        <v>1</v>
      </c>
      <c r="B7" s="14" t="s">
        <v>332</v>
      </c>
      <c r="C7" s="21">
        <f>data!B195</f>
        <v>10204042.939999999</v>
      </c>
      <c r="D7" s="21">
        <f>data!C195</f>
        <v>0</v>
      </c>
      <c r="E7" s="21">
        <f>data!D195</f>
        <v>758497.76</v>
      </c>
      <c r="F7" s="21">
        <f>data!E195</f>
        <v>9445545.1799999997</v>
      </c>
    </row>
    <row r="8" spans="1:13" ht="20.100000000000001" customHeight="1" x14ac:dyDescent="0.2">
      <c r="A8" s="13">
        <v>2</v>
      </c>
      <c r="B8" s="14" t="s">
        <v>333</v>
      </c>
      <c r="C8" s="21">
        <f>data!B196</f>
        <v>21279518.619999994</v>
      </c>
      <c r="D8" s="21">
        <f>data!C196</f>
        <v>0</v>
      </c>
      <c r="E8" s="21">
        <f>data!D196</f>
        <v>0</v>
      </c>
      <c r="F8" s="21">
        <f>data!E196</f>
        <v>21279518.619999994</v>
      </c>
    </row>
    <row r="9" spans="1:13" ht="20.100000000000001" customHeight="1" x14ac:dyDescent="0.2">
      <c r="A9" s="13">
        <v>3</v>
      </c>
      <c r="B9" s="14" t="s">
        <v>334</v>
      </c>
      <c r="C9" s="21">
        <f>data!B197</f>
        <v>365952851.10999995</v>
      </c>
      <c r="D9" s="21">
        <f>data!C197</f>
        <v>3211.609999999986</v>
      </c>
      <c r="E9" s="21">
        <f>data!D197</f>
        <v>-844391.25</v>
      </c>
      <c r="F9" s="21">
        <f>data!E197</f>
        <v>366800453.96999997</v>
      </c>
    </row>
    <row r="10" spans="1:13" ht="20.100000000000001" customHeight="1" x14ac:dyDescent="0.2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">
      <c r="A11" s="13">
        <v>5</v>
      </c>
      <c r="B11" s="14" t="s">
        <v>1084</v>
      </c>
      <c r="C11" s="21">
        <f>data!B199</f>
        <v>13959217.92</v>
      </c>
      <c r="D11" s="21">
        <f>data!C199</f>
        <v>0</v>
      </c>
      <c r="E11" s="21">
        <f>data!D199</f>
        <v>0</v>
      </c>
      <c r="F11" s="21">
        <f>data!E199</f>
        <v>13959217.92</v>
      </c>
    </row>
    <row r="12" spans="1:13" ht="20.100000000000001" customHeight="1" x14ac:dyDescent="0.2">
      <c r="A12" s="13">
        <v>6</v>
      </c>
      <c r="B12" s="14" t="s">
        <v>1085</v>
      </c>
      <c r="C12" s="21">
        <f>data!B200</f>
        <v>207211612.44999999</v>
      </c>
      <c r="D12" s="21">
        <f>data!C200</f>
        <v>7263788.5499999989</v>
      </c>
      <c r="E12" s="21">
        <f>data!D200</f>
        <v>55897.68</v>
      </c>
      <c r="F12" s="21">
        <f>data!E200</f>
        <v>214419503.31999999</v>
      </c>
    </row>
    <row r="13" spans="1:13" ht="20.100000000000001" customHeight="1" x14ac:dyDescent="0.2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">
      <c r="A14" s="13">
        <v>8</v>
      </c>
      <c r="B14" s="14" t="s">
        <v>339</v>
      </c>
      <c r="C14" s="21">
        <f>data!B202</f>
        <v>258775.28000000099</v>
      </c>
      <c r="D14" s="21">
        <f>data!C202</f>
        <v>0</v>
      </c>
      <c r="E14" s="21">
        <f>data!D202</f>
        <v>0</v>
      </c>
      <c r="F14" s="21">
        <f>data!E202</f>
        <v>258775.28000000099</v>
      </c>
    </row>
    <row r="15" spans="1:13" ht="20.100000000000001" customHeight="1" x14ac:dyDescent="0.2">
      <c r="A15" s="13">
        <v>9</v>
      </c>
      <c r="B15" s="14" t="s">
        <v>1087</v>
      </c>
      <c r="C15" s="21">
        <f>data!B203</f>
        <v>7694170.4799999893</v>
      </c>
      <c r="D15" s="21">
        <f>data!C203</f>
        <v>768239.48000000603</v>
      </c>
      <c r="E15" s="21">
        <f>data!D203</f>
        <v>-3753195.2599999993</v>
      </c>
      <c r="F15" s="21">
        <f>data!E203</f>
        <v>12215605.219999995</v>
      </c>
      <c r="M15" s="269"/>
    </row>
    <row r="16" spans="1:13" ht="20.100000000000001" customHeight="1" x14ac:dyDescent="0.2">
      <c r="A16" s="13">
        <v>10</v>
      </c>
      <c r="B16" s="14" t="s">
        <v>661</v>
      </c>
      <c r="C16" s="21">
        <f>data!B204</f>
        <v>626560188.79999995</v>
      </c>
      <c r="D16" s="21">
        <f>data!C204</f>
        <v>8035239.6400000053</v>
      </c>
      <c r="E16" s="21">
        <f>data!D204</f>
        <v>-3783191.0699999994</v>
      </c>
      <c r="F16" s="21">
        <f>data!E204</f>
        <v>638378619.50999999</v>
      </c>
    </row>
    <row r="17" spans="1:6" ht="20.100000000000001" customHeight="1" x14ac:dyDescent="0.2">
      <c r="A17" s="73"/>
      <c r="B17" s="30"/>
      <c r="C17" s="30"/>
      <c r="D17" s="30"/>
      <c r="E17" s="30"/>
      <c r="F17" s="20"/>
    </row>
    <row r="18" spans="1:6" ht="20.100000000000001" customHeight="1" x14ac:dyDescent="0.2">
      <c r="A18" s="74"/>
      <c r="B18" s="8"/>
      <c r="C18" s="8"/>
      <c r="D18" s="8"/>
      <c r="E18" s="8"/>
      <c r="F18" s="28"/>
    </row>
    <row r="19" spans="1:6" ht="20.100000000000001" customHeight="1" x14ac:dyDescent="0.2">
      <c r="A19" s="74"/>
      <c r="B19" s="8"/>
      <c r="C19" s="8"/>
      <c r="D19" s="8"/>
      <c r="E19" s="8"/>
      <c r="F19" s="28"/>
    </row>
    <row r="20" spans="1:6" ht="20.100000000000001" customHeight="1" x14ac:dyDescent="0.2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">
      <c r="A24" s="13">
        <v>12</v>
      </c>
      <c r="B24" s="14" t="s">
        <v>333</v>
      </c>
      <c r="C24" s="21">
        <f>data!B209</f>
        <v>20438949.18</v>
      </c>
      <c r="D24" s="21">
        <f>data!C209</f>
        <v>484734.79999999946</v>
      </c>
      <c r="E24" s="21">
        <f>data!D209</f>
        <v>0</v>
      </c>
      <c r="F24" s="21">
        <f>data!E209</f>
        <v>20923683.98</v>
      </c>
    </row>
    <row r="25" spans="1:6" ht="20.100000000000001" customHeight="1" x14ac:dyDescent="0.2">
      <c r="A25" s="13">
        <v>13</v>
      </c>
      <c r="B25" s="14" t="s">
        <v>334</v>
      </c>
      <c r="C25" s="21">
        <f>data!B210</f>
        <v>238121535.46000001</v>
      </c>
      <c r="D25" s="21">
        <f>data!C210</f>
        <v>10182043.699999973</v>
      </c>
      <c r="E25" s="21">
        <f>data!D210</f>
        <v>0</v>
      </c>
      <c r="F25" s="21">
        <f>data!E210</f>
        <v>248303579.15999997</v>
      </c>
    </row>
    <row r="26" spans="1:6" ht="20.100000000000001" customHeight="1" x14ac:dyDescent="0.2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">
      <c r="A27" s="13">
        <v>15</v>
      </c>
      <c r="B27" s="14" t="s">
        <v>1084</v>
      </c>
      <c r="C27" s="21">
        <f>data!B212</f>
        <v>10284490.02</v>
      </c>
      <c r="D27" s="21">
        <f>data!C212</f>
        <v>859369.08999999741</v>
      </c>
      <c r="E27" s="21">
        <f>data!D212</f>
        <v>0</v>
      </c>
      <c r="F27" s="21">
        <f>data!E212</f>
        <v>11143859.109999998</v>
      </c>
    </row>
    <row r="28" spans="1:6" ht="20.100000000000001" customHeight="1" x14ac:dyDescent="0.2">
      <c r="A28" s="13">
        <v>16</v>
      </c>
      <c r="B28" s="14" t="s">
        <v>1085</v>
      </c>
      <c r="C28" s="21">
        <f>data!B213</f>
        <v>182486403.62</v>
      </c>
      <c r="D28" s="21">
        <f>data!C213</f>
        <v>7477593.41000003</v>
      </c>
      <c r="E28" s="21">
        <f>data!D213</f>
        <v>-27013.220000000008</v>
      </c>
      <c r="F28" s="21">
        <f>data!E213</f>
        <v>189991010.25000003</v>
      </c>
    </row>
    <row r="29" spans="1:6" ht="20.100000000000001" customHeight="1" x14ac:dyDescent="0.2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">
      <c r="A32" s="13">
        <v>20</v>
      </c>
      <c r="B32" s="14" t="s">
        <v>661</v>
      </c>
      <c r="C32" s="21">
        <f>data!B217</f>
        <v>451331378.28000003</v>
      </c>
      <c r="D32" s="21">
        <f>data!C217</f>
        <v>19003741</v>
      </c>
      <c r="E32" s="21">
        <f>data!D217</f>
        <v>-27013.220000000008</v>
      </c>
      <c r="F32" s="21">
        <f>data!E217</f>
        <v>470362132.5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8671875" defaultRowHeight="20.100000000000001" customHeight="1" x14ac:dyDescent="0.2"/>
  <cols>
    <col min="1" max="1" width="5.77734375" style="7" customWidth="1"/>
    <col min="2" max="2" width="7.77734375" style="7" customWidth="1"/>
    <col min="3" max="3" width="40.77734375" style="7" customWidth="1"/>
    <col min="4" max="4" width="15.77734375" style="7" customWidth="1"/>
    <col min="5" max="16384" width="8.88671875" style="7"/>
  </cols>
  <sheetData>
    <row r="1" spans="1:13" ht="20.100000000000001" customHeight="1" x14ac:dyDescent="0.2">
      <c r="A1" s="6" t="s">
        <v>1089</v>
      </c>
      <c r="B1" s="6"/>
      <c r="C1" s="6"/>
      <c r="D1" s="169" t="s">
        <v>1090</v>
      </c>
    </row>
    <row r="2" spans="1:13" ht="20.100000000000001" customHeight="1" x14ac:dyDescent="0.2">
      <c r="A2" s="29" t="str">
        <f>"Hospital: "&amp;data!C84</f>
        <v>Hospital: Sacred Heart Medical Center</v>
      </c>
      <c r="B2" s="30"/>
      <c r="C2" s="30"/>
      <c r="D2" s="31" t="str">
        <f>"FYE: "&amp;data!C82</f>
        <v>FYE: 12/31/2020</v>
      </c>
    </row>
    <row r="3" spans="1:13" ht="20.100000000000001" customHeight="1" x14ac:dyDescent="0.2">
      <c r="A3" s="42"/>
      <c r="B3" s="52"/>
      <c r="C3" s="52"/>
      <c r="D3" s="52"/>
    </row>
    <row r="4" spans="1:13" ht="20.100000000000001" customHeight="1" x14ac:dyDescent="0.2">
      <c r="A4" s="53"/>
      <c r="B4" s="41" t="s">
        <v>1091</v>
      </c>
      <c r="C4" s="41" t="s">
        <v>1092</v>
      </c>
      <c r="D4" s="54"/>
    </row>
    <row r="5" spans="1:13" ht="20.100000000000001" customHeight="1" x14ac:dyDescent="0.2">
      <c r="A5" s="102">
        <v>1</v>
      </c>
      <c r="B5" s="55"/>
      <c r="C5" s="22" t="s">
        <v>1255</v>
      </c>
      <c r="D5" s="14">
        <f>data!D221</f>
        <v>15855238.99</v>
      </c>
    </row>
    <row r="6" spans="1:13" ht="20.100000000000001" customHeight="1" x14ac:dyDescent="0.2">
      <c r="A6" s="13">
        <v>2</v>
      </c>
      <c r="B6" s="30"/>
      <c r="C6" s="31" t="s">
        <v>432</v>
      </c>
      <c r="D6" s="25"/>
    </row>
    <row r="7" spans="1:13" ht="20.100000000000001" customHeight="1" x14ac:dyDescent="0.2">
      <c r="A7" s="13">
        <v>3</v>
      </c>
      <c r="B7" s="55">
        <v>5810</v>
      </c>
      <c r="C7" s="14" t="s">
        <v>296</v>
      </c>
      <c r="D7" s="14">
        <f>data!C223</f>
        <v>820707642</v>
      </c>
    </row>
    <row r="8" spans="1:13" ht="20.100000000000001" customHeight="1" x14ac:dyDescent="0.2">
      <c r="A8" s="13">
        <v>4</v>
      </c>
      <c r="B8" s="55">
        <v>5820</v>
      </c>
      <c r="C8" s="14" t="s">
        <v>297</v>
      </c>
      <c r="D8" s="14">
        <f>data!C224</f>
        <v>472071120.78000003</v>
      </c>
    </row>
    <row r="9" spans="1:13" ht="20.100000000000001" customHeight="1" x14ac:dyDescent="0.2">
      <c r="A9" s="13">
        <v>5</v>
      </c>
      <c r="B9" s="55">
        <v>5830</v>
      </c>
      <c r="C9" s="14" t="s">
        <v>309</v>
      </c>
      <c r="D9" s="14">
        <f>data!C225</f>
        <v>12527324.710000003</v>
      </c>
    </row>
    <row r="10" spans="1:13" ht="20.100000000000001" customHeight="1" x14ac:dyDescent="0.2">
      <c r="A10" s="13">
        <v>6</v>
      </c>
      <c r="B10" s="55">
        <v>5840</v>
      </c>
      <c r="C10" s="14" t="s">
        <v>347</v>
      </c>
      <c r="D10" s="14">
        <f>data!C226</f>
        <v>105061318.62</v>
      </c>
    </row>
    <row r="11" spans="1:13" ht="20.100000000000001" customHeight="1" x14ac:dyDescent="0.2">
      <c r="A11" s="13">
        <v>7</v>
      </c>
      <c r="B11" s="55">
        <v>5850</v>
      </c>
      <c r="C11" s="14" t="s">
        <v>1093</v>
      </c>
      <c r="D11" s="14">
        <f>data!C227</f>
        <v>323608348.07000005</v>
      </c>
    </row>
    <row r="12" spans="1:13" ht="20.100000000000001" customHeight="1" x14ac:dyDescent="0.2">
      <c r="A12" s="13">
        <v>8</v>
      </c>
      <c r="B12" s="55">
        <v>5860</v>
      </c>
      <c r="C12" s="14" t="s">
        <v>132</v>
      </c>
      <c r="D12" s="14">
        <f>data!C228</f>
        <v>11647171.329999998</v>
      </c>
    </row>
    <row r="13" spans="1:13" ht="20.100000000000001" customHeight="1" x14ac:dyDescent="0.2">
      <c r="A13" s="23">
        <v>9</v>
      </c>
      <c r="B13" s="24"/>
      <c r="C13" s="14" t="s">
        <v>1094</v>
      </c>
      <c r="D13" s="14">
        <f>data!D229</f>
        <v>1745622925.5100002</v>
      </c>
    </row>
    <row r="14" spans="1:13" ht="20.100000000000001" customHeight="1" x14ac:dyDescent="0.2">
      <c r="A14" s="81">
        <v>10</v>
      </c>
      <c r="B14" s="56"/>
      <c r="C14" s="56"/>
      <c r="D14" s="56"/>
    </row>
    <row r="15" spans="1:13" ht="20.100000000000001" customHeight="1" x14ac:dyDescent="0.2">
      <c r="A15" s="23">
        <v>11</v>
      </c>
      <c r="B15" s="58"/>
      <c r="C15" s="9" t="s">
        <v>351</v>
      </c>
      <c r="D15" s="25"/>
    </row>
    <row r="16" spans="1:13" ht="20.100000000000001" customHeight="1" x14ac:dyDescent="0.2">
      <c r="A16" s="81">
        <v>12</v>
      </c>
      <c r="B16" s="56"/>
      <c r="C16" s="49" t="s">
        <v>1095</v>
      </c>
      <c r="D16" s="140">
        <f>+data!C231</f>
        <v>1264</v>
      </c>
      <c r="M16" s="269"/>
    </row>
    <row r="17" spans="1:4" ht="20.100000000000001" customHeight="1" x14ac:dyDescent="0.2">
      <c r="A17" s="23">
        <v>13</v>
      </c>
      <c r="B17" s="58"/>
      <c r="C17" s="45"/>
      <c r="D17" s="83"/>
    </row>
    <row r="18" spans="1:4" ht="20.100000000000001" customHeight="1" x14ac:dyDescent="0.2">
      <c r="A18" s="13">
        <v>14</v>
      </c>
      <c r="B18" s="59">
        <v>5900</v>
      </c>
      <c r="C18" s="14" t="s">
        <v>353</v>
      </c>
      <c r="D18" s="60">
        <f>data!C233</f>
        <v>13749360.24</v>
      </c>
    </row>
    <row r="19" spans="1:4" ht="20.100000000000001" customHeight="1" x14ac:dyDescent="0.2">
      <c r="A19" s="61">
        <v>15</v>
      </c>
      <c r="B19" s="55">
        <v>5910</v>
      </c>
      <c r="C19" s="22" t="s">
        <v>1096</v>
      </c>
      <c r="D19" s="14">
        <f>data!C234</f>
        <v>8970033.629999999</v>
      </c>
    </row>
    <row r="20" spans="1:4" ht="20.100000000000001" customHeight="1" x14ac:dyDescent="0.2">
      <c r="A20" s="23">
        <v>16</v>
      </c>
      <c r="B20" s="24"/>
      <c r="C20" s="24"/>
      <c r="D20" s="56"/>
    </row>
    <row r="21" spans="1:4" ht="20.100000000000001" customHeight="1" x14ac:dyDescent="0.2">
      <c r="A21" s="23">
        <v>17</v>
      </c>
      <c r="B21" s="56"/>
      <c r="C21" s="56"/>
      <c r="D21" s="56"/>
    </row>
    <row r="22" spans="1:4" ht="20.100000000000001" customHeight="1" x14ac:dyDescent="0.2">
      <c r="A22" s="81">
        <v>18</v>
      </c>
      <c r="B22" s="56"/>
      <c r="C22" s="15" t="s">
        <v>1097</v>
      </c>
      <c r="D22" s="14">
        <f>data!D236</f>
        <v>22719393.869999997</v>
      </c>
    </row>
    <row r="23" spans="1:4" ht="20.100000000000001" customHeight="1" x14ac:dyDescent="0.2">
      <c r="A23" s="62">
        <v>19</v>
      </c>
      <c r="B23" s="58"/>
      <c r="C23" s="58"/>
      <c r="D23" s="25"/>
    </row>
    <row r="24" spans="1:4" ht="20.100000000000001" customHeight="1" x14ac:dyDescent="0.2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">
      <c r="A25" s="62">
        <v>21</v>
      </c>
      <c r="B25" s="30"/>
      <c r="C25" s="30"/>
      <c r="D25" s="25"/>
    </row>
    <row r="26" spans="1:4" ht="20.100000000000001" customHeight="1" x14ac:dyDescent="0.2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">
      <c r="A27" s="64">
        <v>23</v>
      </c>
      <c r="B27" s="63" t="s">
        <v>1099</v>
      </c>
      <c r="C27" s="56"/>
      <c r="D27" s="14">
        <f>data!D242</f>
        <v>1784197558.3700001</v>
      </c>
    </row>
    <row r="28" spans="1:4" ht="20.100000000000001" customHeight="1" x14ac:dyDescent="0.2">
      <c r="A28" s="126">
        <v>24</v>
      </c>
      <c r="B28" s="65" t="s">
        <v>1100</v>
      </c>
      <c r="C28" s="50"/>
      <c r="D28" s="54"/>
    </row>
    <row r="29" spans="1:4" ht="20.100000000000001" customHeight="1" x14ac:dyDescent="0.2">
      <c r="A29" s="66"/>
      <c r="B29" s="67"/>
      <c r="C29" s="67"/>
      <c r="D29" s="56"/>
    </row>
    <row r="30" spans="1:4" ht="20.100000000000001" customHeight="1" x14ac:dyDescent="0.2">
      <c r="A30" s="68"/>
      <c r="B30" s="38"/>
      <c r="C30" s="38"/>
      <c r="D30" s="56"/>
    </row>
    <row r="31" spans="1:4" ht="20.100000000000001" customHeight="1" x14ac:dyDescent="0.2">
      <c r="A31" s="68"/>
      <c r="B31" s="38"/>
      <c r="C31" s="38"/>
      <c r="D31" s="56"/>
    </row>
    <row r="32" spans="1:4" ht="20.100000000000001" customHeight="1" x14ac:dyDescent="0.2">
      <c r="A32" s="68"/>
      <c r="B32" s="38"/>
      <c r="C32" s="38"/>
      <c r="D32" s="56"/>
    </row>
    <row r="33" spans="1:4" ht="20.100000000000001" customHeight="1" x14ac:dyDescent="0.2">
      <c r="A33" s="68"/>
      <c r="B33" s="38"/>
      <c r="C33" s="38"/>
      <c r="D33" s="24"/>
    </row>
    <row r="34" spans="1:4" ht="20.100000000000001" customHeight="1" x14ac:dyDescent="0.2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4140625" defaultRowHeight="15" x14ac:dyDescent="0.2"/>
  <cols>
    <col min="1" max="1" width="5.77734375" style="7" customWidth="1"/>
    <col min="2" max="2" width="55.77734375" style="7" customWidth="1"/>
    <col min="3" max="3" width="22" style="7" customWidth="1"/>
    <col min="4" max="4" width="5.6640625" style="7" customWidth="1"/>
    <col min="5" max="16384" width="57.44140625" style="7"/>
  </cols>
  <sheetData>
    <row r="1" spans="1:13" ht="20.100000000000001" customHeight="1" x14ac:dyDescent="0.2">
      <c r="A1" s="4" t="s">
        <v>1101</v>
      </c>
      <c r="B1" s="5"/>
      <c r="C1" s="6"/>
    </row>
    <row r="2" spans="1:13" ht="20.100000000000001" customHeight="1" x14ac:dyDescent="0.2">
      <c r="A2" s="4"/>
      <c r="B2" s="5"/>
      <c r="C2" s="167" t="s">
        <v>1102</v>
      </c>
    </row>
    <row r="3" spans="1:13" ht="20.100000000000001" customHeight="1" x14ac:dyDescent="0.2">
      <c r="A3" s="29" t="str">
        <f>"HOSPITAL: "&amp;data!C84</f>
        <v>HOSPITAL: Sacred Heart Medical Center</v>
      </c>
      <c r="B3" s="30"/>
      <c r="C3" s="31" t="str">
        <f>" FYE: "&amp;data!C82</f>
        <v xml:space="preserve"> FYE: 12/31/2020</v>
      </c>
    </row>
    <row r="4" spans="1:13" ht="20.100000000000001" customHeight="1" x14ac:dyDescent="0.2">
      <c r="A4" s="32"/>
      <c r="B4" s="33" t="s">
        <v>1103</v>
      </c>
      <c r="C4" s="34"/>
    </row>
    <row r="5" spans="1:13" ht="20.100000000000001" customHeight="1" x14ac:dyDescent="0.2">
      <c r="A5" s="23">
        <v>1</v>
      </c>
      <c r="B5" s="35" t="s">
        <v>361</v>
      </c>
      <c r="C5" s="36"/>
    </row>
    <row r="6" spans="1:13" ht="20.100000000000001" customHeight="1" x14ac:dyDescent="0.2">
      <c r="A6" s="13">
        <v>2</v>
      </c>
      <c r="B6" s="14" t="s">
        <v>362</v>
      </c>
      <c r="C6" s="21">
        <f>data!C250</f>
        <v>228948.18</v>
      </c>
    </row>
    <row r="7" spans="1:13" ht="20.100000000000001" customHeight="1" x14ac:dyDescent="0.2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">
      <c r="A8" s="13">
        <v>4</v>
      </c>
      <c r="B8" s="14" t="s">
        <v>364</v>
      </c>
      <c r="C8" s="21">
        <f>data!C252</f>
        <v>381360042.29000008</v>
      </c>
    </row>
    <row r="9" spans="1:13" ht="20.100000000000001" customHeight="1" x14ac:dyDescent="0.2">
      <c r="A9" s="13">
        <v>5</v>
      </c>
      <c r="B9" s="14" t="s">
        <v>1104</v>
      </c>
      <c r="C9" s="21">
        <f>data!C253</f>
        <v>271345864.11000001</v>
      </c>
    </row>
    <row r="10" spans="1:13" ht="20.100000000000001" customHeight="1" x14ac:dyDescent="0.2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">
      <c r="A11" s="13">
        <v>7</v>
      </c>
      <c r="B11" s="14" t="s">
        <v>1106</v>
      </c>
      <c r="C11" s="21">
        <f>data!C255</f>
        <v>10031304.129999999</v>
      </c>
    </row>
    <row r="12" spans="1:13" ht="20.100000000000001" customHeight="1" x14ac:dyDescent="0.2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">
      <c r="A13" s="13">
        <v>9</v>
      </c>
      <c r="B13" s="14" t="s">
        <v>368</v>
      </c>
      <c r="C13" s="21">
        <f>data!C257</f>
        <v>16823217.720000003</v>
      </c>
    </row>
    <row r="14" spans="1:13" ht="20.100000000000001" customHeight="1" x14ac:dyDescent="0.2">
      <c r="A14" s="13">
        <v>10</v>
      </c>
      <c r="B14" s="14" t="s">
        <v>369</v>
      </c>
      <c r="C14" s="21">
        <f>data!C258</f>
        <v>85811.920000000013</v>
      </c>
    </row>
    <row r="15" spans="1:13" ht="20.100000000000001" customHeight="1" x14ac:dyDescent="0.2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">
      <c r="A16" s="13">
        <v>12</v>
      </c>
      <c r="B16" s="14" t="s">
        <v>1108</v>
      </c>
      <c r="C16" s="21">
        <f>data!D260</f>
        <v>137183460.13000008</v>
      </c>
    </row>
    <row r="17" spans="1:3" ht="20.100000000000001" customHeight="1" x14ac:dyDescent="0.2">
      <c r="A17" s="13">
        <v>13</v>
      </c>
      <c r="B17" s="24"/>
      <c r="C17" s="24"/>
    </row>
    <row r="18" spans="1:3" ht="20.100000000000001" customHeight="1" x14ac:dyDescent="0.2">
      <c r="A18" s="13">
        <v>14</v>
      </c>
      <c r="B18" s="37" t="s">
        <v>1109</v>
      </c>
      <c r="C18" s="36"/>
    </row>
    <row r="19" spans="1:3" ht="20.100000000000001" customHeight="1" x14ac:dyDescent="0.2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">
      <c r="A21" s="13">
        <v>17</v>
      </c>
      <c r="B21" s="14" t="s">
        <v>373</v>
      </c>
      <c r="C21" s="21">
        <f>data!C264</f>
        <v>351158404.07999998</v>
      </c>
    </row>
    <row r="22" spans="1:3" ht="20.100000000000001" customHeight="1" x14ac:dyDescent="0.2">
      <c r="A22" s="13">
        <v>18</v>
      </c>
      <c r="B22" s="14" t="s">
        <v>1110</v>
      </c>
      <c r="C22" s="21">
        <f>data!D265</f>
        <v>351158404.07999998</v>
      </c>
    </row>
    <row r="23" spans="1:3" ht="20.100000000000001" customHeight="1" x14ac:dyDescent="0.2">
      <c r="A23" s="13">
        <v>19</v>
      </c>
      <c r="B23" s="38"/>
      <c r="C23" s="24"/>
    </row>
    <row r="24" spans="1:3" ht="20.100000000000001" customHeight="1" x14ac:dyDescent="0.2">
      <c r="A24" s="13">
        <v>20</v>
      </c>
      <c r="B24" s="37" t="s">
        <v>1111</v>
      </c>
      <c r="C24" s="36"/>
    </row>
    <row r="25" spans="1:3" ht="20.100000000000001" customHeight="1" x14ac:dyDescent="0.2">
      <c r="A25" s="13">
        <v>21</v>
      </c>
      <c r="B25" s="14" t="s">
        <v>332</v>
      </c>
      <c r="C25" s="21">
        <f>data!C267</f>
        <v>9445545.1799999997</v>
      </c>
    </row>
    <row r="26" spans="1:3" ht="20.100000000000001" customHeight="1" x14ac:dyDescent="0.2">
      <c r="A26" s="13">
        <v>22</v>
      </c>
      <c r="B26" s="14" t="s">
        <v>333</v>
      </c>
      <c r="C26" s="21">
        <f>data!C268</f>
        <v>21279518.620000001</v>
      </c>
    </row>
    <row r="27" spans="1:3" ht="20.100000000000001" customHeight="1" x14ac:dyDescent="0.2">
      <c r="A27" s="13">
        <v>23</v>
      </c>
      <c r="B27" s="14" t="s">
        <v>334</v>
      </c>
      <c r="C27" s="21">
        <f>data!C269</f>
        <v>366800453.96999997</v>
      </c>
    </row>
    <row r="28" spans="1:3" ht="20.100000000000001" customHeight="1" x14ac:dyDescent="0.2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">
      <c r="A29" s="13">
        <v>25</v>
      </c>
      <c r="B29" s="14" t="s">
        <v>336</v>
      </c>
      <c r="C29" s="21">
        <f>data!C271</f>
        <v>13959217.92</v>
      </c>
    </row>
    <row r="30" spans="1:3" ht="20.100000000000001" customHeight="1" x14ac:dyDescent="0.2">
      <c r="A30" s="13">
        <v>26</v>
      </c>
      <c r="B30" s="14" t="s">
        <v>378</v>
      </c>
      <c r="C30" s="21">
        <f>data!C272</f>
        <v>214419503.31999999</v>
      </c>
    </row>
    <row r="31" spans="1:3" ht="20.100000000000001" customHeight="1" x14ac:dyDescent="0.2">
      <c r="A31" s="13">
        <v>27</v>
      </c>
      <c r="B31" s="14" t="s">
        <v>339</v>
      </c>
      <c r="C31" s="21">
        <f>data!C273</f>
        <v>258775.28000000119</v>
      </c>
    </row>
    <row r="32" spans="1:3" ht="20.100000000000001" customHeight="1" x14ac:dyDescent="0.2">
      <c r="A32" s="13">
        <v>28</v>
      </c>
      <c r="B32" s="14" t="s">
        <v>340</v>
      </c>
      <c r="C32" s="21">
        <f>data!C274</f>
        <v>12215605.220000001</v>
      </c>
    </row>
    <row r="33" spans="1:3" ht="20.100000000000001" customHeight="1" x14ac:dyDescent="0.2">
      <c r="A33" s="13">
        <v>29</v>
      </c>
      <c r="B33" s="14" t="s">
        <v>661</v>
      </c>
      <c r="C33" s="21">
        <f>data!D275</f>
        <v>638378619.50999999</v>
      </c>
    </row>
    <row r="34" spans="1:3" ht="20.100000000000001" customHeight="1" x14ac:dyDescent="0.2">
      <c r="A34" s="13">
        <v>30</v>
      </c>
      <c r="B34" s="14" t="s">
        <v>1113</v>
      </c>
      <c r="C34" s="21">
        <f>data!C276</f>
        <v>470362132.5</v>
      </c>
    </row>
    <row r="35" spans="1:3" ht="20.100000000000001" customHeight="1" x14ac:dyDescent="0.2">
      <c r="A35" s="13">
        <v>31</v>
      </c>
      <c r="B35" s="14" t="s">
        <v>1114</v>
      </c>
      <c r="C35" s="21">
        <f>data!D277</f>
        <v>168016487.00999999</v>
      </c>
    </row>
    <row r="36" spans="1:3" ht="20.100000000000001" customHeight="1" x14ac:dyDescent="0.2">
      <c r="A36" s="13">
        <v>32</v>
      </c>
      <c r="B36" s="38"/>
      <c r="C36" s="24"/>
    </row>
    <row r="37" spans="1:3" ht="20.100000000000001" customHeight="1" x14ac:dyDescent="0.2">
      <c r="A37" s="23">
        <v>33</v>
      </c>
      <c r="B37" s="37" t="s">
        <v>1115</v>
      </c>
      <c r="C37" s="36"/>
    </row>
    <row r="38" spans="1:3" ht="20.100000000000001" customHeight="1" x14ac:dyDescent="0.2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">
      <c r="A41" s="13">
        <v>37</v>
      </c>
      <c r="B41" s="14" t="s">
        <v>373</v>
      </c>
      <c r="C41" s="21">
        <f>data!C282</f>
        <v>41108315.759999998</v>
      </c>
    </row>
    <row r="42" spans="1:3" ht="20.100000000000001" customHeight="1" x14ac:dyDescent="0.2">
      <c r="A42" s="13">
        <v>38</v>
      </c>
      <c r="B42" s="14" t="s">
        <v>1118</v>
      </c>
      <c r="C42" s="21">
        <f>data!D283</f>
        <v>41108315.759999998</v>
      </c>
    </row>
    <row r="43" spans="1:3" ht="20.100000000000001" customHeight="1" x14ac:dyDescent="0.2">
      <c r="A43" s="13">
        <v>39</v>
      </c>
      <c r="B43" s="38"/>
      <c r="C43" s="24"/>
    </row>
    <row r="44" spans="1:3" ht="20.100000000000001" customHeight="1" x14ac:dyDescent="0.2">
      <c r="A44" s="23">
        <v>40</v>
      </c>
      <c r="B44" s="37" t="s">
        <v>1119</v>
      </c>
      <c r="C44" s="36"/>
    </row>
    <row r="45" spans="1:3" ht="20.100000000000001" customHeight="1" x14ac:dyDescent="0.2">
      <c r="A45" s="13">
        <v>41</v>
      </c>
      <c r="B45" s="14" t="s">
        <v>388</v>
      </c>
      <c r="C45" s="21">
        <f>data!C286</f>
        <v>7893573</v>
      </c>
    </row>
    <row r="46" spans="1:3" ht="20.100000000000001" customHeight="1" x14ac:dyDescent="0.2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">
      <c r="A49" s="13">
        <v>45</v>
      </c>
      <c r="B49" s="14" t="s">
        <v>1121</v>
      </c>
      <c r="C49" s="21">
        <f>data!D290</f>
        <v>7893573</v>
      </c>
    </row>
    <row r="50" spans="1:3" ht="20.100000000000001" customHeight="1" x14ac:dyDescent="0.2">
      <c r="A50" s="40">
        <v>46</v>
      </c>
      <c r="B50" s="41" t="s">
        <v>1122</v>
      </c>
      <c r="C50" s="21">
        <f>data!D292</f>
        <v>705360239.98000002</v>
      </c>
    </row>
    <row r="51" spans="1:3" ht="20.100000000000001" customHeight="1" x14ac:dyDescent="0.2"/>
    <row r="52" spans="1:3" ht="20.100000000000001" customHeight="1" x14ac:dyDescent="0.2"/>
    <row r="53" spans="1:3" ht="20.100000000000001" customHeight="1" x14ac:dyDescent="0.2">
      <c r="A53" s="4" t="s">
        <v>1123</v>
      </c>
      <c r="B53" s="5"/>
      <c r="C53" s="6"/>
    </row>
    <row r="54" spans="1:3" ht="20.100000000000001" customHeight="1" x14ac:dyDescent="0.2">
      <c r="A54" s="4"/>
      <c r="B54" s="5"/>
      <c r="C54" s="167" t="s">
        <v>1124</v>
      </c>
    </row>
    <row r="55" spans="1:3" ht="20.100000000000001" customHeight="1" x14ac:dyDescent="0.2">
      <c r="A55" s="29" t="str">
        <f>"HOSPITAL: "&amp;data!C84</f>
        <v>HOSPITAL: Sacred Heart Medical Center</v>
      </c>
      <c r="B55" s="30"/>
      <c r="C55" s="31" t="str">
        <f>"FYE: "&amp;data!C82</f>
        <v>FYE: 12/31/2020</v>
      </c>
    </row>
    <row r="56" spans="1:3" ht="20.100000000000001" customHeight="1" x14ac:dyDescent="0.2">
      <c r="A56" s="42"/>
      <c r="B56" s="43" t="s">
        <v>1125</v>
      </c>
      <c r="C56" s="34"/>
    </row>
    <row r="57" spans="1:3" ht="20.100000000000001" customHeight="1" x14ac:dyDescent="0.2">
      <c r="A57" s="16">
        <v>1</v>
      </c>
      <c r="B57" s="4" t="s">
        <v>395</v>
      </c>
      <c r="C57" s="44"/>
    </row>
    <row r="58" spans="1:3" ht="20.100000000000001" customHeight="1" x14ac:dyDescent="0.2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">
      <c r="A59" s="13">
        <v>3</v>
      </c>
      <c r="B59" s="14" t="s">
        <v>1126</v>
      </c>
      <c r="C59" s="21">
        <f>data!C305</f>
        <v>22501851.460000001</v>
      </c>
    </row>
    <row r="60" spans="1:3" ht="20.100000000000001" customHeight="1" x14ac:dyDescent="0.2">
      <c r="A60" s="13">
        <v>4</v>
      </c>
      <c r="B60" s="14" t="s">
        <v>1127</v>
      </c>
      <c r="C60" s="21">
        <f>data!C306</f>
        <v>41442605.559999995</v>
      </c>
    </row>
    <row r="61" spans="1:3" ht="20.100000000000001" customHeight="1" x14ac:dyDescent="0.2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">
      <c r="A66" s="13">
        <v>10</v>
      </c>
      <c r="B66" s="14" t="s">
        <v>403</v>
      </c>
      <c r="C66" s="21">
        <f>data!C312</f>
        <v>49718628.269999996</v>
      </c>
    </row>
    <row r="67" spans="1:3" ht="20.100000000000001" customHeight="1" x14ac:dyDescent="0.2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">
      <c r="A68" s="13">
        <v>12</v>
      </c>
      <c r="B68" s="14" t="s">
        <v>1131</v>
      </c>
      <c r="C68" s="21">
        <f>data!D314</f>
        <v>113663085.28999999</v>
      </c>
    </row>
    <row r="69" spans="1:3" ht="20.100000000000001" customHeight="1" x14ac:dyDescent="0.2">
      <c r="A69" s="13">
        <v>13</v>
      </c>
      <c r="B69" s="38"/>
      <c r="C69" s="24"/>
    </row>
    <row r="70" spans="1:3" ht="20.100000000000001" customHeight="1" x14ac:dyDescent="0.2">
      <c r="A70" s="13">
        <v>14</v>
      </c>
      <c r="B70" s="37" t="s">
        <v>1132</v>
      </c>
      <c r="C70" s="36"/>
    </row>
    <row r="71" spans="1:3" ht="20.100000000000001" customHeight="1" x14ac:dyDescent="0.2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">
      <c r="A75" s="13">
        <v>19</v>
      </c>
      <c r="B75" s="38"/>
      <c r="C75" s="24"/>
    </row>
    <row r="76" spans="1:3" ht="20.100000000000001" customHeight="1" x14ac:dyDescent="0.2">
      <c r="A76" s="23">
        <v>20</v>
      </c>
      <c r="B76" s="37" t="s">
        <v>411</v>
      </c>
      <c r="C76" s="36"/>
    </row>
    <row r="77" spans="1:3" ht="20.100000000000001" customHeight="1" x14ac:dyDescent="0.2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">
      <c r="A81" s="13">
        <v>25</v>
      </c>
      <c r="B81" s="14" t="s">
        <v>416</v>
      </c>
      <c r="C81" s="21">
        <f>data!C325</f>
        <v>12897366.870000001</v>
      </c>
    </row>
    <row r="82" spans="1:3" ht="20.100000000000001" customHeight="1" x14ac:dyDescent="0.2">
      <c r="A82" s="13">
        <v>26</v>
      </c>
      <c r="B82" s="14" t="s">
        <v>1137</v>
      </c>
      <c r="C82" s="21">
        <f>data!C326</f>
        <v>167534000.50999999</v>
      </c>
    </row>
    <row r="83" spans="1:3" ht="20.100000000000001" customHeight="1" x14ac:dyDescent="0.2">
      <c r="A83" s="13">
        <v>27</v>
      </c>
      <c r="B83" s="14" t="s">
        <v>418</v>
      </c>
      <c r="C83" s="21">
        <f>data!C327</f>
        <v>69318579.969999999</v>
      </c>
    </row>
    <row r="84" spans="1:3" ht="20.100000000000001" customHeight="1" x14ac:dyDescent="0.2">
      <c r="A84" s="13">
        <v>28</v>
      </c>
      <c r="B84" s="14" t="s">
        <v>661</v>
      </c>
      <c r="C84" s="21">
        <f>data!D328</f>
        <v>249749947.34999999</v>
      </c>
    </row>
    <row r="85" spans="1:3" ht="20.100000000000001" customHeight="1" x14ac:dyDescent="0.2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">
      <c r="A86" s="13">
        <v>30</v>
      </c>
      <c r="B86" s="14" t="s">
        <v>1139</v>
      </c>
      <c r="C86" s="21">
        <f>data!D330</f>
        <v>249749947.34999999</v>
      </c>
    </row>
    <row r="87" spans="1:3" ht="20.100000000000001" customHeight="1" x14ac:dyDescent="0.2">
      <c r="A87" s="13">
        <v>31</v>
      </c>
      <c r="B87" s="38"/>
      <c r="C87" s="24"/>
    </row>
    <row r="88" spans="1:3" ht="20.100000000000001" customHeight="1" x14ac:dyDescent="0.2">
      <c r="A88" s="13">
        <v>32</v>
      </c>
      <c r="B88" s="89" t="s">
        <v>1140</v>
      </c>
      <c r="C88" s="21">
        <f>data!C332</f>
        <v>338022774.05999911</v>
      </c>
    </row>
    <row r="89" spans="1:3" ht="20.100000000000001" customHeight="1" x14ac:dyDescent="0.2">
      <c r="A89" s="13">
        <v>33</v>
      </c>
      <c r="B89" s="24"/>
      <c r="C89" s="24"/>
    </row>
    <row r="90" spans="1:3" ht="20.100000000000001" customHeight="1" x14ac:dyDescent="0.2">
      <c r="A90" s="13">
        <v>34</v>
      </c>
      <c r="B90" s="37" t="s">
        <v>1141</v>
      </c>
      <c r="C90" s="36"/>
    </row>
    <row r="91" spans="1:3" ht="20.100000000000001" customHeight="1" x14ac:dyDescent="0.2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">
      <c r="A92" s="13">
        <v>36</v>
      </c>
      <c r="B92" s="38"/>
      <c r="C92" s="24"/>
    </row>
    <row r="93" spans="1:3" ht="20.100000000000001" customHeight="1" x14ac:dyDescent="0.2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">
      <c r="A94" s="13">
        <v>38</v>
      </c>
      <c r="B94" s="38"/>
      <c r="C94" s="24"/>
    </row>
    <row r="95" spans="1:3" ht="20.100000000000001" customHeight="1" x14ac:dyDescent="0.2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">
      <c r="A96" s="13">
        <v>40</v>
      </c>
      <c r="B96" s="38"/>
      <c r="C96" s="24"/>
    </row>
    <row r="97" spans="1:3" ht="20.100000000000001" customHeight="1" x14ac:dyDescent="0.2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">
      <c r="A98" s="13">
        <v>42</v>
      </c>
      <c r="B98" s="14" t="s">
        <v>1146</v>
      </c>
      <c r="C98" s="24"/>
    </row>
    <row r="99" spans="1:3" ht="20.100000000000001" customHeight="1" x14ac:dyDescent="0.2">
      <c r="A99" s="13">
        <v>43</v>
      </c>
      <c r="B99" s="38"/>
      <c r="C99" s="24"/>
    </row>
    <row r="100" spans="1:3" ht="20.100000000000001" customHeight="1" x14ac:dyDescent="0.2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">
      <c r="A101" s="13">
        <v>45</v>
      </c>
      <c r="B101" s="14" t="s">
        <v>1148</v>
      </c>
      <c r="C101" s="21">
        <f>data!C332+data!C334+data!C335+data!C336+data!C337-data!C338</f>
        <v>338022774.05999911</v>
      </c>
    </row>
    <row r="102" spans="1:3" ht="20.100000000000001" customHeight="1" x14ac:dyDescent="0.2">
      <c r="A102" s="13">
        <v>46</v>
      </c>
      <c r="B102" s="14" t="s">
        <v>1149</v>
      </c>
      <c r="C102" s="21">
        <f>data!D339</f>
        <v>701435806.69999909</v>
      </c>
    </row>
    <row r="103" spans="1:3" ht="20.100000000000001" customHeight="1" x14ac:dyDescent="0.2"/>
    <row r="104" spans="1:3" ht="20.100000000000001" customHeight="1" x14ac:dyDescent="0.2"/>
    <row r="105" spans="1:3" ht="20.100000000000001" customHeight="1" x14ac:dyDescent="0.2">
      <c r="A105" s="4" t="s">
        <v>1150</v>
      </c>
      <c r="B105" s="5"/>
      <c r="C105" s="6"/>
    </row>
    <row r="106" spans="1:3" ht="20.100000000000001" customHeight="1" x14ac:dyDescent="0.2">
      <c r="A106" s="45"/>
      <c r="B106" s="8"/>
      <c r="C106" s="167" t="s">
        <v>1151</v>
      </c>
    </row>
    <row r="107" spans="1:3" ht="20.100000000000001" customHeight="1" x14ac:dyDescent="0.2">
      <c r="A107" s="29" t="str">
        <f>"HOSPITAL: "&amp;data!C84</f>
        <v>HOSPITAL: Sacred Heart Medical Center</v>
      </c>
      <c r="B107" s="30"/>
      <c r="C107" s="31" t="str">
        <f>" FYE: "&amp;data!C82</f>
        <v xml:space="preserve"> FYE: 12/31/2020</v>
      </c>
    </row>
    <row r="108" spans="1:3" ht="20.100000000000001" customHeight="1" x14ac:dyDescent="0.2">
      <c r="A108" s="32"/>
      <c r="B108" s="46"/>
      <c r="C108" s="47"/>
    </row>
    <row r="109" spans="1:3" ht="20.100000000000001" customHeight="1" x14ac:dyDescent="0.2">
      <c r="A109" s="13">
        <v>1</v>
      </c>
      <c r="B109" s="37" t="s">
        <v>1152</v>
      </c>
      <c r="C109" s="36"/>
    </row>
    <row r="110" spans="1:3" ht="20.100000000000001" customHeight="1" x14ac:dyDescent="0.2">
      <c r="A110" s="13">
        <v>2</v>
      </c>
      <c r="B110" s="14" t="s">
        <v>428</v>
      </c>
      <c r="C110" s="21">
        <f>data!C359</f>
        <v>1845295591.9099998</v>
      </c>
    </row>
    <row r="111" spans="1:3" ht="20.100000000000001" customHeight="1" x14ac:dyDescent="0.2">
      <c r="A111" s="13">
        <v>3</v>
      </c>
      <c r="B111" s="14" t="s">
        <v>429</v>
      </c>
      <c r="C111" s="21">
        <f>data!C360</f>
        <v>809188921.68000007</v>
      </c>
    </row>
    <row r="112" spans="1:3" ht="20.100000000000001" customHeight="1" x14ac:dyDescent="0.2">
      <c r="A112" s="13">
        <v>4</v>
      </c>
      <c r="B112" s="14" t="s">
        <v>1153</v>
      </c>
      <c r="C112" s="21">
        <f>data!D361</f>
        <v>2654484513.5900002</v>
      </c>
    </row>
    <row r="113" spans="1:3" ht="20.100000000000001" customHeight="1" x14ac:dyDescent="0.2">
      <c r="A113" s="13">
        <v>5</v>
      </c>
      <c r="B113" s="38"/>
      <c r="C113" s="24"/>
    </row>
    <row r="114" spans="1:3" ht="20.100000000000001" customHeight="1" x14ac:dyDescent="0.2">
      <c r="A114" s="13">
        <v>6</v>
      </c>
      <c r="B114" s="37" t="s">
        <v>1154</v>
      </c>
      <c r="C114" s="36"/>
    </row>
    <row r="115" spans="1:3" ht="20.100000000000001" customHeight="1" x14ac:dyDescent="0.2">
      <c r="A115" s="13">
        <v>7</v>
      </c>
      <c r="B115" s="274" t="s">
        <v>450</v>
      </c>
      <c r="C115" s="48">
        <f>data!C363</f>
        <v>15855238.99</v>
      </c>
    </row>
    <row r="116" spans="1:3" ht="20.100000000000001" customHeight="1" x14ac:dyDescent="0.2">
      <c r="A116" s="13">
        <v>8</v>
      </c>
      <c r="B116" s="14" t="s">
        <v>432</v>
      </c>
      <c r="C116" s="48">
        <f>data!C364</f>
        <v>1745622925.5099995</v>
      </c>
    </row>
    <row r="117" spans="1:3" ht="20.100000000000001" customHeight="1" x14ac:dyDescent="0.2">
      <c r="A117" s="13">
        <v>9</v>
      </c>
      <c r="B117" s="14" t="s">
        <v>1155</v>
      </c>
      <c r="C117" s="48">
        <f>data!C365</f>
        <v>22719393.869999997</v>
      </c>
    </row>
    <row r="118" spans="1:3" ht="20.100000000000001" customHeight="1" x14ac:dyDescent="0.2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">
      <c r="A119" s="13">
        <v>11</v>
      </c>
      <c r="B119" s="14" t="s">
        <v>1099</v>
      </c>
      <c r="C119" s="48">
        <f>data!D367</f>
        <v>1784197558.3699994</v>
      </c>
    </row>
    <row r="120" spans="1:3" ht="20.100000000000001" customHeight="1" x14ac:dyDescent="0.2">
      <c r="A120" s="13">
        <v>12</v>
      </c>
      <c r="B120" s="14" t="s">
        <v>1157</v>
      </c>
      <c r="C120" s="48">
        <f>data!D368</f>
        <v>870286955.22000074</v>
      </c>
    </row>
    <row r="121" spans="1:3" ht="20.100000000000001" customHeight="1" x14ac:dyDescent="0.2">
      <c r="A121" s="13">
        <v>13</v>
      </c>
      <c r="B121" s="38"/>
      <c r="C121" s="24"/>
    </row>
    <row r="122" spans="1:3" ht="20.100000000000001" customHeight="1" x14ac:dyDescent="0.2">
      <c r="A122" s="13">
        <v>14</v>
      </c>
      <c r="B122" s="37" t="s">
        <v>436</v>
      </c>
      <c r="C122" s="36"/>
    </row>
    <row r="123" spans="1:3" ht="20.100000000000001" customHeight="1" x14ac:dyDescent="0.2">
      <c r="A123" s="13">
        <v>15</v>
      </c>
      <c r="B123" s="14" t="s">
        <v>437</v>
      </c>
      <c r="C123" s="48">
        <f>data!C370</f>
        <v>102183364.48000003</v>
      </c>
    </row>
    <row r="124" spans="1:3" ht="20.100000000000001" customHeight="1" x14ac:dyDescent="0.2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">
      <c r="A125" s="13">
        <v>17</v>
      </c>
      <c r="B125" s="14" t="s">
        <v>1158</v>
      </c>
      <c r="C125" s="48">
        <f>data!D372</f>
        <v>102183364.48000003</v>
      </c>
    </row>
    <row r="126" spans="1:3" ht="20.100000000000001" customHeight="1" x14ac:dyDescent="0.2">
      <c r="A126" s="13">
        <v>18</v>
      </c>
      <c r="B126" s="14" t="s">
        <v>1159</v>
      </c>
      <c r="C126" s="48">
        <f>data!D373</f>
        <v>972470319.70000076</v>
      </c>
    </row>
    <row r="127" spans="1:3" ht="20.100000000000001" customHeight="1" x14ac:dyDescent="0.2">
      <c r="A127" s="13">
        <v>19</v>
      </c>
      <c r="B127" s="38"/>
      <c r="C127" s="24"/>
    </row>
    <row r="128" spans="1:3" ht="20.100000000000001" customHeight="1" x14ac:dyDescent="0.2">
      <c r="A128" s="13">
        <v>20</v>
      </c>
      <c r="B128" s="37" t="s">
        <v>1160</v>
      </c>
      <c r="C128" s="36"/>
    </row>
    <row r="129" spans="1:3" ht="20.100000000000001" customHeight="1" x14ac:dyDescent="0.2">
      <c r="A129" s="13">
        <v>21</v>
      </c>
      <c r="B129" s="14" t="s">
        <v>442</v>
      </c>
      <c r="C129" s="48">
        <f>data!C378</f>
        <v>320938978.28000003</v>
      </c>
    </row>
    <row r="130" spans="1:3" ht="20.100000000000001" customHeight="1" x14ac:dyDescent="0.2">
      <c r="A130" s="13">
        <v>22</v>
      </c>
      <c r="B130" s="14" t="s">
        <v>3</v>
      </c>
      <c r="C130" s="48">
        <f>data!C379</f>
        <v>29385362.859999977</v>
      </c>
    </row>
    <row r="131" spans="1:3" ht="20.100000000000001" customHeight="1" x14ac:dyDescent="0.2">
      <c r="A131" s="13">
        <v>23</v>
      </c>
      <c r="B131" s="14" t="s">
        <v>236</v>
      </c>
      <c r="C131" s="48">
        <f>data!C380</f>
        <v>36675205.07</v>
      </c>
    </row>
    <row r="132" spans="1:3" ht="20.100000000000001" customHeight="1" x14ac:dyDescent="0.2">
      <c r="A132" s="13">
        <v>24</v>
      </c>
      <c r="B132" s="14" t="s">
        <v>237</v>
      </c>
      <c r="C132" s="48">
        <f>data!C381</f>
        <v>189105173.30999997</v>
      </c>
    </row>
    <row r="133" spans="1:3" ht="20.100000000000001" customHeight="1" x14ac:dyDescent="0.2">
      <c r="A133" s="13">
        <v>25</v>
      </c>
      <c r="B133" s="14" t="s">
        <v>1161</v>
      </c>
      <c r="C133" s="48">
        <f>data!C382</f>
        <v>4110692.74</v>
      </c>
    </row>
    <row r="134" spans="1:3" ht="20.100000000000001" customHeight="1" x14ac:dyDescent="0.2">
      <c r="A134" s="13">
        <v>26</v>
      </c>
      <c r="B134" s="14" t="s">
        <v>1162</v>
      </c>
      <c r="C134" s="48">
        <f>data!C383</f>
        <v>86197814.66000019</v>
      </c>
    </row>
    <row r="135" spans="1:3" ht="20.100000000000001" customHeight="1" x14ac:dyDescent="0.2">
      <c r="A135" s="13">
        <v>27</v>
      </c>
      <c r="B135" s="14" t="s">
        <v>6</v>
      </c>
      <c r="C135" s="48">
        <f>data!C384</f>
        <v>19003740.440000001</v>
      </c>
    </row>
    <row r="136" spans="1:3" ht="20.100000000000001" customHeight="1" x14ac:dyDescent="0.2">
      <c r="A136" s="13">
        <v>28</v>
      </c>
      <c r="B136" s="14" t="s">
        <v>1163</v>
      </c>
      <c r="C136" s="48">
        <f>data!C385</f>
        <v>8173653.6799999997</v>
      </c>
    </row>
    <row r="137" spans="1:3" ht="20.100000000000001" customHeight="1" x14ac:dyDescent="0.2">
      <c r="A137" s="13">
        <v>29</v>
      </c>
      <c r="B137" s="14" t="s">
        <v>447</v>
      </c>
      <c r="C137" s="48">
        <f>data!C386</f>
        <v>100</v>
      </c>
    </row>
    <row r="138" spans="1:3" ht="20.100000000000001" customHeight="1" x14ac:dyDescent="0.2">
      <c r="A138" s="13">
        <v>30</v>
      </c>
      <c r="B138" s="14" t="s">
        <v>1164</v>
      </c>
      <c r="C138" s="48">
        <f>data!C387</f>
        <v>26877992.960000001</v>
      </c>
    </row>
    <row r="139" spans="1:3" ht="20.100000000000001" customHeight="1" x14ac:dyDescent="0.2">
      <c r="A139" s="13">
        <v>31</v>
      </c>
      <c r="B139" s="14" t="s">
        <v>449</v>
      </c>
      <c r="C139" s="48">
        <f>data!C388</f>
        <v>5127644.0199999996</v>
      </c>
    </row>
    <row r="140" spans="1:3" ht="20.100000000000001" customHeight="1" x14ac:dyDescent="0.2">
      <c r="A140" s="13">
        <v>32</v>
      </c>
      <c r="B140" s="14" t="s">
        <v>241</v>
      </c>
      <c r="C140" s="48">
        <f>data!C389</f>
        <v>266535258.45236272</v>
      </c>
    </row>
    <row r="141" spans="1:3" ht="20.100000000000001" customHeight="1" x14ac:dyDescent="0.2">
      <c r="A141" s="13">
        <v>34</v>
      </c>
      <c r="B141" s="14" t="s">
        <v>1165</v>
      </c>
      <c r="C141" s="48">
        <f>data!D390</f>
        <v>992131616.472363</v>
      </c>
    </row>
    <row r="142" spans="1:3" ht="20.100000000000001" customHeight="1" x14ac:dyDescent="0.2">
      <c r="A142" s="13">
        <v>35</v>
      </c>
      <c r="B142" s="14" t="s">
        <v>1166</v>
      </c>
      <c r="C142" s="48">
        <f>data!D391</f>
        <v>-19661296.772362232</v>
      </c>
    </row>
    <row r="143" spans="1:3" ht="20.100000000000001" customHeight="1" x14ac:dyDescent="0.2">
      <c r="A143" s="13">
        <v>36</v>
      </c>
      <c r="B143" s="38"/>
      <c r="C143" s="24"/>
    </row>
    <row r="144" spans="1:3" ht="20.100000000000001" customHeight="1" x14ac:dyDescent="0.2">
      <c r="A144" s="13">
        <v>37</v>
      </c>
      <c r="B144" s="14" t="s">
        <v>1167</v>
      </c>
      <c r="C144" s="48">
        <f>data!C392</f>
        <v>36196003.109999999</v>
      </c>
    </row>
    <row r="145" spans="1:3" ht="20.100000000000001" customHeight="1" x14ac:dyDescent="0.2">
      <c r="A145" s="13">
        <v>38</v>
      </c>
      <c r="B145" s="38"/>
      <c r="C145" s="24"/>
    </row>
    <row r="146" spans="1:3" ht="20.100000000000001" customHeight="1" x14ac:dyDescent="0.2">
      <c r="A146" s="13">
        <v>39</v>
      </c>
      <c r="B146" s="14" t="s">
        <v>1168</v>
      </c>
      <c r="C146" s="21">
        <f>data!D393</f>
        <v>16534706.337637767</v>
      </c>
    </row>
    <row r="147" spans="1:3" ht="20.100000000000001" customHeight="1" x14ac:dyDescent="0.2">
      <c r="A147" s="13">
        <v>40</v>
      </c>
      <c r="B147" s="38"/>
      <c r="C147" s="24"/>
    </row>
    <row r="148" spans="1:3" ht="20.100000000000001" customHeight="1" x14ac:dyDescent="0.2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">
      <c r="A150" s="13">
        <v>43</v>
      </c>
      <c r="B150" s="38"/>
      <c r="C150" s="24"/>
    </row>
    <row r="151" spans="1:3" ht="20.100000000000001" customHeight="1" x14ac:dyDescent="0.2">
      <c r="A151" s="13">
        <v>44</v>
      </c>
      <c r="B151" s="14" t="s">
        <v>1171</v>
      </c>
      <c r="C151" s="48">
        <f>data!D396</f>
        <v>16534706.337637767</v>
      </c>
    </row>
    <row r="152" spans="1:3" ht="20.100000000000001" customHeight="1" x14ac:dyDescent="0.2">
      <c r="A152" s="40">
        <v>45</v>
      </c>
      <c r="B152" s="49" t="s">
        <v>1172</v>
      </c>
      <c r="C152" s="24"/>
    </row>
    <row r="153" spans="1:3" ht="20.100000000000001" customHeight="1" x14ac:dyDescent="0.2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8671875" defaultRowHeight="20.100000000000001" customHeight="1" x14ac:dyDescent="0.2"/>
  <cols>
    <col min="1" max="1" width="5.77734375" style="78" customWidth="1"/>
    <col min="2" max="2" width="22.44140625" style="78" customWidth="1"/>
    <col min="3" max="8" width="13.77734375" style="78" customWidth="1"/>
    <col min="9" max="9" width="15.77734375" style="78" customWidth="1"/>
    <col min="10" max="16384" width="8.88671875" style="78"/>
  </cols>
  <sheetData>
    <row r="1" spans="1:13" ht="20.100000000000001" customHeight="1" x14ac:dyDescent="0.2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">
      <c r="A4" s="79" t="str">
        <f>"HOSPITAL NAME: "&amp;data!C84</f>
        <v>HOSPITAL NAME: Sacred Heart Medical Center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00000000000001" customHeight="1" x14ac:dyDescent="0.2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">
      <c r="A9" s="23">
        <v>4</v>
      </c>
      <c r="B9" s="14" t="s">
        <v>233</v>
      </c>
      <c r="C9" s="14">
        <f>data!C59</f>
        <v>71059.630157752239</v>
      </c>
      <c r="D9" s="14">
        <f>data!D59</f>
        <v>0</v>
      </c>
      <c r="E9" s="14">
        <f>data!E59</f>
        <v>85536.272755822429</v>
      </c>
      <c r="F9" s="14">
        <f>data!F59</f>
        <v>0</v>
      </c>
      <c r="G9" s="14">
        <f>data!G59</f>
        <v>0</v>
      </c>
      <c r="H9" s="14">
        <f>data!H59</f>
        <v>6876.0970864253368</v>
      </c>
      <c r="I9" s="14">
        <f>data!I59</f>
        <v>0</v>
      </c>
    </row>
    <row r="10" spans="1:13" ht="20.100000000000001" customHeight="1" x14ac:dyDescent="0.2">
      <c r="A10" s="23">
        <v>5</v>
      </c>
      <c r="B10" s="14" t="s">
        <v>234</v>
      </c>
      <c r="C10" s="26">
        <f>data!C60</f>
        <v>342.75999999999993</v>
      </c>
      <c r="D10" s="26">
        <f>data!D60</f>
        <v>0</v>
      </c>
      <c r="E10" s="26">
        <f>data!E60</f>
        <v>907.65999999999963</v>
      </c>
      <c r="F10" s="26">
        <f>data!F60</f>
        <v>0</v>
      </c>
      <c r="G10" s="26">
        <f>data!G60</f>
        <v>0.01</v>
      </c>
      <c r="H10" s="26">
        <f>data!H60</f>
        <v>48.93</v>
      </c>
      <c r="I10" s="26">
        <f>data!I60</f>
        <v>0</v>
      </c>
    </row>
    <row r="11" spans="1:13" ht="20.100000000000001" customHeight="1" x14ac:dyDescent="0.2">
      <c r="A11" s="23">
        <v>6</v>
      </c>
      <c r="B11" s="14" t="s">
        <v>235</v>
      </c>
      <c r="C11" s="14">
        <f>data!C61</f>
        <v>39558809.600000001</v>
      </c>
      <c r="D11" s="14">
        <f>data!D61</f>
        <v>0</v>
      </c>
      <c r="E11" s="14">
        <f>data!E61</f>
        <v>79613341.539999992</v>
      </c>
      <c r="F11" s="14">
        <f>data!F61</f>
        <v>0</v>
      </c>
      <c r="G11" s="14">
        <f>data!G61</f>
        <v>291.33</v>
      </c>
      <c r="H11" s="14">
        <f>data!H61</f>
        <v>4613821.8400000008</v>
      </c>
      <c r="I11" s="14">
        <f>data!I61</f>
        <v>0</v>
      </c>
    </row>
    <row r="12" spans="1:13" ht="20.100000000000001" customHeight="1" x14ac:dyDescent="0.2">
      <c r="A12" s="23">
        <v>7</v>
      </c>
      <c r="B12" s="14" t="s">
        <v>3</v>
      </c>
      <c r="C12" s="14">
        <f>data!C62</f>
        <v>3622028</v>
      </c>
      <c r="D12" s="14">
        <f>data!D62</f>
        <v>0</v>
      </c>
      <c r="E12" s="14">
        <f>data!E62</f>
        <v>7289445</v>
      </c>
      <c r="F12" s="14">
        <f>data!F62</f>
        <v>0</v>
      </c>
      <c r="G12" s="14">
        <f>data!G62</f>
        <v>27</v>
      </c>
      <c r="H12" s="14">
        <f>data!H62</f>
        <v>422444</v>
      </c>
      <c r="I12" s="14">
        <f>data!I62</f>
        <v>0</v>
      </c>
    </row>
    <row r="13" spans="1:13" ht="20.100000000000001" customHeight="1" x14ac:dyDescent="0.2">
      <c r="A13" s="23">
        <v>8</v>
      </c>
      <c r="B13" s="14" t="s">
        <v>236</v>
      </c>
      <c r="C13" s="14">
        <f>data!C63</f>
        <v>4521228.3600000003</v>
      </c>
      <c r="D13" s="14">
        <f>data!D63</f>
        <v>0</v>
      </c>
      <c r="E13" s="14">
        <f>data!E63</f>
        <v>4667102.8</v>
      </c>
      <c r="F13" s="14">
        <f>data!F63</f>
        <v>0</v>
      </c>
      <c r="G13" s="14">
        <f>data!G63</f>
        <v>0</v>
      </c>
      <c r="H13" s="14">
        <f>data!H63</f>
        <v>1576104.3699999999</v>
      </c>
      <c r="I13" s="14">
        <f>data!I63</f>
        <v>0</v>
      </c>
    </row>
    <row r="14" spans="1:13" ht="20.100000000000001" customHeight="1" x14ac:dyDescent="0.2">
      <c r="A14" s="23">
        <v>9</v>
      </c>
      <c r="B14" s="14" t="s">
        <v>237</v>
      </c>
      <c r="C14" s="14">
        <f>data!C64</f>
        <v>4551811.18</v>
      </c>
      <c r="D14" s="14">
        <f>data!D64</f>
        <v>0</v>
      </c>
      <c r="E14" s="14">
        <f>data!E64</f>
        <v>5800311.870000002</v>
      </c>
      <c r="F14" s="14">
        <f>data!F64</f>
        <v>0</v>
      </c>
      <c r="G14" s="14">
        <f>data!G64</f>
        <v>24245.1</v>
      </c>
      <c r="H14" s="14">
        <f>data!H64</f>
        <v>148000.71</v>
      </c>
      <c r="I14" s="14">
        <f>data!I64</f>
        <v>0</v>
      </c>
    </row>
    <row r="15" spans="1:13" ht="20.100000000000001" customHeight="1" x14ac:dyDescent="0.2">
      <c r="A15" s="23">
        <v>10</v>
      </c>
      <c r="B15" s="14" t="s">
        <v>444</v>
      </c>
      <c r="C15" s="14">
        <f>data!C65</f>
        <v>2440.92</v>
      </c>
      <c r="D15" s="14">
        <f>data!D65</f>
        <v>0</v>
      </c>
      <c r="E15" s="14">
        <f>data!E65</f>
        <v>2240.36</v>
      </c>
      <c r="F15" s="14">
        <f>data!F65</f>
        <v>0</v>
      </c>
      <c r="G15" s="14">
        <f>data!G65</f>
        <v>0</v>
      </c>
      <c r="H15" s="14">
        <f>data!H65</f>
        <v>1287.06</v>
      </c>
      <c r="I15" s="14">
        <f>data!I65</f>
        <v>0</v>
      </c>
      <c r="M15" s="268"/>
    </row>
    <row r="16" spans="1:13" ht="20.100000000000001" customHeight="1" x14ac:dyDescent="0.2">
      <c r="A16" s="23">
        <v>11</v>
      </c>
      <c r="B16" s="14" t="s">
        <v>445</v>
      </c>
      <c r="C16" s="14">
        <f>data!C66</f>
        <v>566068.3600000001</v>
      </c>
      <c r="D16" s="14">
        <f>data!D66</f>
        <v>0</v>
      </c>
      <c r="E16" s="14">
        <f>data!E66</f>
        <v>1638090.1399999997</v>
      </c>
      <c r="F16" s="14">
        <f>data!F66</f>
        <v>0</v>
      </c>
      <c r="G16" s="14">
        <f>data!G66</f>
        <v>0</v>
      </c>
      <c r="H16" s="14">
        <f>data!H66</f>
        <v>50911.079999999994</v>
      </c>
      <c r="I16" s="14">
        <f>data!I66</f>
        <v>0</v>
      </c>
    </row>
    <row r="17" spans="1:9" ht="20.100000000000001" customHeight="1" x14ac:dyDescent="0.2">
      <c r="A17" s="23">
        <v>12</v>
      </c>
      <c r="B17" s="14" t="s">
        <v>6</v>
      </c>
      <c r="C17" s="14">
        <f>data!C67</f>
        <v>1520302</v>
      </c>
      <c r="D17" s="14">
        <f>data!D67</f>
        <v>0</v>
      </c>
      <c r="E17" s="14">
        <f>data!E67</f>
        <v>2959432</v>
      </c>
      <c r="F17" s="14">
        <f>data!F67</f>
        <v>0</v>
      </c>
      <c r="G17" s="14">
        <f>data!G67</f>
        <v>0</v>
      </c>
      <c r="H17" s="14">
        <f>data!H67</f>
        <v>376810</v>
      </c>
      <c r="I17" s="14">
        <f>data!I67</f>
        <v>0</v>
      </c>
    </row>
    <row r="18" spans="1:9" ht="20.100000000000001" customHeight="1" x14ac:dyDescent="0.2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6989.23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">
      <c r="A19" s="23">
        <v>14</v>
      </c>
      <c r="B19" s="14" t="s">
        <v>241</v>
      </c>
      <c r="C19" s="14">
        <f>data!C69</f>
        <v>68015.58</v>
      </c>
      <c r="D19" s="14">
        <f>data!D69</f>
        <v>0</v>
      </c>
      <c r="E19" s="14">
        <f>data!E69</f>
        <v>32344.1</v>
      </c>
      <c r="F19" s="14">
        <f>data!F69</f>
        <v>0</v>
      </c>
      <c r="G19" s="14">
        <f>data!G69</f>
        <v>1556.7</v>
      </c>
      <c r="H19" s="14">
        <f>data!H69</f>
        <v>31634.739999999998</v>
      </c>
      <c r="I19" s="14">
        <f>data!I69</f>
        <v>0</v>
      </c>
    </row>
    <row r="20" spans="1:9" ht="20.100000000000001" customHeight="1" x14ac:dyDescent="0.2">
      <c r="A20" s="23">
        <v>15</v>
      </c>
      <c r="B20" s="14" t="s">
        <v>242</v>
      </c>
      <c r="C20" s="14">
        <f>-data!C70</f>
        <v>-12491.720000000001</v>
      </c>
      <c r="D20" s="14">
        <f>-data!D70</f>
        <v>0</v>
      </c>
      <c r="E20" s="14">
        <f>-data!E70</f>
        <v>-424461.67000000004</v>
      </c>
      <c r="F20" s="14">
        <f>-data!F70</f>
        <v>0</v>
      </c>
      <c r="G20" s="14">
        <f>-data!G70</f>
        <v>0</v>
      </c>
      <c r="H20" s="14">
        <f>-data!H70</f>
        <v>-41969.37</v>
      </c>
      <c r="I20" s="14">
        <f>-data!I70</f>
        <v>0</v>
      </c>
    </row>
    <row r="21" spans="1:9" ht="20.100000000000001" customHeight="1" x14ac:dyDescent="0.2">
      <c r="A21" s="23">
        <v>16</v>
      </c>
      <c r="B21" s="48" t="s">
        <v>1180</v>
      </c>
      <c r="C21" s="14">
        <f>data!C71</f>
        <v>54398212.280000001</v>
      </c>
      <c r="D21" s="14">
        <f>data!D71</f>
        <v>0</v>
      </c>
      <c r="E21" s="14">
        <f>data!E71</f>
        <v>101584835.36999999</v>
      </c>
      <c r="F21" s="14">
        <f>data!F71</f>
        <v>0</v>
      </c>
      <c r="G21" s="14">
        <f>data!G71</f>
        <v>26120.13</v>
      </c>
      <c r="H21" s="14">
        <f>data!H71</f>
        <v>7179044.4300000006</v>
      </c>
      <c r="I21" s="14">
        <f>data!I71</f>
        <v>0</v>
      </c>
    </row>
    <row r="22" spans="1:9" ht="20.100000000000001" customHeight="1" x14ac:dyDescent="0.2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">
      <c r="A23" s="23">
        <v>18</v>
      </c>
      <c r="B23" s="14" t="s">
        <v>1181</v>
      </c>
      <c r="C23" s="48">
        <f>+data!M668</f>
        <v>49553913</v>
      </c>
      <c r="D23" s="48">
        <f>+data!M669</f>
        <v>0</v>
      </c>
      <c r="E23" s="48">
        <f>+data!M670</f>
        <v>84615539</v>
      </c>
      <c r="F23" s="48">
        <f>+data!M671</f>
        <v>0</v>
      </c>
      <c r="G23" s="48">
        <f>+data!M672</f>
        <v>7981</v>
      </c>
      <c r="H23" s="48">
        <f>+data!M673</f>
        <v>6369344</v>
      </c>
      <c r="I23" s="48">
        <f>+data!M674</f>
        <v>0</v>
      </c>
    </row>
    <row r="24" spans="1:9" ht="20.100000000000001" customHeight="1" x14ac:dyDescent="0.2">
      <c r="A24" s="23">
        <v>19</v>
      </c>
      <c r="B24" s="48" t="s">
        <v>1182</v>
      </c>
      <c r="C24" s="14">
        <f>data!C73</f>
        <v>219463398.43999997</v>
      </c>
      <c r="D24" s="14">
        <f>data!D73</f>
        <v>0</v>
      </c>
      <c r="E24" s="14">
        <f>data!E73</f>
        <v>237209232.98999995</v>
      </c>
      <c r="F24" s="14">
        <f>data!F73</f>
        <v>0</v>
      </c>
      <c r="G24" s="14">
        <f>data!G73</f>
        <v>0</v>
      </c>
      <c r="H24" s="14">
        <f>data!H73</f>
        <v>21285855</v>
      </c>
      <c r="I24" s="14">
        <f>data!I73</f>
        <v>0</v>
      </c>
    </row>
    <row r="25" spans="1:9" ht="20.100000000000001" customHeight="1" x14ac:dyDescent="0.2">
      <c r="A25" s="23">
        <v>20</v>
      </c>
      <c r="B25" s="48" t="s">
        <v>1183</v>
      </c>
      <c r="C25" s="14">
        <f>data!C74</f>
        <v>510951.08999999997</v>
      </c>
      <c r="D25" s="14">
        <f>data!D74</f>
        <v>0</v>
      </c>
      <c r="E25" s="14">
        <f>data!E74</f>
        <v>27579451.09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">
      <c r="A26" s="23">
        <v>21</v>
      </c>
      <c r="B26" s="48" t="s">
        <v>1184</v>
      </c>
      <c r="C26" s="14">
        <f>data!C75</f>
        <v>219974349.52999997</v>
      </c>
      <c r="D26" s="14">
        <f>data!D75</f>
        <v>0</v>
      </c>
      <c r="E26" s="14">
        <f>data!E75</f>
        <v>264788684.07999995</v>
      </c>
      <c r="F26" s="14">
        <f>data!F75</f>
        <v>0</v>
      </c>
      <c r="G26" s="14">
        <f>data!G75</f>
        <v>0</v>
      </c>
      <c r="H26" s="14">
        <f>data!H75</f>
        <v>21285855</v>
      </c>
      <c r="I26" s="14">
        <f>data!I75</f>
        <v>0</v>
      </c>
    </row>
    <row r="27" spans="1:9" ht="20.100000000000001" customHeight="1" x14ac:dyDescent="0.2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">
      <c r="A28" s="23">
        <v>22</v>
      </c>
      <c r="B28" s="14" t="s">
        <v>1186</v>
      </c>
      <c r="C28" s="14">
        <f>data!C76</f>
        <v>67978.329999999987</v>
      </c>
      <c r="D28" s="14">
        <f>data!D76</f>
        <v>0</v>
      </c>
      <c r="E28" s="14">
        <f>data!E76</f>
        <v>132327.17000000019</v>
      </c>
      <c r="F28" s="14">
        <f>data!F76</f>
        <v>0</v>
      </c>
      <c r="G28" s="14">
        <f>data!G76</f>
        <v>0</v>
      </c>
      <c r="H28" s="14">
        <f>data!H76</f>
        <v>16848.579999999998</v>
      </c>
      <c r="I28" s="14">
        <f>data!I76</f>
        <v>0</v>
      </c>
    </row>
    <row r="29" spans="1:9" ht="20.100000000000001" customHeight="1" x14ac:dyDescent="0.2">
      <c r="A29" s="23">
        <v>23</v>
      </c>
      <c r="B29" s="14" t="s">
        <v>1187</v>
      </c>
      <c r="C29" s="14">
        <f>data!C77</f>
        <v>341325.91277759947</v>
      </c>
      <c r="D29" s="14">
        <f>data!D77</f>
        <v>0</v>
      </c>
      <c r="E29" s="14">
        <f>data!E77</f>
        <v>410862.62775587634</v>
      </c>
      <c r="F29" s="14">
        <f>data!F77</f>
        <v>0</v>
      </c>
      <c r="G29" s="14">
        <f>data!G77</f>
        <v>0</v>
      </c>
      <c r="H29" s="14">
        <f>data!H77</f>
        <v>33028.459466524197</v>
      </c>
      <c r="I29" s="14">
        <f>data!I77</f>
        <v>0</v>
      </c>
    </row>
    <row r="30" spans="1:9" ht="20.100000000000001" customHeight="1" x14ac:dyDescent="0.2">
      <c r="A30" s="23">
        <v>24</v>
      </c>
      <c r="B30" s="14" t="s">
        <v>1188</v>
      </c>
      <c r="C30" s="14">
        <f>data!C78</f>
        <v>28877.562006726428</v>
      </c>
      <c r="D30" s="14">
        <f>data!D78</f>
        <v>0</v>
      </c>
      <c r="E30" s="14">
        <f>data!E78</f>
        <v>56213.297044067367</v>
      </c>
      <c r="F30" s="14">
        <f>data!F78</f>
        <v>0</v>
      </c>
      <c r="G30" s="14">
        <f>data!G78</f>
        <v>0</v>
      </c>
      <c r="H30" s="14">
        <f>data!H78</f>
        <v>7157.3678505384114</v>
      </c>
      <c r="I30" s="14">
        <f>data!I78</f>
        <v>0</v>
      </c>
    </row>
    <row r="31" spans="1:9" ht="20.100000000000001" customHeight="1" x14ac:dyDescent="0.2">
      <c r="A31" s="23">
        <v>25</v>
      </c>
      <c r="B31" s="14" t="s">
        <v>1189</v>
      </c>
      <c r="C31" s="14">
        <f>data!C79</f>
        <v>1332948.2591311471</v>
      </c>
      <c r="D31" s="14">
        <f>data!D79</f>
        <v>0</v>
      </c>
      <c r="E31" s="14">
        <f>data!E79</f>
        <v>1604503.5079598138</v>
      </c>
      <c r="F31" s="14">
        <f>data!F79</f>
        <v>0</v>
      </c>
      <c r="G31" s="14">
        <f>data!G79</f>
        <v>0</v>
      </c>
      <c r="H31" s="14">
        <f>data!H79</f>
        <v>128982.96290903926</v>
      </c>
      <c r="I31" s="14">
        <f>data!I79</f>
        <v>0</v>
      </c>
    </row>
    <row r="32" spans="1:9" ht="20.100000000000001" customHeight="1" x14ac:dyDescent="0.2">
      <c r="A32" s="23">
        <v>26</v>
      </c>
      <c r="B32" s="14" t="s">
        <v>252</v>
      </c>
      <c r="C32" s="84">
        <f>data!C80</f>
        <v>265.51</v>
      </c>
      <c r="D32" s="84">
        <f>data!D80</f>
        <v>0</v>
      </c>
      <c r="E32" s="84">
        <f>data!E80</f>
        <v>529.6</v>
      </c>
      <c r="F32" s="84">
        <f>data!F80</f>
        <v>0</v>
      </c>
      <c r="G32" s="84">
        <f>data!G80</f>
        <v>0</v>
      </c>
      <c r="H32" s="84">
        <f>data!H80</f>
        <v>18.730000000000004</v>
      </c>
      <c r="I32" s="84">
        <f>data!I80</f>
        <v>0</v>
      </c>
    </row>
    <row r="33" spans="1:9" ht="20.100000000000001" customHeight="1" x14ac:dyDescent="0.2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">
      <c r="A36" s="79" t="str">
        <f>"HOSPITAL NAME: "&amp;data!C84</f>
        <v>HOSPITAL NAME: Sacred Heart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00000000000001" customHeight="1" x14ac:dyDescent="0.2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">
      <c r="A41" s="23">
        <v>4</v>
      </c>
      <c r="B41" s="14" t="s">
        <v>233</v>
      </c>
      <c r="C41" s="14">
        <f>data!J59</f>
        <v>4111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3077</v>
      </c>
      <c r="I41" s="14">
        <f>data!P59</f>
        <v>0</v>
      </c>
    </row>
    <row r="42" spans="1:9" ht="20.100000000000001" customHeight="1" x14ac:dyDescent="0.2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57.569999999999993</v>
      </c>
      <c r="I42" s="26">
        <f>data!P60</f>
        <v>249.33999999999995</v>
      </c>
    </row>
    <row r="43" spans="1:9" ht="20.100000000000001" customHeight="1" x14ac:dyDescent="0.2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6152846.1200000001</v>
      </c>
      <c r="I43" s="14">
        <f>data!P61</f>
        <v>23667934.150000006</v>
      </c>
    </row>
    <row r="44" spans="1:9" ht="20.100000000000001" customHeight="1" x14ac:dyDescent="0.2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563358</v>
      </c>
      <c r="I44" s="14">
        <f>data!P62</f>
        <v>2167050</v>
      </c>
    </row>
    <row r="45" spans="1:9" ht="20.100000000000001" customHeight="1" x14ac:dyDescent="0.2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754292.96</v>
      </c>
      <c r="I45" s="14">
        <f>data!P63</f>
        <v>774500.99</v>
      </c>
    </row>
    <row r="46" spans="1:9" ht="20.100000000000001" customHeight="1" x14ac:dyDescent="0.2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571717.27000000014</v>
      </c>
      <c r="I46" s="14">
        <f>data!P64</f>
        <v>77132175.670000017</v>
      </c>
    </row>
    <row r="47" spans="1:9" ht="20.100000000000001" customHeight="1" x14ac:dyDescent="0.2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384.91999999999996</v>
      </c>
      <c r="I47" s="14">
        <f>data!P65</f>
        <v>5917.9900000000016</v>
      </c>
    </row>
    <row r="48" spans="1:9" ht="20.100000000000001" customHeight="1" x14ac:dyDescent="0.2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12220.719999999998</v>
      </c>
      <c r="I48" s="14">
        <f>data!P66</f>
        <v>1220564.83</v>
      </c>
    </row>
    <row r="49" spans="1:9" ht="20.100000000000001" customHeight="1" x14ac:dyDescent="0.2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719996</v>
      </c>
      <c r="I49" s="14">
        <f>data!P67</f>
        <v>1061491</v>
      </c>
    </row>
    <row r="50" spans="1:9" ht="20.100000000000001" customHeight="1" x14ac:dyDescent="0.2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1128666.53</v>
      </c>
    </row>
    <row r="51" spans="1:9" ht="20.100000000000001" customHeight="1" x14ac:dyDescent="0.2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12315.290000000003</v>
      </c>
      <c r="I51" s="14">
        <f>data!P69</f>
        <v>302780.20000000007</v>
      </c>
    </row>
    <row r="52" spans="1:9" ht="20.100000000000001" customHeight="1" x14ac:dyDescent="0.2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-12263.67</v>
      </c>
      <c r="I52" s="14">
        <f>-data!P70</f>
        <v>-87059.290000000008</v>
      </c>
    </row>
    <row r="53" spans="1:9" ht="20.100000000000001" customHeight="1" x14ac:dyDescent="0.2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8774867.6099999994</v>
      </c>
      <c r="I53" s="14">
        <f>data!P71</f>
        <v>107374022.07000001</v>
      </c>
    </row>
    <row r="54" spans="1:9" ht="20.100000000000001" customHeight="1" x14ac:dyDescent="0.2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9032494</v>
      </c>
      <c r="I55" s="48">
        <f>+data!M681</f>
        <v>58708131</v>
      </c>
    </row>
    <row r="56" spans="1:9" ht="20.100000000000001" customHeight="1" x14ac:dyDescent="0.2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41759459.159999996</v>
      </c>
      <c r="I56" s="14">
        <f>data!P73</f>
        <v>357197549.23000008</v>
      </c>
    </row>
    <row r="57" spans="1:9" ht="20.100000000000001" customHeight="1" x14ac:dyDescent="0.2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387478</v>
      </c>
      <c r="I57" s="14">
        <f>data!P74</f>
        <v>220150625.80000001</v>
      </c>
    </row>
    <row r="58" spans="1:9" ht="20.100000000000001" customHeight="1" x14ac:dyDescent="0.2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42146937.159999996</v>
      </c>
      <c r="I58" s="14">
        <f>data!P75</f>
        <v>577348175.03000009</v>
      </c>
    </row>
    <row r="59" spans="1:9" ht="20.100000000000001" customHeight="1" x14ac:dyDescent="0.2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32193.679999999997</v>
      </c>
      <c r="I60" s="14">
        <f>data!P76</f>
        <v>47463.18</v>
      </c>
    </row>
    <row r="61" spans="1:9" ht="20.100000000000001" customHeight="1" x14ac:dyDescent="0.2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13676.04927077068</v>
      </c>
      <c r="I62" s="14">
        <f>data!P78</f>
        <v>20162.615402385116</v>
      </c>
    </row>
    <row r="63" spans="1:9" ht="20.100000000000001" customHeight="1" x14ac:dyDescent="0.2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32.74</v>
      </c>
      <c r="I64" s="26">
        <f>data!P80</f>
        <v>93.57</v>
      </c>
    </row>
    <row r="65" spans="1:9" ht="20.100000000000001" customHeight="1" x14ac:dyDescent="0.2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">
      <c r="A68" s="79" t="str">
        <f>"HOSPITAL NAME: "&amp;data!C84</f>
        <v>HOSPITAL NAME: Sacred Heart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00000000000001" customHeight="1" x14ac:dyDescent="0.2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">
      <c r="A74" s="23">
        <v>5</v>
      </c>
      <c r="B74" s="14" t="s">
        <v>234</v>
      </c>
      <c r="C74" s="26">
        <f>data!Q60</f>
        <v>68.56</v>
      </c>
      <c r="D74" s="26">
        <f>data!R60</f>
        <v>11.91</v>
      </c>
      <c r="E74" s="26">
        <f>data!S60</f>
        <v>67.19</v>
      </c>
      <c r="F74" s="26">
        <f>data!T60</f>
        <v>0</v>
      </c>
      <c r="G74" s="26">
        <f>data!U60</f>
        <v>158.37000000000006</v>
      </c>
      <c r="H74" s="26">
        <f>data!V60</f>
        <v>107.20999999999997</v>
      </c>
      <c r="I74" s="26">
        <f>data!W60</f>
        <v>0</v>
      </c>
    </row>
    <row r="75" spans="1:9" ht="20.100000000000001" customHeight="1" x14ac:dyDescent="0.2">
      <c r="A75" s="23">
        <v>6</v>
      </c>
      <c r="B75" s="14" t="s">
        <v>235</v>
      </c>
      <c r="C75" s="14">
        <f>data!Q61</f>
        <v>7835071.2999999998</v>
      </c>
      <c r="D75" s="14">
        <f>data!R61</f>
        <v>693626.16</v>
      </c>
      <c r="E75" s="14">
        <f>data!S61</f>
        <v>7102525.9100000011</v>
      </c>
      <c r="F75" s="14">
        <f>data!T61</f>
        <v>0</v>
      </c>
      <c r="G75" s="14">
        <f>data!U61</f>
        <v>11011797.029999999</v>
      </c>
      <c r="H75" s="14">
        <f>data!V61</f>
        <v>11019087.149999999</v>
      </c>
      <c r="I75" s="14">
        <f>data!W61</f>
        <v>18.41</v>
      </c>
    </row>
    <row r="76" spans="1:9" ht="20.100000000000001" customHeight="1" x14ac:dyDescent="0.2">
      <c r="A76" s="23">
        <v>7</v>
      </c>
      <c r="B76" s="14" t="s">
        <v>3</v>
      </c>
      <c r="C76" s="14">
        <f>data!Q62</f>
        <v>717384</v>
      </c>
      <c r="D76" s="14">
        <f>data!R62</f>
        <v>63509</v>
      </c>
      <c r="E76" s="14">
        <f>data!S62</f>
        <v>650311</v>
      </c>
      <c r="F76" s="14">
        <f>data!T62</f>
        <v>0</v>
      </c>
      <c r="G76" s="14">
        <f>data!U62</f>
        <v>1008247</v>
      </c>
      <c r="H76" s="14">
        <f>data!V62</f>
        <v>1008914</v>
      </c>
      <c r="I76" s="14">
        <f>data!W62</f>
        <v>2</v>
      </c>
    </row>
    <row r="77" spans="1:9" ht="20.100000000000001" customHeight="1" x14ac:dyDescent="0.2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70000</v>
      </c>
      <c r="F77" s="14">
        <f>data!T63</f>
        <v>0</v>
      </c>
      <c r="G77" s="14">
        <f>data!U63</f>
        <v>618867.39</v>
      </c>
      <c r="H77" s="14">
        <f>data!V63</f>
        <v>117348.19000000002</v>
      </c>
      <c r="I77" s="14">
        <f>data!W63</f>
        <v>0</v>
      </c>
    </row>
    <row r="78" spans="1:9" ht="20.100000000000001" customHeight="1" x14ac:dyDescent="0.2">
      <c r="A78" s="23">
        <v>9</v>
      </c>
      <c r="B78" s="14" t="s">
        <v>237</v>
      </c>
      <c r="C78" s="14">
        <f>data!Q64</f>
        <v>150633.07</v>
      </c>
      <c r="D78" s="14">
        <f>data!R64</f>
        <v>2540659.0100000002</v>
      </c>
      <c r="E78" s="14">
        <f>data!S64</f>
        <v>-163075.400000002</v>
      </c>
      <c r="F78" s="14">
        <f>data!T64</f>
        <v>0</v>
      </c>
      <c r="G78" s="14">
        <f>data!U64</f>
        <v>9962784.3999999985</v>
      </c>
      <c r="H78" s="14">
        <f>data!V64</f>
        <v>18764253.820000004</v>
      </c>
      <c r="I78" s="14">
        <f>data!W64</f>
        <v>152096.19</v>
      </c>
    </row>
    <row r="79" spans="1:9" ht="20.100000000000001" customHeight="1" x14ac:dyDescent="0.2">
      <c r="A79" s="23">
        <v>10</v>
      </c>
      <c r="B79" s="14" t="s">
        <v>444</v>
      </c>
      <c r="C79" s="14">
        <f>data!Q65</f>
        <v>0</v>
      </c>
      <c r="D79" s="14">
        <f>data!R65</f>
        <v>5</v>
      </c>
      <c r="E79" s="14">
        <f>data!S65</f>
        <v>19175.28</v>
      </c>
      <c r="F79" s="14">
        <f>data!T65</f>
        <v>0</v>
      </c>
      <c r="G79" s="14">
        <f>data!U65</f>
        <v>625.74</v>
      </c>
      <c r="H79" s="14">
        <f>data!V65</f>
        <v>3658.8</v>
      </c>
      <c r="I79" s="14">
        <f>data!W65</f>
        <v>0</v>
      </c>
    </row>
    <row r="80" spans="1:9" ht="20.100000000000001" customHeight="1" x14ac:dyDescent="0.2">
      <c r="A80" s="23">
        <v>11</v>
      </c>
      <c r="B80" s="14" t="s">
        <v>445</v>
      </c>
      <c r="C80" s="14">
        <f>data!Q66</f>
        <v>12575.4</v>
      </c>
      <c r="D80" s="14">
        <f>data!R66</f>
        <v>8791505.9600000009</v>
      </c>
      <c r="E80" s="14">
        <f>data!S66</f>
        <v>1071718.45</v>
      </c>
      <c r="F80" s="14">
        <f>data!T66</f>
        <v>0</v>
      </c>
      <c r="G80" s="14">
        <f>data!U66</f>
        <v>11156266.870000001</v>
      </c>
      <c r="H80" s="14">
        <f>data!V66</f>
        <v>1195473.03</v>
      </c>
      <c r="I80" s="14">
        <f>data!W66</f>
        <v>1307336.05</v>
      </c>
    </row>
    <row r="81" spans="1:9" ht="20.100000000000001" customHeight="1" x14ac:dyDescent="0.2">
      <c r="A81" s="23">
        <v>12</v>
      </c>
      <c r="B81" s="14" t="s">
        <v>6</v>
      </c>
      <c r="C81" s="14">
        <f>data!Q67</f>
        <v>178336</v>
      </c>
      <c r="D81" s="14">
        <f>data!R67</f>
        <v>5479</v>
      </c>
      <c r="E81" s="14">
        <f>data!S67</f>
        <v>750319</v>
      </c>
      <c r="F81" s="14">
        <f>data!T67</f>
        <v>0</v>
      </c>
      <c r="G81" s="14">
        <f>data!U67</f>
        <v>1051000</v>
      </c>
      <c r="H81" s="14">
        <f>data!V67</f>
        <v>418584</v>
      </c>
      <c r="I81" s="14">
        <f>data!W67</f>
        <v>48916</v>
      </c>
    </row>
    <row r="82" spans="1:9" ht="20.100000000000001" customHeight="1" x14ac:dyDescent="0.2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1827183.5899999999</v>
      </c>
      <c r="F82" s="14">
        <f>data!T68</f>
        <v>0</v>
      </c>
      <c r="G82" s="14">
        <f>data!U68</f>
        <v>230665.3</v>
      </c>
      <c r="H82" s="14">
        <f>data!V68</f>
        <v>507328.11999999988</v>
      </c>
      <c r="I82" s="14">
        <f>data!W68</f>
        <v>0</v>
      </c>
    </row>
    <row r="83" spans="1:9" ht="20.100000000000001" customHeight="1" x14ac:dyDescent="0.2">
      <c r="A83" s="23">
        <v>14</v>
      </c>
      <c r="B83" s="14" t="s">
        <v>241</v>
      </c>
      <c r="C83" s="14">
        <f>data!Q69</f>
        <v>5873.41</v>
      </c>
      <c r="D83" s="14">
        <f>data!R69</f>
        <v>28291.370000000003</v>
      </c>
      <c r="E83" s="14">
        <f>data!S69</f>
        <v>297803.37</v>
      </c>
      <c r="F83" s="14">
        <f>data!T69</f>
        <v>0</v>
      </c>
      <c r="G83" s="14">
        <f>data!U69</f>
        <v>192113.35000000009</v>
      </c>
      <c r="H83" s="14">
        <f>data!V69</f>
        <v>35570.92</v>
      </c>
      <c r="I83" s="14">
        <f>data!W69</f>
        <v>0</v>
      </c>
    </row>
    <row r="84" spans="1:9" ht="20.100000000000001" customHeight="1" x14ac:dyDescent="0.2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-145471.47</v>
      </c>
      <c r="F84" s="14">
        <f>-data!T70</f>
        <v>0</v>
      </c>
      <c r="G84" s="14">
        <f>-data!U70</f>
        <v>-2892988.7500000005</v>
      </c>
      <c r="H84" s="14">
        <f>-data!V70</f>
        <v>-6951.4499999999989</v>
      </c>
      <c r="I84" s="14">
        <f>-data!W70</f>
        <v>0</v>
      </c>
    </row>
    <row r="85" spans="1:9" ht="20.100000000000001" customHeight="1" x14ac:dyDescent="0.2">
      <c r="A85" s="23">
        <v>16</v>
      </c>
      <c r="B85" s="48" t="s">
        <v>1180</v>
      </c>
      <c r="C85" s="14">
        <f>data!Q71</f>
        <v>8899873.1800000016</v>
      </c>
      <c r="D85" s="14">
        <f>data!R71</f>
        <v>12123075.5</v>
      </c>
      <c r="E85" s="14">
        <f>data!S71</f>
        <v>11480489.729999997</v>
      </c>
      <c r="F85" s="14">
        <f>data!T71</f>
        <v>0</v>
      </c>
      <c r="G85" s="14">
        <f>data!U71</f>
        <v>32339378.329999998</v>
      </c>
      <c r="H85" s="14">
        <f>data!V71</f>
        <v>33063266.580000009</v>
      </c>
      <c r="I85" s="14">
        <f>data!W71</f>
        <v>1508368.6500000001</v>
      </c>
    </row>
    <row r="86" spans="1:9" ht="20.100000000000001" customHeight="1" x14ac:dyDescent="0.2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">
      <c r="A87" s="23">
        <v>18</v>
      </c>
      <c r="B87" s="14" t="s">
        <v>1181</v>
      </c>
      <c r="C87" s="48">
        <f>+data!M682</f>
        <v>6040080</v>
      </c>
      <c r="D87" s="48">
        <f>+data!M683</f>
        <v>5506492</v>
      </c>
      <c r="E87" s="48">
        <f>+data!M684</f>
        <v>7657642</v>
      </c>
      <c r="F87" s="48">
        <f>+data!M685</f>
        <v>0</v>
      </c>
      <c r="G87" s="48">
        <f>+data!M686</f>
        <v>21702532</v>
      </c>
      <c r="H87" s="48">
        <f>+data!M687</f>
        <v>20644890</v>
      </c>
      <c r="I87" s="48">
        <f>+data!M688</f>
        <v>1396552</v>
      </c>
    </row>
    <row r="88" spans="1:9" ht="20.100000000000001" customHeight="1" x14ac:dyDescent="0.2">
      <c r="A88" s="23">
        <v>19</v>
      </c>
      <c r="B88" s="48" t="s">
        <v>1182</v>
      </c>
      <c r="C88" s="14">
        <f>data!Q73</f>
        <v>12962405.649999999</v>
      </c>
      <c r="D88" s="14">
        <f>data!R73</f>
        <v>34735296.460000008</v>
      </c>
      <c r="E88" s="14">
        <f>data!S73</f>
        <v>0</v>
      </c>
      <c r="F88" s="14">
        <f>data!T73</f>
        <v>0</v>
      </c>
      <c r="G88" s="14">
        <f>data!U73</f>
        <v>153842855.05000004</v>
      </c>
      <c r="H88" s="14">
        <f>data!V73</f>
        <v>103612302.56000002</v>
      </c>
      <c r="I88" s="14">
        <f>data!W73</f>
        <v>15328799.99</v>
      </c>
    </row>
    <row r="89" spans="1:9" ht="20.100000000000001" customHeight="1" x14ac:dyDescent="0.2">
      <c r="A89" s="23">
        <v>20</v>
      </c>
      <c r="B89" s="48" t="s">
        <v>1183</v>
      </c>
      <c r="C89" s="14">
        <f>data!Q74</f>
        <v>10775056.43</v>
      </c>
      <c r="D89" s="14">
        <f>data!R74</f>
        <v>27840140.779999997</v>
      </c>
      <c r="E89" s="14">
        <f>data!S74</f>
        <v>2854089.83</v>
      </c>
      <c r="F89" s="14">
        <f>data!T74</f>
        <v>0</v>
      </c>
      <c r="G89" s="14">
        <f>data!U74</f>
        <v>58813386.840000011</v>
      </c>
      <c r="H89" s="14">
        <f>data!V74</f>
        <v>145152455.33999997</v>
      </c>
      <c r="I89" s="14">
        <f>data!W74</f>
        <v>7989804.1499999994</v>
      </c>
    </row>
    <row r="90" spans="1:9" ht="20.100000000000001" customHeight="1" x14ac:dyDescent="0.2">
      <c r="A90" s="23">
        <v>21</v>
      </c>
      <c r="B90" s="48" t="s">
        <v>1184</v>
      </c>
      <c r="C90" s="14">
        <f>data!Q75</f>
        <v>23737462.079999998</v>
      </c>
      <c r="D90" s="14">
        <f>data!R75</f>
        <v>62575437.24000001</v>
      </c>
      <c r="E90" s="14">
        <f>data!S75</f>
        <v>2854089.83</v>
      </c>
      <c r="F90" s="14">
        <f>data!T75</f>
        <v>0</v>
      </c>
      <c r="G90" s="14">
        <f>data!U75</f>
        <v>212656241.89000005</v>
      </c>
      <c r="H90" s="14">
        <f>data!V75</f>
        <v>248764757.89999998</v>
      </c>
      <c r="I90" s="14">
        <f>data!W75</f>
        <v>23318604.140000001</v>
      </c>
    </row>
    <row r="91" spans="1:9" ht="20.100000000000001" customHeight="1" x14ac:dyDescent="0.2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">
      <c r="A92" s="23">
        <v>22</v>
      </c>
      <c r="B92" s="14" t="s">
        <v>1186</v>
      </c>
      <c r="C92" s="14">
        <f>data!Q76</f>
        <v>7974.0800000000008</v>
      </c>
      <c r="D92" s="14">
        <f>data!R76</f>
        <v>245</v>
      </c>
      <c r="E92" s="14">
        <f>data!S76</f>
        <v>33549.540000000008</v>
      </c>
      <c r="F92" s="14">
        <f>data!T76</f>
        <v>0</v>
      </c>
      <c r="G92" s="14">
        <f>data!U76</f>
        <v>46994.120000000039</v>
      </c>
      <c r="H92" s="14">
        <f>data!V76</f>
        <v>18716.420000000002</v>
      </c>
      <c r="I92" s="14">
        <f>data!W76</f>
        <v>2187.1999999999998</v>
      </c>
    </row>
    <row r="93" spans="1:9" ht="20.100000000000001" customHeight="1" x14ac:dyDescent="0.2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">
      <c r="A94" s="23">
        <v>24</v>
      </c>
      <c r="B94" s="14" t="s">
        <v>1188</v>
      </c>
      <c r="C94" s="14">
        <f>data!Q78</f>
        <v>3387.4322838851317</v>
      </c>
      <c r="D94" s="14">
        <f>data!R78</f>
        <v>104.07732422446942</v>
      </c>
      <c r="E94" s="14">
        <f>data!S78</f>
        <v>14252.025927191049</v>
      </c>
      <c r="F94" s="14">
        <f>data!T78</f>
        <v>0</v>
      </c>
      <c r="G94" s="14">
        <f>data!U78</f>
        <v>19963.356179116847</v>
      </c>
      <c r="H94" s="14">
        <f>data!V78</f>
        <v>7950.8363782095685</v>
      </c>
      <c r="I94" s="14">
        <f>data!W78</f>
        <v>929.13438181126332</v>
      </c>
    </row>
    <row r="95" spans="1:9" ht="20.100000000000001" customHeight="1" x14ac:dyDescent="0.2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">
      <c r="A96" s="23">
        <v>26</v>
      </c>
      <c r="B96" s="14" t="s">
        <v>252</v>
      </c>
      <c r="C96" s="84">
        <f>data!Q80</f>
        <v>45.15</v>
      </c>
      <c r="D96" s="84">
        <f>data!R80</f>
        <v>0</v>
      </c>
      <c r="E96" s="84">
        <f>data!S80</f>
        <v>0.06</v>
      </c>
      <c r="F96" s="84">
        <f>data!T80</f>
        <v>0</v>
      </c>
      <c r="G96" s="84">
        <f>data!U80</f>
        <v>0</v>
      </c>
      <c r="H96" s="84">
        <f>data!V80</f>
        <v>29.689999999999998</v>
      </c>
      <c r="I96" s="84">
        <f>data!W80</f>
        <v>0</v>
      </c>
    </row>
    <row r="97" spans="1:9" ht="20.100000000000001" customHeight="1" x14ac:dyDescent="0.2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">
      <c r="A100" s="79" t="str">
        <f>"HOSPITAL NAME: "&amp;data!C84</f>
        <v>HOSPITAL NAME: Sacred Heart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00000000000001" customHeight="1" x14ac:dyDescent="0.2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">
      <c r="A106" s="23">
        <v>5</v>
      </c>
      <c r="B106" s="14" t="s">
        <v>234</v>
      </c>
      <c r="C106" s="26">
        <f>data!X60</f>
        <v>0</v>
      </c>
      <c r="D106" s="26">
        <f>data!Y60</f>
        <v>49.11</v>
      </c>
      <c r="E106" s="26">
        <f>data!Z60</f>
        <v>6.65</v>
      </c>
      <c r="F106" s="26">
        <f>data!AA60</f>
        <v>4.2</v>
      </c>
      <c r="G106" s="26">
        <f>data!AB60</f>
        <v>90.41</v>
      </c>
      <c r="H106" s="26">
        <f>data!AC60</f>
        <v>112.19</v>
      </c>
      <c r="I106" s="26">
        <f>data!AD60</f>
        <v>1.21</v>
      </c>
    </row>
    <row r="107" spans="1:9" ht="20.100000000000001" customHeight="1" x14ac:dyDescent="0.2">
      <c r="A107" s="23">
        <v>6</v>
      </c>
      <c r="B107" s="14" t="s">
        <v>235</v>
      </c>
      <c r="C107" s="14">
        <f>data!X61</f>
        <v>0</v>
      </c>
      <c r="D107" s="14">
        <f>data!Y61</f>
        <v>5873575.1600000001</v>
      </c>
      <c r="E107" s="14">
        <f>data!Z61</f>
        <v>349765.85000000003</v>
      </c>
      <c r="F107" s="14">
        <f>data!AA61</f>
        <v>497162.44</v>
      </c>
      <c r="G107" s="14">
        <f>data!AB61</f>
        <v>9664962.6899999976</v>
      </c>
      <c r="H107" s="14">
        <f>data!AC61</f>
        <v>9295047.9800000004</v>
      </c>
      <c r="I107" s="14">
        <f>data!AD61</f>
        <v>131642.38000000003</v>
      </c>
    </row>
    <row r="108" spans="1:9" ht="20.100000000000001" customHeight="1" x14ac:dyDescent="0.2">
      <c r="A108" s="23">
        <v>7</v>
      </c>
      <c r="B108" s="14" t="s">
        <v>3</v>
      </c>
      <c r="C108" s="14">
        <f>data!X62</f>
        <v>0</v>
      </c>
      <c r="D108" s="14">
        <f>data!Y62</f>
        <v>537788</v>
      </c>
      <c r="E108" s="14">
        <f>data!Z62</f>
        <v>32025</v>
      </c>
      <c r="F108" s="14">
        <f>data!AA62</f>
        <v>45520</v>
      </c>
      <c r="G108" s="14">
        <f>data!AB62</f>
        <v>884930</v>
      </c>
      <c r="H108" s="14">
        <f>data!AC62</f>
        <v>851060</v>
      </c>
      <c r="I108" s="14">
        <f>data!AD62</f>
        <v>12053</v>
      </c>
    </row>
    <row r="109" spans="1:9" ht="20.100000000000001" customHeight="1" x14ac:dyDescent="0.2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11520</v>
      </c>
      <c r="H109" s="14">
        <f>data!AC63</f>
        <v>-35446.800000000003</v>
      </c>
      <c r="I109" s="14">
        <f>data!AD63</f>
        <v>0</v>
      </c>
    </row>
    <row r="110" spans="1:9" ht="20.100000000000001" customHeight="1" x14ac:dyDescent="0.2">
      <c r="A110" s="23">
        <v>9</v>
      </c>
      <c r="B110" s="14" t="s">
        <v>237</v>
      </c>
      <c r="C110" s="14">
        <f>data!X64</f>
        <v>568546.53</v>
      </c>
      <c r="D110" s="14">
        <f>data!Y64</f>
        <v>8347735.700000002</v>
      </c>
      <c r="E110" s="14">
        <f>data!Z64</f>
        <v>1695.2500000000002</v>
      </c>
      <c r="F110" s="14">
        <f>data!AA64</f>
        <v>678157.19000000006</v>
      </c>
      <c r="G110" s="14">
        <f>data!AB64</f>
        <v>32834793.16</v>
      </c>
      <c r="H110" s="14">
        <f>data!AC64</f>
        <v>4073714.11</v>
      </c>
      <c r="I110" s="14">
        <f>data!AD64</f>
        <v>41229.479999999996</v>
      </c>
    </row>
    <row r="111" spans="1:9" ht="20.100000000000001" customHeight="1" x14ac:dyDescent="0.2">
      <c r="A111" s="23">
        <v>10</v>
      </c>
      <c r="B111" s="14" t="s">
        <v>444</v>
      </c>
      <c r="C111" s="14">
        <f>data!X65</f>
        <v>0</v>
      </c>
      <c r="D111" s="14">
        <f>data!Y65</f>
        <v>32</v>
      </c>
      <c r="E111" s="14">
        <f>data!Z65</f>
        <v>1050</v>
      </c>
      <c r="F111" s="14">
        <f>data!AA65</f>
        <v>0</v>
      </c>
      <c r="G111" s="14">
        <f>data!AB65</f>
        <v>4591.1400000000003</v>
      </c>
      <c r="H111" s="14">
        <f>data!AC65</f>
        <v>0</v>
      </c>
      <c r="I111" s="14">
        <f>data!AD65</f>
        <v>0</v>
      </c>
    </row>
    <row r="112" spans="1:9" ht="20.100000000000001" customHeight="1" x14ac:dyDescent="0.2">
      <c r="A112" s="23">
        <v>11</v>
      </c>
      <c r="B112" s="14" t="s">
        <v>445</v>
      </c>
      <c r="C112" s="14">
        <f>data!X66</f>
        <v>2283431.0100000002</v>
      </c>
      <c r="D112" s="14">
        <f>data!Y66</f>
        <v>6924577.0600000024</v>
      </c>
      <c r="E112" s="14">
        <f>data!Z66</f>
        <v>147449.81</v>
      </c>
      <c r="F112" s="14">
        <f>data!AA66</f>
        <v>531934.77999999991</v>
      </c>
      <c r="G112" s="14">
        <f>data!AB66</f>
        <v>465788.12000000011</v>
      </c>
      <c r="H112" s="14">
        <f>data!AC66</f>
        <v>33251.75</v>
      </c>
      <c r="I112" s="14">
        <f>data!AD66</f>
        <v>1596732.08</v>
      </c>
    </row>
    <row r="113" spans="1:9" ht="20.100000000000001" customHeight="1" x14ac:dyDescent="0.2">
      <c r="A113" s="23">
        <v>12</v>
      </c>
      <c r="B113" s="14" t="s">
        <v>6</v>
      </c>
      <c r="C113" s="14">
        <f>data!X67</f>
        <v>52375</v>
      </c>
      <c r="D113" s="14">
        <f>data!Y67</f>
        <v>401332</v>
      </c>
      <c r="E113" s="14">
        <f>data!Z67</f>
        <v>289252</v>
      </c>
      <c r="F113" s="14">
        <f>data!AA67</f>
        <v>170541</v>
      </c>
      <c r="G113" s="14">
        <f>data!AB67</f>
        <v>224767</v>
      </c>
      <c r="H113" s="14">
        <f>data!AC67</f>
        <v>41286</v>
      </c>
      <c r="I113" s="14">
        <f>data!AD67</f>
        <v>69731</v>
      </c>
    </row>
    <row r="114" spans="1:9" ht="20.100000000000001" customHeight="1" x14ac:dyDescent="0.2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17987.28</v>
      </c>
      <c r="G114" s="14">
        <f>data!AB68</f>
        <v>1287204.7399999998</v>
      </c>
      <c r="H114" s="14">
        <f>data!AC68</f>
        <v>92811.39</v>
      </c>
      <c r="I114" s="14">
        <f>data!AD68</f>
        <v>0</v>
      </c>
    </row>
    <row r="115" spans="1:9" ht="20.100000000000001" customHeight="1" x14ac:dyDescent="0.2">
      <c r="A115" s="23">
        <v>14</v>
      </c>
      <c r="B115" s="14" t="s">
        <v>241</v>
      </c>
      <c r="C115" s="14">
        <f>data!X69</f>
        <v>0</v>
      </c>
      <c r="D115" s="14">
        <f>data!Y69</f>
        <v>5184.01</v>
      </c>
      <c r="E115" s="14">
        <f>data!Z69</f>
        <v>1009.66</v>
      </c>
      <c r="F115" s="14">
        <f>data!AA69</f>
        <v>10783.590000000002</v>
      </c>
      <c r="G115" s="14">
        <f>data!AB69</f>
        <v>21998.520000000004</v>
      </c>
      <c r="H115" s="14">
        <f>data!AC69</f>
        <v>4112.8500000000004</v>
      </c>
      <c r="I115" s="14">
        <f>data!AD69</f>
        <v>0</v>
      </c>
    </row>
    <row r="116" spans="1:9" ht="20.100000000000001" customHeight="1" x14ac:dyDescent="0.2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-540090.6399999999</v>
      </c>
      <c r="F116" s="14">
        <f>-data!AA70</f>
        <v>0</v>
      </c>
      <c r="G116" s="14">
        <f>-data!AB70</f>
        <v>-748.41</v>
      </c>
      <c r="H116" s="14">
        <f>-data!AC70</f>
        <v>-7964.28</v>
      </c>
      <c r="I116" s="14">
        <f>-data!AD70</f>
        <v>0</v>
      </c>
    </row>
    <row r="117" spans="1:9" ht="20.100000000000001" customHeight="1" x14ac:dyDescent="0.2">
      <c r="A117" s="23">
        <v>16</v>
      </c>
      <c r="B117" s="48" t="s">
        <v>1180</v>
      </c>
      <c r="C117" s="14">
        <f>data!X71</f>
        <v>2904352.54</v>
      </c>
      <c r="D117" s="14">
        <f>data!Y71</f>
        <v>22090223.930000007</v>
      </c>
      <c r="E117" s="14">
        <f>data!Z71</f>
        <v>282156.93000000017</v>
      </c>
      <c r="F117" s="14">
        <f>data!AA71</f>
        <v>1952086.2799999998</v>
      </c>
      <c r="G117" s="14">
        <f>data!AB71</f>
        <v>45399806.960000001</v>
      </c>
      <c r="H117" s="14">
        <f>data!AC71</f>
        <v>14347873</v>
      </c>
      <c r="I117" s="14">
        <f>data!AD71</f>
        <v>1851387.9400000002</v>
      </c>
    </row>
    <row r="118" spans="1:9" ht="20.100000000000001" customHeight="1" x14ac:dyDescent="0.2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">
      <c r="A119" s="23">
        <v>18</v>
      </c>
      <c r="B119" s="14" t="s">
        <v>1181</v>
      </c>
      <c r="C119" s="48">
        <f>+data!M689</f>
        <v>4090610</v>
      </c>
      <c r="D119" s="48">
        <f>+data!M690</f>
        <v>13869355</v>
      </c>
      <c r="E119" s="48">
        <f>+data!M691</f>
        <v>1723813</v>
      </c>
      <c r="F119" s="48">
        <f>+data!M692</f>
        <v>1782704</v>
      </c>
      <c r="G119" s="48">
        <f>+data!M693</f>
        <v>22784851</v>
      </c>
      <c r="H119" s="48">
        <f>+data!M694</f>
        <v>8937879</v>
      </c>
      <c r="I119" s="48">
        <f>+data!M695</f>
        <v>1365306</v>
      </c>
    </row>
    <row r="120" spans="1:9" ht="20.100000000000001" customHeight="1" x14ac:dyDescent="0.2">
      <c r="A120" s="23">
        <v>19</v>
      </c>
      <c r="B120" s="48" t="s">
        <v>1182</v>
      </c>
      <c r="C120" s="14">
        <f>data!X73</f>
        <v>73829674.270000011</v>
      </c>
      <c r="D120" s="14">
        <f>data!Y73</f>
        <v>107852080.21000002</v>
      </c>
      <c r="E120" s="14">
        <f>data!Z73</f>
        <v>1956333</v>
      </c>
      <c r="F120" s="14">
        <f>data!AA73</f>
        <v>2449532.08</v>
      </c>
      <c r="G120" s="14">
        <f>data!AB73</f>
        <v>187222590.48999995</v>
      </c>
      <c r="H120" s="14">
        <f>data!AC73</f>
        <v>146606172.98999998</v>
      </c>
      <c r="I120" s="14">
        <f>data!AD73</f>
        <v>12351758</v>
      </c>
    </row>
    <row r="121" spans="1:9" ht="20.100000000000001" customHeight="1" x14ac:dyDescent="0.2">
      <c r="A121" s="23">
        <v>20</v>
      </c>
      <c r="B121" s="48" t="s">
        <v>1183</v>
      </c>
      <c r="C121" s="14">
        <f>data!X74</f>
        <v>27483911.209999997</v>
      </c>
      <c r="D121" s="14">
        <f>data!Y74</f>
        <v>35373135.060000002</v>
      </c>
      <c r="E121" s="14">
        <f>data!Z74</f>
        <v>0</v>
      </c>
      <c r="F121" s="14">
        <f>data!AA74</f>
        <v>6487537.5899999971</v>
      </c>
      <c r="G121" s="14">
        <f>data!AB74</f>
        <v>79924464.090000004</v>
      </c>
      <c r="H121" s="14">
        <f>data!AC74</f>
        <v>4180514.88</v>
      </c>
      <c r="I121" s="14">
        <f>data!AD74</f>
        <v>805639</v>
      </c>
    </row>
    <row r="122" spans="1:9" ht="20.100000000000001" customHeight="1" x14ac:dyDescent="0.2">
      <c r="A122" s="23">
        <v>21</v>
      </c>
      <c r="B122" s="48" t="s">
        <v>1184</v>
      </c>
      <c r="C122" s="14">
        <f>data!X75</f>
        <v>101313585.48</v>
      </c>
      <c r="D122" s="14">
        <f>data!Y75</f>
        <v>143225215.27000004</v>
      </c>
      <c r="E122" s="14">
        <f>data!Z75</f>
        <v>1956333</v>
      </c>
      <c r="F122" s="14">
        <f>data!AA75</f>
        <v>8937069.6699999981</v>
      </c>
      <c r="G122" s="14">
        <f>data!AB75</f>
        <v>267147054.57999995</v>
      </c>
      <c r="H122" s="14">
        <f>data!AC75</f>
        <v>150786687.86999997</v>
      </c>
      <c r="I122" s="14">
        <f>data!AD75</f>
        <v>13157397</v>
      </c>
    </row>
    <row r="123" spans="1:9" ht="20.100000000000001" customHeight="1" x14ac:dyDescent="0.2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">
      <c r="A124" s="23">
        <v>22</v>
      </c>
      <c r="B124" s="14" t="s">
        <v>1186</v>
      </c>
      <c r="C124" s="14">
        <f>data!X76</f>
        <v>2341.88</v>
      </c>
      <c r="D124" s="14">
        <f>data!Y76</f>
        <v>17945.060000000001</v>
      </c>
      <c r="E124" s="14">
        <f>data!Z76</f>
        <v>12933.55</v>
      </c>
      <c r="F124" s="14">
        <f>data!AA76</f>
        <v>7625.5</v>
      </c>
      <c r="G124" s="14">
        <f>data!AB76</f>
        <v>10050.180000000002</v>
      </c>
      <c r="H124" s="14">
        <f>data!AC76</f>
        <v>1846.0700000000002</v>
      </c>
      <c r="I124" s="14">
        <f>data!AD76</f>
        <v>3117.9300000000003</v>
      </c>
    </row>
    <row r="125" spans="1:9" ht="20.100000000000001" customHeight="1" x14ac:dyDescent="0.2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">
      <c r="A126" s="23">
        <v>24</v>
      </c>
      <c r="B126" s="14" t="s">
        <v>1188</v>
      </c>
      <c r="C126" s="14">
        <f>data!X78</f>
        <v>994.84328185632842</v>
      </c>
      <c r="D126" s="14">
        <f>data!Y78</f>
        <v>7623.1584810104387</v>
      </c>
      <c r="E126" s="14">
        <f>data!Z78</f>
        <v>5494.2419458097402</v>
      </c>
      <c r="F126" s="14">
        <f>data!AA78</f>
        <v>3239.3536158109864</v>
      </c>
      <c r="G126" s="14">
        <f>data!AB78</f>
        <v>4269.3707852011357</v>
      </c>
      <c r="H126" s="14">
        <f>data!AC78</f>
        <v>784.22051400435225</v>
      </c>
      <c r="I126" s="14">
        <f>data!AD78</f>
        <v>1324.5135164048979</v>
      </c>
    </row>
    <row r="127" spans="1:9" ht="20.100000000000001" customHeight="1" x14ac:dyDescent="0.2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">
      <c r="A128" s="23">
        <v>26</v>
      </c>
      <c r="B128" s="14" t="s">
        <v>252</v>
      </c>
      <c r="C128" s="26">
        <f>data!X80</f>
        <v>0</v>
      </c>
      <c r="D128" s="26">
        <f>data!Y80</f>
        <v>22.35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1.21</v>
      </c>
    </row>
    <row r="129" spans="1:9" ht="20.100000000000001" customHeight="1" x14ac:dyDescent="0.2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">
      <c r="A132" s="79" t="str">
        <f>"HOSPITAL NAME: "&amp;data!C84</f>
        <v>HOSPITAL NAME: Sacred Heart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00000000000001" customHeight="1" x14ac:dyDescent="0.2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222.59</v>
      </c>
      <c r="F138" s="26">
        <f>data!AH60</f>
        <v>0</v>
      </c>
      <c r="G138" s="26">
        <f>data!AI60</f>
        <v>0</v>
      </c>
      <c r="H138" s="26">
        <f>data!AJ60</f>
        <v>81.460000000000036</v>
      </c>
      <c r="I138" s="26">
        <f>data!AK60</f>
        <v>0</v>
      </c>
    </row>
    <row r="139" spans="1:9" ht="20.100000000000001" customHeight="1" x14ac:dyDescent="0.2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19888218.849999994</v>
      </c>
      <c r="F139" s="14">
        <f>data!AH61</f>
        <v>0</v>
      </c>
      <c r="G139" s="14">
        <f>data!AI61</f>
        <v>0</v>
      </c>
      <c r="H139" s="14">
        <f>data!AJ61</f>
        <v>7993324.700000002</v>
      </c>
      <c r="I139" s="14">
        <f>data!AK61</f>
        <v>0</v>
      </c>
    </row>
    <row r="140" spans="1:9" ht="20.100000000000001" customHeight="1" x14ac:dyDescent="0.2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1820977</v>
      </c>
      <c r="F140" s="14">
        <f>data!AH62</f>
        <v>0</v>
      </c>
      <c r="G140" s="14">
        <f>data!AI62</f>
        <v>0</v>
      </c>
      <c r="H140" s="14">
        <f>data!AJ62</f>
        <v>731874</v>
      </c>
      <c r="I140" s="14">
        <f>data!AK62</f>
        <v>0</v>
      </c>
    </row>
    <row r="141" spans="1:9" ht="20.100000000000001" customHeight="1" x14ac:dyDescent="0.2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8941748.1399999987</v>
      </c>
      <c r="F141" s="14">
        <f>data!AH63</f>
        <v>0</v>
      </c>
      <c r="G141" s="14">
        <f>data!AI63</f>
        <v>0</v>
      </c>
      <c r="H141" s="14">
        <f>data!AJ63</f>
        <v>1700</v>
      </c>
      <c r="I141" s="14">
        <f>data!AK63</f>
        <v>0</v>
      </c>
    </row>
    <row r="142" spans="1:9" ht="20.100000000000001" customHeight="1" x14ac:dyDescent="0.2">
      <c r="A142" s="23">
        <v>9</v>
      </c>
      <c r="B142" s="14" t="s">
        <v>237</v>
      </c>
      <c r="C142" s="14">
        <f>data!AE64</f>
        <v>10723.849999999999</v>
      </c>
      <c r="D142" s="14">
        <f>data!AF64</f>
        <v>0</v>
      </c>
      <c r="E142" s="14">
        <f>data!AG64</f>
        <v>2124243.6999999993</v>
      </c>
      <c r="F142" s="14">
        <f>data!AH64</f>
        <v>0</v>
      </c>
      <c r="G142" s="14">
        <f>data!AI64</f>
        <v>0</v>
      </c>
      <c r="H142" s="14">
        <f>data!AJ64</f>
        <v>1149081.7599999998</v>
      </c>
      <c r="I142" s="14">
        <f>data!AK64</f>
        <v>23373.58</v>
      </c>
    </row>
    <row r="143" spans="1:9" ht="20.100000000000001" customHeight="1" x14ac:dyDescent="0.2">
      <c r="A143" s="23">
        <v>10</v>
      </c>
      <c r="B143" s="14" t="s">
        <v>444</v>
      </c>
      <c r="C143" s="14">
        <f>data!AE65</f>
        <v>2669.24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9519.2799999999988</v>
      </c>
      <c r="I143" s="14">
        <f>data!AK65</f>
        <v>0</v>
      </c>
    </row>
    <row r="144" spans="1:9" ht="20.100000000000001" customHeight="1" x14ac:dyDescent="0.2">
      <c r="A144" s="23">
        <v>11</v>
      </c>
      <c r="B144" s="14" t="s">
        <v>445</v>
      </c>
      <c r="C144" s="14">
        <f>data!AE66</f>
        <v>3823807.1</v>
      </c>
      <c r="D144" s="14">
        <f>data!AF66</f>
        <v>0</v>
      </c>
      <c r="E144" s="14">
        <f>data!AG66</f>
        <v>258717.18999999994</v>
      </c>
      <c r="F144" s="14">
        <f>data!AH66</f>
        <v>0</v>
      </c>
      <c r="G144" s="14">
        <f>data!AI66</f>
        <v>0</v>
      </c>
      <c r="H144" s="14">
        <f>data!AJ66</f>
        <v>132397.17000000001</v>
      </c>
      <c r="I144" s="14">
        <f>data!AK66</f>
        <v>2998185.9399999995</v>
      </c>
    </row>
    <row r="145" spans="1:9" ht="20.100000000000001" customHeight="1" x14ac:dyDescent="0.2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882539</v>
      </c>
      <c r="F145" s="14">
        <f>data!AH67</f>
        <v>0</v>
      </c>
      <c r="G145" s="14">
        <f>data!AI67</f>
        <v>0</v>
      </c>
      <c r="H145" s="14">
        <f>data!AJ67</f>
        <v>195825</v>
      </c>
      <c r="I145" s="14">
        <f>data!AK67</f>
        <v>0</v>
      </c>
    </row>
    <row r="146" spans="1:9" ht="20.100000000000001" customHeight="1" x14ac:dyDescent="0.2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124713.96000000004</v>
      </c>
      <c r="F146" s="14">
        <f>data!AH68</f>
        <v>0</v>
      </c>
      <c r="G146" s="14">
        <f>data!AI68</f>
        <v>0</v>
      </c>
      <c r="H146" s="14">
        <f>data!AJ68</f>
        <v>118224.72000000003</v>
      </c>
      <c r="I146" s="14">
        <f>data!AK68</f>
        <v>0</v>
      </c>
    </row>
    <row r="147" spans="1:9" ht="20.100000000000001" customHeight="1" x14ac:dyDescent="0.2">
      <c r="A147" s="23">
        <v>14</v>
      </c>
      <c r="B147" s="14" t="s">
        <v>241</v>
      </c>
      <c r="C147" s="14">
        <f>data!AE69</f>
        <v>4670.9799999999996</v>
      </c>
      <c r="D147" s="14">
        <f>data!AF69</f>
        <v>0</v>
      </c>
      <c r="E147" s="14">
        <f>data!AG69</f>
        <v>132996.93</v>
      </c>
      <c r="F147" s="14">
        <f>data!AH69</f>
        <v>0</v>
      </c>
      <c r="G147" s="14">
        <f>data!AI69</f>
        <v>0</v>
      </c>
      <c r="H147" s="14">
        <f>data!AJ69</f>
        <v>30825.82</v>
      </c>
      <c r="I147" s="14">
        <f>data!AK69</f>
        <v>0</v>
      </c>
    </row>
    <row r="148" spans="1:9" ht="20.100000000000001" customHeight="1" x14ac:dyDescent="0.2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-184299.45</v>
      </c>
      <c r="F148" s="14">
        <f>-data!AH70</f>
        <v>0</v>
      </c>
      <c r="G148" s="14">
        <f>-data!AI70</f>
        <v>0</v>
      </c>
      <c r="H148" s="14">
        <f>-data!AJ70</f>
        <v>-35677.119999999995</v>
      </c>
      <c r="I148" s="14">
        <f>-data!AK70</f>
        <v>0</v>
      </c>
    </row>
    <row r="149" spans="1:9" ht="20.100000000000001" customHeight="1" x14ac:dyDescent="0.2">
      <c r="A149" s="23">
        <v>16</v>
      </c>
      <c r="B149" s="48" t="s">
        <v>1180</v>
      </c>
      <c r="C149" s="14">
        <f>data!AE71</f>
        <v>3841871.17</v>
      </c>
      <c r="D149" s="14">
        <f>data!AF71</f>
        <v>0</v>
      </c>
      <c r="E149" s="14">
        <f>data!AG71</f>
        <v>33989855.319999993</v>
      </c>
      <c r="F149" s="14">
        <f>data!AH71</f>
        <v>0</v>
      </c>
      <c r="G149" s="14">
        <f>data!AI71</f>
        <v>0</v>
      </c>
      <c r="H149" s="14">
        <f>data!AJ71</f>
        <v>10327095.330000004</v>
      </c>
      <c r="I149" s="14">
        <f>data!AK71</f>
        <v>3021559.5199999996</v>
      </c>
    </row>
    <row r="150" spans="1:9" ht="20.100000000000001" customHeight="1" x14ac:dyDescent="0.2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">
      <c r="A151" s="23">
        <v>18</v>
      </c>
      <c r="B151" s="14" t="s">
        <v>1181</v>
      </c>
      <c r="C151" s="48">
        <f>+data!M696</f>
        <v>1652158</v>
      </c>
      <c r="D151" s="48">
        <f>+data!M697</f>
        <v>0</v>
      </c>
      <c r="E151" s="48">
        <f>+data!M698</f>
        <v>24178593</v>
      </c>
      <c r="F151" s="48">
        <f>+data!M699</f>
        <v>0</v>
      </c>
      <c r="G151" s="48">
        <f>+data!M700</f>
        <v>0</v>
      </c>
      <c r="H151" s="48">
        <f>+data!M701</f>
        <v>5922957</v>
      </c>
      <c r="I151" s="48">
        <f>+data!M702</f>
        <v>1274305</v>
      </c>
    </row>
    <row r="152" spans="1:9" ht="20.100000000000001" customHeight="1" x14ac:dyDescent="0.2">
      <c r="A152" s="23">
        <v>19</v>
      </c>
      <c r="B152" s="48" t="s">
        <v>1182</v>
      </c>
      <c r="C152" s="14">
        <f>data!AE73</f>
        <v>15201051.33</v>
      </c>
      <c r="D152" s="14">
        <f>data!AF73</f>
        <v>0</v>
      </c>
      <c r="E152" s="14">
        <f>data!AG73</f>
        <v>76813742.629999995</v>
      </c>
      <c r="F152" s="14">
        <f>data!AH73</f>
        <v>0</v>
      </c>
      <c r="G152" s="14">
        <f>data!AI73</f>
        <v>0</v>
      </c>
      <c r="H152" s="14">
        <f>data!AJ73</f>
        <v>5295345</v>
      </c>
      <c r="I152" s="14">
        <f>data!AK73</f>
        <v>11696806.549999999</v>
      </c>
    </row>
    <row r="153" spans="1:9" ht="20.100000000000001" customHeight="1" x14ac:dyDescent="0.2">
      <c r="A153" s="23">
        <v>20</v>
      </c>
      <c r="B153" s="48" t="s">
        <v>1183</v>
      </c>
      <c r="C153" s="14">
        <f>data!AE74</f>
        <v>1867411.06</v>
      </c>
      <c r="D153" s="14">
        <f>data!AF74</f>
        <v>0</v>
      </c>
      <c r="E153" s="14">
        <f>data!AG74</f>
        <v>95614254.580000013</v>
      </c>
      <c r="F153" s="14">
        <f>data!AH74</f>
        <v>0</v>
      </c>
      <c r="G153" s="14">
        <f>data!AI74</f>
        <v>0</v>
      </c>
      <c r="H153" s="14">
        <f>data!AJ74</f>
        <v>13057297.23</v>
      </c>
      <c r="I153" s="14">
        <f>data!AK74</f>
        <v>856382.31</v>
      </c>
    </row>
    <row r="154" spans="1:9" ht="20.100000000000001" customHeight="1" x14ac:dyDescent="0.2">
      <c r="A154" s="23">
        <v>21</v>
      </c>
      <c r="B154" s="48" t="s">
        <v>1184</v>
      </c>
      <c r="C154" s="14">
        <f>data!AE75</f>
        <v>17068462.390000001</v>
      </c>
      <c r="D154" s="14">
        <f>data!AF75</f>
        <v>0</v>
      </c>
      <c r="E154" s="14">
        <f>data!AG75</f>
        <v>172427997.21000001</v>
      </c>
      <c r="F154" s="14">
        <f>data!AH75</f>
        <v>0</v>
      </c>
      <c r="G154" s="14">
        <f>data!AI75</f>
        <v>0</v>
      </c>
      <c r="H154" s="14">
        <f>data!AJ75</f>
        <v>18352642.23</v>
      </c>
      <c r="I154" s="14">
        <f>data!AK75</f>
        <v>12553188.859999999</v>
      </c>
    </row>
    <row r="155" spans="1:9" ht="20.100000000000001" customHeight="1" x14ac:dyDescent="0.2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39461.610000000015</v>
      </c>
      <c r="F156" s="14">
        <f>data!AH76</f>
        <v>0</v>
      </c>
      <c r="G156" s="14">
        <f>data!AI76</f>
        <v>0</v>
      </c>
      <c r="H156" s="14">
        <f>data!AJ76</f>
        <v>8756.0499999999993</v>
      </c>
      <c r="I156" s="14">
        <f>data!AK76</f>
        <v>0</v>
      </c>
    </row>
    <row r="157" spans="1:9" ht="20.100000000000001" customHeight="1" x14ac:dyDescent="0.2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16763.505217916598</v>
      </c>
      <c r="F158" s="14">
        <f>data!AH78</f>
        <v>0</v>
      </c>
      <c r="G158" s="14">
        <f>data!AI78</f>
        <v>0</v>
      </c>
      <c r="H158" s="14">
        <f>data!AJ78</f>
        <v>3719.6173664312873</v>
      </c>
      <c r="I158" s="14">
        <f>data!AK78</f>
        <v>0</v>
      </c>
    </row>
    <row r="159" spans="1:9" ht="20.100000000000001" customHeight="1" x14ac:dyDescent="0.2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109.4</v>
      </c>
      <c r="F160" s="26">
        <f>data!AH80</f>
        <v>0</v>
      </c>
      <c r="G160" s="26">
        <f>data!AI80</f>
        <v>0</v>
      </c>
      <c r="H160" s="26">
        <f>data!AJ80</f>
        <v>31.939999999999998</v>
      </c>
      <c r="I160" s="26">
        <f>data!AK80</f>
        <v>0</v>
      </c>
    </row>
    <row r="161" spans="1:9" ht="20.100000000000001" customHeight="1" x14ac:dyDescent="0.2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">
      <c r="A164" s="79" t="str">
        <f>"HOSPITAL NAME: "&amp;data!C84</f>
        <v>HOSPITAL NAME: Sacred Heart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00000000000001" customHeight="1" x14ac:dyDescent="0.2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">
      <c r="A174" s="23">
        <v>9</v>
      </c>
      <c r="B174" s="14" t="s">
        <v>237</v>
      </c>
      <c r="C174" s="14">
        <f>data!AL64</f>
        <v>3867.7599999999998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">
      <c r="A176" s="23">
        <v>11</v>
      </c>
      <c r="B176" s="14" t="s">
        <v>445</v>
      </c>
      <c r="C176" s="14">
        <f>data!AL66</f>
        <v>871452.65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">
      <c r="A180" s="23">
        <v>15</v>
      </c>
      <c r="B180" s="14" t="s">
        <v>242</v>
      </c>
      <c r="C180" s="14">
        <f>-data!AL70</f>
        <v>-77.599999999999994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">
      <c r="A181" s="23">
        <v>16</v>
      </c>
      <c r="B181" s="48" t="s">
        <v>1180</v>
      </c>
      <c r="C181" s="14">
        <f>data!AL71</f>
        <v>875242.81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">
      <c r="A183" s="23">
        <v>18</v>
      </c>
      <c r="B183" s="14" t="s">
        <v>1181</v>
      </c>
      <c r="C183" s="48">
        <f>+data!M703</f>
        <v>365568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">
      <c r="A184" s="23">
        <v>19</v>
      </c>
      <c r="B184" s="48" t="s">
        <v>1182</v>
      </c>
      <c r="C184" s="14">
        <f>data!AL73</f>
        <v>3393078.83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">
      <c r="A185" s="23">
        <v>20</v>
      </c>
      <c r="B185" s="48" t="s">
        <v>1183</v>
      </c>
      <c r="C185" s="14">
        <f>data!AL74</f>
        <v>120445.48999999999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">
      <c r="A186" s="23">
        <v>21</v>
      </c>
      <c r="B186" s="48" t="s">
        <v>1184</v>
      </c>
      <c r="C186" s="14">
        <f>data!AL75</f>
        <v>3513524.3200000003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">
      <c r="A196" s="79" t="str">
        <f>"HOSPITAL NAME: "&amp;data!C84</f>
        <v>HOSPITAL NAME: Sacred Heart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00000000000001" customHeight="1" x14ac:dyDescent="0.2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785217</v>
      </c>
    </row>
    <row r="202" spans="1:9" ht="20.100000000000001" customHeight="1" x14ac:dyDescent="0.2">
      <c r="A202" s="23">
        <v>5</v>
      </c>
      <c r="B202" s="14" t="s">
        <v>234</v>
      </c>
      <c r="C202" s="26">
        <f>data!AS60</f>
        <v>2.3400000000000003</v>
      </c>
      <c r="D202" s="26">
        <f>data!AT60</f>
        <v>16.77</v>
      </c>
      <c r="E202" s="26">
        <f>data!AU60</f>
        <v>0</v>
      </c>
      <c r="F202" s="26">
        <f>data!AV60</f>
        <v>1.9600000000000002</v>
      </c>
      <c r="G202" s="26">
        <f>data!AW60</f>
        <v>17.05</v>
      </c>
      <c r="H202" s="26">
        <f>data!AX60</f>
        <v>0</v>
      </c>
      <c r="I202" s="26">
        <f>data!AY60</f>
        <v>131.01000000000002</v>
      </c>
    </row>
    <row r="203" spans="1:9" ht="20.100000000000001" customHeight="1" x14ac:dyDescent="0.2">
      <c r="A203" s="23">
        <v>6</v>
      </c>
      <c r="B203" s="14" t="s">
        <v>235</v>
      </c>
      <c r="C203" s="14">
        <f>data!AS61</f>
        <v>252584.05000000002</v>
      </c>
      <c r="D203" s="14">
        <f>data!AT61</f>
        <v>1452087.8299999998</v>
      </c>
      <c r="E203" s="14">
        <f>data!AU61</f>
        <v>0</v>
      </c>
      <c r="F203" s="14">
        <f>data!AV61</f>
        <v>140487.56</v>
      </c>
      <c r="G203" s="14">
        <f>data!AW61</f>
        <v>1769158.19</v>
      </c>
      <c r="H203" s="14">
        <f>data!AX61</f>
        <v>0</v>
      </c>
      <c r="I203" s="14">
        <f>data!AY61</f>
        <v>6172430.4799999986</v>
      </c>
    </row>
    <row r="204" spans="1:9" ht="20.100000000000001" customHeight="1" x14ac:dyDescent="0.2">
      <c r="A204" s="23">
        <v>7</v>
      </c>
      <c r="B204" s="14" t="s">
        <v>3</v>
      </c>
      <c r="C204" s="14">
        <f>data!AS62</f>
        <v>23127</v>
      </c>
      <c r="D204" s="14">
        <f>data!AT62</f>
        <v>132954</v>
      </c>
      <c r="E204" s="14">
        <f>data!AU62</f>
        <v>0</v>
      </c>
      <c r="F204" s="14">
        <f>data!AV62</f>
        <v>12863</v>
      </c>
      <c r="G204" s="14">
        <f>data!AW62</f>
        <v>161985</v>
      </c>
      <c r="H204" s="14">
        <f>data!AX62</f>
        <v>0</v>
      </c>
      <c r="I204" s="14">
        <f>data!AY62</f>
        <v>565151</v>
      </c>
    </row>
    <row r="205" spans="1:9" ht="20.100000000000001" customHeight="1" x14ac:dyDescent="0.2">
      <c r="A205" s="23">
        <v>8</v>
      </c>
      <c r="B205" s="14" t="s">
        <v>236</v>
      </c>
      <c r="C205" s="14">
        <f>data!AS63</f>
        <v>0</v>
      </c>
      <c r="D205" s="14">
        <f>data!AT63</f>
        <v>2266482.58</v>
      </c>
      <c r="E205" s="14">
        <f>data!AU63</f>
        <v>0</v>
      </c>
      <c r="F205" s="14">
        <f>data!AV63</f>
        <v>0</v>
      </c>
      <c r="G205" s="14">
        <f>data!AW63</f>
        <v>269116.13999999996</v>
      </c>
      <c r="H205" s="14">
        <f>data!AX63</f>
        <v>0</v>
      </c>
      <c r="I205" s="14">
        <f>data!AY63</f>
        <v>0</v>
      </c>
    </row>
    <row r="206" spans="1:9" ht="20.100000000000001" customHeight="1" x14ac:dyDescent="0.2">
      <c r="A206" s="23">
        <v>9</v>
      </c>
      <c r="B206" s="14" t="s">
        <v>237</v>
      </c>
      <c r="C206" s="14">
        <f>data!AS64</f>
        <v>20004.629999999997</v>
      </c>
      <c r="D206" s="14">
        <f>data!AT64</f>
        <v>1420362.6199999999</v>
      </c>
      <c r="E206" s="14">
        <f>data!AU64</f>
        <v>0</v>
      </c>
      <c r="F206" s="14">
        <f>data!AV64</f>
        <v>11160.609999999999</v>
      </c>
      <c r="G206" s="14">
        <f>data!AW64</f>
        <v>16466.88</v>
      </c>
      <c r="H206" s="14">
        <f>data!AX64</f>
        <v>-142.64999999999998</v>
      </c>
      <c r="I206" s="14">
        <f>data!AY64</f>
        <v>2736144.84</v>
      </c>
    </row>
    <row r="207" spans="1:9" ht="20.100000000000001" customHeight="1" x14ac:dyDescent="0.2">
      <c r="A207" s="23">
        <v>10</v>
      </c>
      <c r="B207" s="14" t="s">
        <v>444</v>
      </c>
      <c r="C207" s="14">
        <f>data!AS65</f>
        <v>0</v>
      </c>
      <c r="D207" s="14">
        <f>data!AT65</f>
        <v>5053.6100000000006</v>
      </c>
      <c r="E207" s="14">
        <f>data!AU65</f>
        <v>0</v>
      </c>
      <c r="F207" s="14">
        <f>data!AV65</f>
        <v>0</v>
      </c>
      <c r="G207" s="14">
        <f>data!AW65</f>
        <v>2088.9700000000003</v>
      </c>
      <c r="H207" s="14">
        <f>data!AX65</f>
        <v>0</v>
      </c>
      <c r="I207" s="14">
        <f>data!AY65</f>
        <v>6004.5800000000008</v>
      </c>
    </row>
    <row r="208" spans="1:9" ht="20.100000000000001" customHeight="1" x14ac:dyDescent="0.2">
      <c r="A208" s="23">
        <v>11</v>
      </c>
      <c r="B208" s="14" t="s">
        <v>445</v>
      </c>
      <c r="C208" s="14">
        <f>data!AS66</f>
        <v>9.32</v>
      </c>
      <c r="D208" s="14">
        <f>data!AT66</f>
        <v>1156581.3600000001</v>
      </c>
      <c r="E208" s="14">
        <f>data!AU66</f>
        <v>0</v>
      </c>
      <c r="F208" s="14">
        <f>data!AV66</f>
        <v>339439.79000000004</v>
      </c>
      <c r="G208" s="14">
        <f>data!AW66</f>
        <v>511462.89999999991</v>
      </c>
      <c r="H208" s="14">
        <f>data!AX66</f>
        <v>4692.8599999999997</v>
      </c>
      <c r="I208" s="14">
        <f>data!AY66</f>
        <v>113978.90000000002</v>
      </c>
    </row>
    <row r="209" spans="1:9" ht="20.100000000000001" customHeight="1" x14ac:dyDescent="0.2">
      <c r="A209" s="23">
        <v>12</v>
      </c>
      <c r="B209" s="14" t="s">
        <v>6</v>
      </c>
      <c r="C209" s="14">
        <f>data!AS67</f>
        <v>19834</v>
      </c>
      <c r="D209" s="14">
        <f>data!AT67</f>
        <v>68063</v>
      </c>
      <c r="E209" s="14">
        <f>data!AU67</f>
        <v>0</v>
      </c>
      <c r="F209" s="14">
        <f>data!AV67</f>
        <v>78164</v>
      </c>
      <c r="G209" s="14">
        <f>data!AW67</f>
        <v>70445</v>
      </c>
      <c r="H209" s="14">
        <f>data!AX67</f>
        <v>0</v>
      </c>
      <c r="I209" s="14">
        <f>data!AY67</f>
        <v>562825</v>
      </c>
    </row>
    <row r="210" spans="1:9" ht="20.100000000000001" customHeight="1" x14ac:dyDescent="0.2">
      <c r="A210" s="23">
        <v>13</v>
      </c>
      <c r="B210" s="14" t="s">
        <v>474</v>
      </c>
      <c r="C210" s="14">
        <f>data!AS68</f>
        <v>0</v>
      </c>
      <c r="D210" s="14">
        <f>data!AT68</f>
        <v>230462.39</v>
      </c>
      <c r="E210" s="14">
        <f>data!AU68</f>
        <v>0</v>
      </c>
      <c r="F210" s="14">
        <f>data!AV68</f>
        <v>0</v>
      </c>
      <c r="G210" s="14">
        <f>data!AW68</f>
        <v>220776.98</v>
      </c>
      <c r="H210" s="14">
        <f>data!AX68</f>
        <v>1326.0700000000002</v>
      </c>
      <c r="I210" s="14">
        <f>data!AY68</f>
        <v>234953.03999999998</v>
      </c>
    </row>
    <row r="211" spans="1:9" ht="20.100000000000001" customHeight="1" x14ac:dyDescent="0.2">
      <c r="A211" s="23">
        <v>14</v>
      </c>
      <c r="B211" s="14" t="s">
        <v>241</v>
      </c>
      <c r="C211" s="14">
        <f>data!AS69</f>
        <v>0</v>
      </c>
      <c r="D211" s="14">
        <f>data!AT69</f>
        <v>22410.71</v>
      </c>
      <c r="E211" s="14">
        <f>data!AU69</f>
        <v>0</v>
      </c>
      <c r="F211" s="14">
        <f>data!AV69</f>
        <v>353.93</v>
      </c>
      <c r="G211" s="14">
        <f>data!AW69</f>
        <v>49047.89</v>
      </c>
      <c r="H211" s="14">
        <f>data!AX69</f>
        <v>0</v>
      </c>
      <c r="I211" s="14">
        <f>data!AY69</f>
        <v>71346.850000000006</v>
      </c>
    </row>
    <row r="212" spans="1:9" ht="20.100000000000001" customHeight="1" x14ac:dyDescent="0.2">
      <c r="A212" s="23">
        <v>15</v>
      </c>
      <c r="B212" s="14" t="s">
        <v>242</v>
      </c>
      <c r="C212" s="14">
        <f>-data!AS70</f>
        <v>0</v>
      </c>
      <c r="D212" s="14">
        <f>-data!AT70</f>
        <v>-4734.8899999999994</v>
      </c>
      <c r="E212" s="14">
        <f>-data!AU70</f>
        <v>0</v>
      </c>
      <c r="F212" s="14">
        <f>-data!AV70</f>
        <v>-7600</v>
      </c>
      <c r="G212" s="14">
        <f>-data!AW70</f>
        <v>-2858320.9700000007</v>
      </c>
      <c r="H212" s="14">
        <f>-data!AX70</f>
        <v>0</v>
      </c>
      <c r="I212" s="14">
        <f>-data!AY70</f>
        <v>-3023294.48</v>
      </c>
    </row>
    <row r="213" spans="1:9" ht="20.100000000000001" customHeight="1" x14ac:dyDescent="0.2">
      <c r="A213" s="23">
        <v>16</v>
      </c>
      <c r="B213" s="48" t="s">
        <v>1180</v>
      </c>
      <c r="C213" s="14">
        <f>data!AS71</f>
        <v>315559.00000000006</v>
      </c>
      <c r="D213" s="14">
        <f>data!AT71</f>
        <v>6749723.2100000009</v>
      </c>
      <c r="E213" s="14">
        <f>data!AU71</f>
        <v>0</v>
      </c>
      <c r="F213" s="14">
        <f>data!AV71</f>
        <v>574868.89</v>
      </c>
      <c r="G213" s="14">
        <f>data!AW71</f>
        <v>212226.97999999952</v>
      </c>
      <c r="H213" s="14">
        <f>data!AX71</f>
        <v>5876.2800000000007</v>
      </c>
      <c r="I213" s="14">
        <f>data!AY71</f>
        <v>7439540.2099999972</v>
      </c>
    </row>
    <row r="214" spans="1:9" ht="20.100000000000001" customHeight="1" x14ac:dyDescent="0.2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">
      <c r="A215" s="23">
        <v>18</v>
      </c>
      <c r="B215" s="14" t="s">
        <v>1181</v>
      </c>
      <c r="C215" s="48">
        <f>+data!M710</f>
        <v>316025</v>
      </c>
      <c r="D215" s="48">
        <f>+data!M711</f>
        <v>2494211</v>
      </c>
      <c r="E215" s="48">
        <f>+data!M712</f>
        <v>0</v>
      </c>
      <c r="F215" s="48">
        <f>+data!M713</f>
        <v>679109</v>
      </c>
      <c r="G215" s="22"/>
      <c r="H215" s="14"/>
      <c r="I215" s="14"/>
    </row>
    <row r="216" spans="1:9" ht="20.100000000000001" customHeight="1" x14ac:dyDescent="0.2">
      <c r="A216" s="23">
        <v>19</v>
      </c>
      <c r="B216" s="48" t="s">
        <v>1182</v>
      </c>
      <c r="C216" s="14">
        <f>data!AS73</f>
        <v>496696</v>
      </c>
      <c r="D216" s="14">
        <f>data!AT73</f>
        <v>2730720</v>
      </c>
      <c r="E216" s="14">
        <f>data!AU73</f>
        <v>0</v>
      </c>
      <c r="F216" s="14">
        <f>data!AV73</f>
        <v>2856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">
      <c r="A217" s="23">
        <v>20</v>
      </c>
      <c r="B217" s="48" t="s">
        <v>1183</v>
      </c>
      <c r="C217" s="14">
        <f>data!AS74</f>
        <v>835259</v>
      </c>
      <c r="D217" s="14">
        <f>data!AT74</f>
        <v>-72768</v>
      </c>
      <c r="E217" s="14">
        <f>data!AU74</f>
        <v>0</v>
      </c>
      <c r="F217" s="14">
        <f>data!AV74</f>
        <v>1664993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">
      <c r="A218" s="23">
        <v>21</v>
      </c>
      <c r="B218" s="48" t="s">
        <v>1184</v>
      </c>
      <c r="C218" s="14">
        <f>data!AS75</f>
        <v>1331955</v>
      </c>
      <c r="D218" s="14">
        <f>data!AT75</f>
        <v>2657952</v>
      </c>
      <c r="E218" s="14">
        <f>data!AU75</f>
        <v>0</v>
      </c>
      <c r="F218" s="14">
        <f>data!AV75</f>
        <v>1667849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">
      <c r="A220" s="23">
        <v>22</v>
      </c>
      <c r="B220" s="14" t="s">
        <v>1186</v>
      </c>
      <c r="C220" s="14">
        <f>data!AS76</f>
        <v>886.87</v>
      </c>
      <c r="D220" s="14">
        <f>data!AT76</f>
        <v>3043.3499999999995</v>
      </c>
      <c r="E220" s="14">
        <f>data!AU76</f>
        <v>0</v>
      </c>
      <c r="F220" s="14">
        <f>data!AV76</f>
        <v>3495.0099999999998</v>
      </c>
      <c r="G220" s="14">
        <f>data!AW76</f>
        <v>3149.8399999999997</v>
      </c>
      <c r="H220" s="14">
        <f>data!AX76</f>
        <v>0</v>
      </c>
      <c r="I220" s="85">
        <f>data!AY76</f>
        <v>25165.979999999989</v>
      </c>
    </row>
    <row r="221" spans="1:9" ht="20.100000000000001" customHeight="1" x14ac:dyDescent="0.2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">
      <c r="A222" s="23">
        <v>24</v>
      </c>
      <c r="B222" s="14" t="s">
        <v>1188</v>
      </c>
      <c r="C222" s="14">
        <f>data!AS78</f>
        <v>376.7471695304294</v>
      </c>
      <c r="D222" s="14">
        <f>data!AT78</f>
        <v>1292.831529300159</v>
      </c>
      <c r="E222" s="14">
        <f>data!AU78</f>
        <v>0</v>
      </c>
      <c r="F222" s="14">
        <f>data!AV78</f>
        <v>1484.6991385214812</v>
      </c>
      <c r="G222" s="14">
        <f>data!AW78</f>
        <v>1338.0690568783784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">
      <c r="A224" s="23">
        <v>26</v>
      </c>
      <c r="B224" s="14" t="s">
        <v>252</v>
      </c>
      <c r="C224" s="26">
        <f>data!AS80</f>
        <v>1.97</v>
      </c>
      <c r="D224" s="26">
        <f>data!AT80</f>
        <v>0.03</v>
      </c>
      <c r="E224" s="26">
        <f>data!AU80</f>
        <v>0</v>
      </c>
      <c r="F224" s="26">
        <f>data!AV80</f>
        <v>0.8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">
      <c r="A228" s="79" t="str">
        <f>"HOSPITAL NAME: "&amp;data!C84</f>
        <v>HOSPITAL NAME: Sacred Heart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00000000000001" customHeight="1" x14ac:dyDescent="0.2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849727.63000000024</v>
      </c>
      <c r="I233" s="212"/>
    </row>
    <row r="234" spans="1:9" ht="20.100000000000001" customHeight="1" x14ac:dyDescent="0.2">
      <c r="A234" s="23">
        <v>5</v>
      </c>
      <c r="B234" s="14" t="s">
        <v>234</v>
      </c>
      <c r="C234" s="26">
        <f>data!AZ60</f>
        <v>0</v>
      </c>
      <c r="D234" s="26">
        <f>data!BA60</f>
        <v>13.379999999999999</v>
      </c>
      <c r="E234" s="26">
        <f>data!BB60</f>
        <v>27.17</v>
      </c>
      <c r="F234" s="26">
        <f>data!BC60</f>
        <v>56.539999999999992</v>
      </c>
      <c r="G234" s="26">
        <f>data!BD60</f>
        <v>0</v>
      </c>
      <c r="H234" s="26">
        <f>data!BE60</f>
        <v>150.91000000000003</v>
      </c>
      <c r="I234" s="26">
        <f>data!BF60</f>
        <v>173.54</v>
      </c>
    </row>
    <row r="235" spans="1:9" ht="20.100000000000001" customHeight="1" x14ac:dyDescent="0.2">
      <c r="A235" s="23">
        <v>6</v>
      </c>
      <c r="B235" s="14" t="s">
        <v>235</v>
      </c>
      <c r="C235" s="14">
        <f>data!AZ61</f>
        <v>0</v>
      </c>
      <c r="D235" s="14">
        <f>data!BA61</f>
        <v>578209.99</v>
      </c>
      <c r="E235" s="14">
        <f>data!BB61</f>
        <v>1955980.17</v>
      </c>
      <c r="F235" s="14">
        <f>data!BC61</f>
        <v>2309024.12</v>
      </c>
      <c r="G235" s="14">
        <f>data!BD61</f>
        <v>0</v>
      </c>
      <c r="H235" s="14">
        <f>data!BE61</f>
        <v>10604567.159999998</v>
      </c>
      <c r="I235" s="14">
        <f>data!BF61</f>
        <v>7331699.0500000007</v>
      </c>
    </row>
    <row r="236" spans="1:9" ht="20.100000000000001" customHeight="1" x14ac:dyDescent="0.2">
      <c r="A236" s="23">
        <v>7</v>
      </c>
      <c r="B236" s="14" t="s">
        <v>3</v>
      </c>
      <c r="C236" s="14">
        <f>data!AZ62</f>
        <v>0</v>
      </c>
      <c r="D236" s="14">
        <f>data!BA62</f>
        <v>52941</v>
      </c>
      <c r="E236" s="14">
        <f>data!BB62</f>
        <v>179091</v>
      </c>
      <c r="F236" s="14">
        <f>data!BC62</f>
        <v>211416</v>
      </c>
      <c r="G236" s="14">
        <f>data!BD62</f>
        <v>0</v>
      </c>
      <c r="H236" s="14">
        <f>data!BE62</f>
        <v>970960</v>
      </c>
      <c r="I236" s="14">
        <f>data!BF62</f>
        <v>671295</v>
      </c>
    </row>
    <row r="237" spans="1:9" ht="20.100000000000001" customHeight="1" x14ac:dyDescent="0.2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51195.44</v>
      </c>
      <c r="I237" s="14">
        <f>data!BF63</f>
        <v>0</v>
      </c>
    </row>
    <row r="238" spans="1:9" ht="20.100000000000001" customHeight="1" x14ac:dyDescent="0.2">
      <c r="A238" s="23">
        <v>9</v>
      </c>
      <c r="B238" s="14" t="s">
        <v>237</v>
      </c>
      <c r="C238" s="14">
        <f>data!AZ64</f>
        <v>0</v>
      </c>
      <c r="D238" s="14">
        <f>data!BA64</f>
        <v>768821.64</v>
      </c>
      <c r="E238" s="14">
        <f>data!BB64</f>
        <v>13098.99</v>
      </c>
      <c r="F238" s="14">
        <f>data!BC64</f>
        <v>12369.75</v>
      </c>
      <c r="G238" s="14">
        <f>data!BD64</f>
        <v>-113762.99999999997</v>
      </c>
      <c r="H238" s="14">
        <f>data!BE64</f>
        <v>3446597.7700000019</v>
      </c>
      <c r="I238" s="14">
        <f>data!BF64</f>
        <v>830123.52000000002</v>
      </c>
    </row>
    <row r="239" spans="1:9" ht="20.100000000000001" customHeight="1" x14ac:dyDescent="0.2">
      <c r="A239" s="23">
        <v>10</v>
      </c>
      <c r="B239" s="14" t="s">
        <v>444</v>
      </c>
      <c r="C239" s="14">
        <f>data!AZ65</f>
        <v>0</v>
      </c>
      <c r="D239" s="14">
        <f>data!BA65</f>
        <v>121.32</v>
      </c>
      <c r="E239" s="14">
        <f>data!BB65</f>
        <v>1886.4</v>
      </c>
      <c r="F239" s="14">
        <f>data!BC65</f>
        <v>0</v>
      </c>
      <c r="G239" s="14">
        <f>data!BD65</f>
        <v>0</v>
      </c>
      <c r="H239" s="14">
        <f>data!BE65</f>
        <v>3396797.3200000003</v>
      </c>
      <c r="I239" s="14">
        <f>data!BF65</f>
        <v>551995.25</v>
      </c>
    </row>
    <row r="240" spans="1:9" ht="20.100000000000001" customHeight="1" x14ac:dyDescent="0.2">
      <c r="A240" s="23">
        <v>11</v>
      </c>
      <c r="B240" s="14" t="s">
        <v>445</v>
      </c>
      <c r="C240" s="14">
        <f>data!AZ66</f>
        <v>0</v>
      </c>
      <c r="D240" s="14">
        <f>data!BA66</f>
        <v>1312427.78</v>
      </c>
      <c r="E240" s="14">
        <f>data!BB66</f>
        <v>237141.7</v>
      </c>
      <c r="F240" s="14">
        <f>data!BC66</f>
        <v>669.17000000000007</v>
      </c>
      <c r="G240" s="14">
        <f>data!BD66</f>
        <v>48740.06</v>
      </c>
      <c r="H240" s="14">
        <f>data!BE66</f>
        <v>7468466.7000000011</v>
      </c>
      <c r="I240" s="14">
        <f>data!BF66</f>
        <v>53585.770000000004</v>
      </c>
    </row>
    <row r="241" spans="1:9" ht="20.100000000000001" customHeight="1" x14ac:dyDescent="0.2">
      <c r="A241" s="23">
        <v>12</v>
      </c>
      <c r="B241" s="14" t="s">
        <v>6</v>
      </c>
      <c r="C241" s="14">
        <f>data!AZ67</f>
        <v>0</v>
      </c>
      <c r="D241" s="14">
        <f>data!BA67</f>
        <v>539819</v>
      </c>
      <c r="E241" s="14">
        <f>data!BB67</f>
        <v>0</v>
      </c>
      <c r="F241" s="14">
        <f>data!BC67</f>
        <v>0</v>
      </c>
      <c r="G241" s="14">
        <f>data!BD67</f>
        <v>136223</v>
      </c>
      <c r="H241" s="14">
        <f>data!BE67</f>
        <v>2591976</v>
      </c>
      <c r="I241" s="14">
        <f>data!BF67</f>
        <v>190879</v>
      </c>
    </row>
    <row r="242" spans="1:9" ht="20.100000000000001" customHeight="1" x14ac:dyDescent="0.2">
      <c r="A242" s="23">
        <v>13</v>
      </c>
      <c r="B242" s="14" t="s">
        <v>474</v>
      </c>
      <c r="C242" s="14">
        <f>data!AZ68</f>
        <v>0</v>
      </c>
      <c r="D242" s="14">
        <f>data!BA68</f>
        <v>86604.36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87178.16</v>
      </c>
      <c r="I242" s="14">
        <f>data!BF68</f>
        <v>10058.44</v>
      </c>
    </row>
    <row r="243" spans="1:9" ht="20.100000000000001" customHeight="1" x14ac:dyDescent="0.2">
      <c r="A243" s="23">
        <v>14</v>
      </c>
      <c r="B243" s="14" t="s">
        <v>241</v>
      </c>
      <c r="C243" s="14">
        <f>data!AZ69</f>
        <v>0</v>
      </c>
      <c r="D243" s="14">
        <f>data!BA69</f>
        <v>2724.8900000000003</v>
      </c>
      <c r="E243" s="14">
        <f>data!BB69</f>
        <v>4065.3100000000004</v>
      </c>
      <c r="F243" s="14">
        <f>data!BC69</f>
        <v>6869.21</v>
      </c>
      <c r="G243" s="14">
        <f>data!BD69</f>
        <v>0</v>
      </c>
      <c r="H243" s="14">
        <f>data!BE69</f>
        <v>212401.76</v>
      </c>
      <c r="I243" s="14">
        <f>data!BF69</f>
        <v>44130.61</v>
      </c>
    </row>
    <row r="244" spans="1:9" ht="20.100000000000001" customHeight="1" x14ac:dyDescent="0.2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-94975.529999999984</v>
      </c>
      <c r="F244" s="14">
        <f>-data!BC70</f>
        <v>0</v>
      </c>
      <c r="G244" s="14">
        <f>-data!BD70</f>
        <v>0</v>
      </c>
      <c r="H244" s="14">
        <f>-data!BE70</f>
        <v>-3410010.7600000002</v>
      </c>
      <c r="I244" s="14">
        <f>-data!BF70</f>
        <v>-364886.27999999997</v>
      </c>
    </row>
    <row r="245" spans="1:9" ht="20.100000000000001" customHeight="1" x14ac:dyDescent="0.2">
      <c r="A245" s="23">
        <v>16</v>
      </c>
      <c r="B245" s="48" t="s">
        <v>1180</v>
      </c>
      <c r="C245" s="14">
        <f>data!AZ71</f>
        <v>0</v>
      </c>
      <c r="D245" s="14">
        <f>data!BA71</f>
        <v>3341669.98</v>
      </c>
      <c r="E245" s="14">
        <f>data!BB71</f>
        <v>2296288.0400000005</v>
      </c>
      <c r="F245" s="14">
        <f>data!BC71</f>
        <v>2540348.25</v>
      </c>
      <c r="G245" s="14">
        <f>data!BD71</f>
        <v>71200.060000000027</v>
      </c>
      <c r="H245" s="14">
        <f>data!BE71</f>
        <v>25420129.550000001</v>
      </c>
      <c r="I245" s="14">
        <f>data!BF71</f>
        <v>9318880.3599999994</v>
      </c>
    </row>
    <row r="246" spans="1:9" ht="20.100000000000001" customHeight="1" x14ac:dyDescent="0.2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">
      <c r="A252" s="23">
        <v>22</v>
      </c>
      <c r="B252" s="14" t="s">
        <v>1186</v>
      </c>
      <c r="C252" s="85">
        <f>data!AZ76</f>
        <v>0</v>
      </c>
      <c r="D252" s="85">
        <f>data!BA76</f>
        <v>24137.309999999998</v>
      </c>
      <c r="E252" s="85">
        <f>data!BB76</f>
        <v>0</v>
      </c>
      <c r="F252" s="85">
        <f>data!BC76</f>
        <v>0</v>
      </c>
      <c r="G252" s="85">
        <f>data!BD76</f>
        <v>6091.0400000000009</v>
      </c>
      <c r="H252" s="85">
        <f>data!BE76</f>
        <v>115896.83000000005</v>
      </c>
      <c r="I252" s="85">
        <f>data!BF76</f>
        <v>8534.92</v>
      </c>
    </row>
    <row r="253" spans="1:9" ht="20.100000000000001" customHeight="1" x14ac:dyDescent="0.2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10253.659750108278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">
      <c r="A260" s="79" t="str">
        <f>"HOSPITAL NAME: "&amp;data!C84</f>
        <v>HOSPITAL NAME: Sacred Heart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00000000000001" customHeight="1" x14ac:dyDescent="0.2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">
      <c r="A266" s="23">
        <v>5</v>
      </c>
      <c r="B266" s="14" t="s">
        <v>234</v>
      </c>
      <c r="C266" s="26">
        <f>data!BG60</f>
        <v>12.239999999999998</v>
      </c>
      <c r="D266" s="26">
        <f>data!BH60</f>
        <v>6.28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">
      <c r="A267" s="23">
        <v>6</v>
      </c>
      <c r="B267" s="14" t="s">
        <v>235</v>
      </c>
      <c r="C267" s="14">
        <f>data!BG61</f>
        <v>512980.13000000006</v>
      </c>
      <c r="D267" s="14">
        <f>data!BH61</f>
        <v>547029.66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">
      <c r="A268" s="23">
        <v>7</v>
      </c>
      <c r="B268" s="14" t="s">
        <v>3</v>
      </c>
      <c r="C268" s="14">
        <f>data!BG62</f>
        <v>46969</v>
      </c>
      <c r="D268" s="14">
        <f>data!BH62</f>
        <v>50086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">
      <c r="A270" s="23">
        <v>9</v>
      </c>
      <c r="B270" s="14" t="s">
        <v>237</v>
      </c>
      <c r="C270" s="14">
        <f>data!BG64</f>
        <v>2395.0299999999997</v>
      </c>
      <c r="D270" s="14">
        <f>data!BH64</f>
        <v>-82253.45</v>
      </c>
      <c r="E270" s="14">
        <f>data!BI64</f>
        <v>0</v>
      </c>
      <c r="F270" s="14">
        <f>data!BJ64</f>
        <v>614.78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">
      <c r="A271" s="23">
        <v>10</v>
      </c>
      <c r="B271" s="14" t="s">
        <v>444</v>
      </c>
      <c r="C271" s="14">
        <f>data!BG65</f>
        <v>-59358.280000000013</v>
      </c>
      <c r="D271" s="14">
        <f>data!BH65</f>
        <v>1789.0600000000002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">
      <c r="A272" s="23">
        <v>11</v>
      </c>
      <c r="B272" s="14" t="s">
        <v>445</v>
      </c>
      <c r="C272" s="14">
        <f>data!BG66</f>
        <v>2471.13</v>
      </c>
      <c r="D272" s="14">
        <f>data!BH66</f>
        <v>14428.78</v>
      </c>
      <c r="E272" s="14">
        <f>data!BI66</f>
        <v>0</v>
      </c>
      <c r="F272" s="14">
        <f>data!BJ66</f>
        <v>360.73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">
      <c r="A273" s="23">
        <v>12</v>
      </c>
      <c r="B273" s="14" t="s">
        <v>6</v>
      </c>
      <c r="C273" s="14">
        <f>data!BG67</f>
        <v>50491</v>
      </c>
      <c r="D273" s="14">
        <f>data!BH67</f>
        <v>288351</v>
      </c>
      <c r="E273" s="14">
        <f>data!BI67</f>
        <v>0</v>
      </c>
      <c r="F273" s="14">
        <f>data!BJ67</f>
        <v>168023</v>
      </c>
      <c r="G273" s="14">
        <f>data!BK67</f>
        <v>257368</v>
      </c>
      <c r="H273" s="14">
        <f>data!BL67</f>
        <v>40034</v>
      </c>
      <c r="I273" s="14">
        <f>data!BM67</f>
        <v>0</v>
      </c>
    </row>
    <row r="274" spans="1:9" ht="20.100000000000001" customHeight="1" x14ac:dyDescent="0.2">
      <c r="A274" s="23">
        <v>13</v>
      </c>
      <c r="B274" s="14" t="s">
        <v>474</v>
      </c>
      <c r="C274" s="14">
        <f>data!BG68</f>
        <v>0</v>
      </c>
      <c r="D274" s="14">
        <f>data!BH68</f>
        <v>373720.68999999994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">
      <c r="A275" s="23">
        <v>14</v>
      </c>
      <c r="B275" s="14" t="s">
        <v>241</v>
      </c>
      <c r="C275" s="14">
        <f>data!BG69</f>
        <v>2351.56</v>
      </c>
      <c r="D275" s="14">
        <f>data!BH69</f>
        <v>110103.79000000001</v>
      </c>
      <c r="E275" s="14">
        <f>data!BI69</f>
        <v>0</v>
      </c>
      <c r="F275" s="14">
        <f>data!BJ69</f>
        <v>-14.64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">
      <c r="A276" s="23">
        <v>15</v>
      </c>
      <c r="B276" s="14" t="s">
        <v>242</v>
      </c>
      <c r="C276" s="14">
        <f>-data!BG70</f>
        <v>-54394.559999999998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">
      <c r="A277" s="23">
        <v>16</v>
      </c>
      <c r="B277" s="48" t="s">
        <v>1180</v>
      </c>
      <c r="C277" s="14">
        <f>data!BG71</f>
        <v>503905.01000000018</v>
      </c>
      <c r="D277" s="14">
        <f>data!BH71</f>
        <v>1303255.53</v>
      </c>
      <c r="E277" s="14">
        <f>data!BI71</f>
        <v>0</v>
      </c>
      <c r="F277" s="14">
        <f>data!BJ71</f>
        <v>168983.87</v>
      </c>
      <c r="G277" s="14">
        <f>data!BK71</f>
        <v>257368</v>
      </c>
      <c r="H277" s="14">
        <f>data!BL71</f>
        <v>40034</v>
      </c>
      <c r="I277" s="14">
        <f>data!BM71</f>
        <v>0</v>
      </c>
    </row>
    <row r="278" spans="1:9" ht="20.100000000000001" customHeight="1" x14ac:dyDescent="0.2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">
      <c r="A284" s="23">
        <v>22</v>
      </c>
      <c r="B284" s="14" t="s">
        <v>1186</v>
      </c>
      <c r="C284" s="85">
        <f>data!BG76</f>
        <v>2257.65</v>
      </c>
      <c r="D284" s="85">
        <f>data!BH76</f>
        <v>12893.26</v>
      </c>
      <c r="E284" s="85">
        <f>data!BI76</f>
        <v>0</v>
      </c>
      <c r="F284" s="85">
        <f>data!BJ76</f>
        <v>7512.93</v>
      </c>
      <c r="G284" s="85">
        <f>data!BK76</f>
        <v>11507.86</v>
      </c>
      <c r="H284" s="85">
        <f>data!BL76</f>
        <v>1790.0900000000001</v>
      </c>
      <c r="I284" s="85">
        <f>data!BM76</f>
        <v>0</v>
      </c>
    </row>
    <row r="285" spans="1:9" ht="20.100000000000001" customHeight="1" x14ac:dyDescent="0.2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5477.1265360423786</v>
      </c>
      <c r="E286" s="85">
        <f>data!BI78</f>
        <v>0</v>
      </c>
      <c r="F286" s="213" t="str">
        <f>IF(data!BJ78&gt;0,data!BJ78,"")</f>
        <v>x</v>
      </c>
      <c r="G286" s="85">
        <f>data!BK78</f>
        <v>4888.601127958379</v>
      </c>
      <c r="H286" s="85">
        <f>data!BL78</f>
        <v>760.43990743257336</v>
      </c>
      <c r="I286" s="85">
        <f>data!BM78</f>
        <v>0</v>
      </c>
    </row>
    <row r="287" spans="1:9" ht="20.100000000000001" customHeight="1" x14ac:dyDescent="0.2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">
      <c r="A292" s="79" t="str">
        <f>"HOSPITAL NAME: "&amp;data!C84</f>
        <v>HOSPITAL NAME: Sacred Heart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00000000000001" customHeight="1" x14ac:dyDescent="0.2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">
      <c r="A298" s="23">
        <v>5</v>
      </c>
      <c r="B298" s="14" t="s">
        <v>234</v>
      </c>
      <c r="C298" s="26">
        <f>data!BN60</f>
        <v>12.829999999999998</v>
      </c>
      <c r="D298" s="26">
        <f>data!BO60</f>
        <v>3.5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21.189999999999998</v>
      </c>
      <c r="I298" s="26">
        <f>data!BT60</f>
        <v>16.46</v>
      </c>
    </row>
    <row r="299" spans="1:9" ht="20.100000000000001" customHeight="1" x14ac:dyDescent="0.2">
      <c r="A299" s="23">
        <v>6</v>
      </c>
      <c r="B299" s="14" t="s">
        <v>235</v>
      </c>
      <c r="C299" s="14">
        <f>data!BN61</f>
        <v>2396192.9399999995</v>
      </c>
      <c r="D299" s="14">
        <f>data!BO61</f>
        <v>147170.23000000001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1534423.4400000002</v>
      </c>
      <c r="I299" s="14">
        <f>data!BT61</f>
        <v>1097569.08</v>
      </c>
    </row>
    <row r="300" spans="1:9" ht="20.100000000000001" customHeight="1" x14ac:dyDescent="0.2">
      <c r="A300" s="23">
        <v>7</v>
      </c>
      <c r="B300" s="14" t="s">
        <v>3</v>
      </c>
      <c r="C300" s="14">
        <f>data!BN62</f>
        <v>219397</v>
      </c>
      <c r="D300" s="14">
        <f>data!BO62</f>
        <v>13475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140493</v>
      </c>
      <c r="I300" s="14">
        <f>data!BT62</f>
        <v>100494</v>
      </c>
    </row>
    <row r="301" spans="1:9" ht="20.100000000000001" customHeight="1" x14ac:dyDescent="0.2">
      <c r="A301" s="23">
        <v>8</v>
      </c>
      <c r="B301" s="14" t="s">
        <v>236</v>
      </c>
      <c r="C301" s="14">
        <f>data!BN63</f>
        <v>2025314.6000000003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113130.3</v>
      </c>
      <c r="I301" s="14">
        <f>data!BT63</f>
        <v>0</v>
      </c>
    </row>
    <row r="302" spans="1:9" ht="20.100000000000001" customHeight="1" x14ac:dyDescent="0.2">
      <c r="A302" s="23">
        <v>9</v>
      </c>
      <c r="B302" s="14" t="s">
        <v>237</v>
      </c>
      <c r="C302" s="14">
        <f>data!BN64</f>
        <v>1114670.6400000001</v>
      </c>
      <c r="D302" s="14">
        <f>data!BO64</f>
        <v>1337.0500000000002</v>
      </c>
      <c r="E302" s="14">
        <f>data!BP64</f>
        <v>24.24</v>
      </c>
      <c r="F302" s="14">
        <f>data!BQ64</f>
        <v>0</v>
      </c>
      <c r="G302" s="14">
        <f>data!BR64</f>
        <v>0</v>
      </c>
      <c r="H302" s="14">
        <f>data!BS64</f>
        <v>336879.23000000004</v>
      </c>
      <c r="I302" s="14">
        <f>data!BT64</f>
        <v>8968.6600000000017</v>
      </c>
    </row>
    <row r="303" spans="1:9" ht="20.100000000000001" customHeight="1" x14ac:dyDescent="0.2">
      <c r="A303" s="23">
        <v>10</v>
      </c>
      <c r="B303" s="14" t="s">
        <v>444</v>
      </c>
      <c r="C303" s="14">
        <f>data!BN65</f>
        <v>3411.67</v>
      </c>
      <c r="D303" s="14">
        <f>data!BO65</f>
        <v>0</v>
      </c>
      <c r="E303" s="14">
        <f>data!BP65</f>
        <v>652.29</v>
      </c>
      <c r="F303" s="14">
        <f>data!BQ65</f>
        <v>0</v>
      </c>
      <c r="G303" s="14">
        <f>data!BR65</f>
        <v>0</v>
      </c>
      <c r="H303" s="14">
        <f>data!BS65</f>
        <v>14686.86</v>
      </c>
      <c r="I303" s="14">
        <f>data!BT65</f>
        <v>295.49</v>
      </c>
    </row>
    <row r="304" spans="1:9" ht="20.100000000000001" customHeight="1" x14ac:dyDescent="0.2">
      <c r="A304" s="23">
        <v>11</v>
      </c>
      <c r="B304" s="14" t="s">
        <v>445</v>
      </c>
      <c r="C304" s="14">
        <f>data!BN66</f>
        <v>1133515.71</v>
      </c>
      <c r="D304" s="14">
        <f>data!BO66</f>
        <v>356.14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197262.77000000002</v>
      </c>
      <c r="I304" s="14">
        <f>data!BT66</f>
        <v>1081.68</v>
      </c>
    </row>
    <row r="305" spans="1:9" ht="20.100000000000001" customHeight="1" x14ac:dyDescent="0.2">
      <c r="A305" s="23">
        <v>12</v>
      </c>
      <c r="B305" s="14" t="s">
        <v>6</v>
      </c>
      <c r="C305" s="14">
        <f>data!BN67</f>
        <v>465844</v>
      </c>
      <c r="D305" s="14">
        <f>data!BO67</f>
        <v>21274</v>
      </c>
      <c r="E305" s="14">
        <f>data!BP67</f>
        <v>27661</v>
      </c>
      <c r="F305" s="14">
        <f>data!BQ67</f>
        <v>0</v>
      </c>
      <c r="G305" s="14">
        <f>data!BR67</f>
        <v>0</v>
      </c>
      <c r="H305" s="14">
        <f>data!BS67</f>
        <v>74418</v>
      </c>
      <c r="I305" s="14">
        <f>data!BT67</f>
        <v>34918</v>
      </c>
    </row>
    <row r="306" spans="1:9" ht="20.100000000000001" customHeight="1" x14ac:dyDescent="0.2">
      <c r="A306" s="23">
        <v>13</v>
      </c>
      <c r="B306" s="14" t="s">
        <v>474</v>
      </c>
      <c r="C306" s="14">
        <f>data!BN68</f>
        <v>1.52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116930.53</v>
      </c>
      <c r="I306" s="14">
        <f>data!BT68</f>
        <v>0</v>
      </c>
    </row>
    <row r="307" spans="1:9" ht="20.100000000000001" customHeight="1" x14ac:dyDescent="0.2">
      <c r="A307" s="23">
        <v>14</v>
      </c>
      <c r="B307" s="14" t="s">
        <v>241</v>
      </c>
      <c r="C307" s="14">
        <f>data!BN69</f>
        <v>3284901.69</v>
      </c>
      <c r="D307" s="14">
        <f>data!BO69</f>
        <v>0</v>
      </c>
      <c r="E307" s="14">
        <f>data!BP69</f>
        <v>-2772</v>
      </c>
      <c r="F307" s="14">
        <f>data!BQ69</f>
        <v>0</v>
      </c>
      <c r="G307" s="14">
        <f>data!BR69</f>
        <v>0</v>
      </c>
      <c r="H307" s="14">
        <f>data!BS69</f>
        <v>65702.340000000011</v>
      </c>
      <c r="I307" s="14">
        <f>data!BT69</f>
        <v>10042.910000000002</v>
      </c>
    </row>
    <row r="308" spans="1:9" ht="20.100000000000001" customHeight="1" x14ac:dyDescent="0.2">
      <c r="A308" s="23">
        <v>15</v>
      </c>
      <c r="B308" s="14" t="s">
        <v>242</v>
      </c>
      <c r="C308" s="14">
        <f>-data!BN70</f>
        <v>-256574.16000000003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-897966.65</v>
      </c>
      <c r="I308" s="14">
        <f>-data!BT70</f>
        <v>-1919.11</v>
      </c>
    </row>
    <row r="309" spans="1:9" ht="20.100000000000001" customHeight="1" x14ac:dyDescent="0.2">
      <c r="A309" s="23">
        <v>16</v>
      </c>
      <c r="B309" s="48" t="s">
        <v>1180</v>
      </c>
      <c r="C309" s="14">
        <f>data!BN71</f>
        <v>10386675.609999999</v>
      </c>
      <c r="D309" s="14">
        <f>data!BO71</f>
        <v>183612.42</v>
      </c>
      <c r="E309" s="14">
        <f>data!BP71</f>
        <v>25565.53</v>
      </c>
      <c r="F309" s="14">
        <f>data!BQ71</f>
        <v>0</v>
      </c>
      <c r="G309" s="14">
        <f>data!BR71</f>
        <v>0</v>
      </c>
      <c r="H309" s="14">
        <f>data!BS71</f>
        <v>1695959.8199999998</v>
      </c>
      <c r="I309" s="14">
        <f>data!BT71</f>
        <v>1251450.7099999997</v>
      </c>
    </row>
    <row r="310" spans="1:9" ht="20.100000000000001" customHeight="1" x14ac:dyDescent="0.2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">
      <c r="A316" s="23">
        <v>22</v>
      </c>
      <c r="B316" s="14" t="s">
        <v>1186</v>
      </c>
      <c r="C316" s="85">
        <f>data!BN76</f>
        <v>20829.590000000007</v>
      </c>
      <c r="D316" s="85">
        <f>data!BO76</f>
        <v>951.24000000000012</v>
      </c>
      <c r="E316" s="85">
        <f>data!BP76</f>
        <v>1236.83</v>
      </c>
      <c r="F316" s="85">
        <f>data!BQ76</f>
        <v>0</v>
      </c>
      <c r="G316" s="85">
        <f>data!BR76</f>
        <v>0</v>
      </c>
      <c r="H316" s="85">
        <f>data!BS76</f>
        <v>3327.5</v>
      </c>
      <c r="I316" s="85">
        <f>data!BT76</f>
        <v>1561.3200000000002</v>
      </c>
    </row>
    <row r="317" spans="1:9" ht="20.100000000000001" customHeight="1" x14ac:dyDescent="0.2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1413.5399851302941</v>
      </c>
      <c r="I318" s="85">
        <f>data!BT78</f>
        <v>663.25717493121886</v>
      </c>
    </row>
    <row r="319" spans="1:9" ht="20.100000000000001" customHeight="1" x14ac:dyDescent="0.2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">
      <c r="A324" s="79" t="str">
        <f>"HOSPITAL NAME: "&amp;data!C84</f>
        <v>HOSPITAL NAME: Sacred Heart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00000000000001" customHeight="1" x14ac:dyDescent="0.2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74.140000000000015</v>
      </c>
      <c r="F330" s="26">
        <f>data!BX60</f>
        <v>0</v>
      </c>
      <c r="G330" s="26">
        <f>data!BY60</f>
        <v>70.290000000000006</v>
      </c>
      <c r="H330" s="26">
        <f>data!BZ60</f>
        <v>0</v>
      </c>
      <c r="I330" s="26">
        <f>data!CA60</f>
        <v>20.13</v>
      </c>
    </row>
    <row r="331" spans="1:9" ht="20.100000000000001" customHeight="1" x14ac:dyDescent="0.2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28606139.449999996</v>
      </c>
      <c r="F331" s="86">
        <f>data!BX61</f>
        <v>0</v>
      </c>
      <c r="G331" s="86">
        <f>data!BY61</f>
        <v>4134159.21</v>
      </c>
      <c r="H331" s="86">
        <f>data!BZ61</f>
        <v>0</v>
      </c>
      <c r="I331" s="86">
        <f>data!CA61</f>
        <v>2250095.2400000002</v>
      </c>
    </row>
    <row r="332" spans="1:9" ht="20.100000000000001" customHeight="1" x14ac:dyDescent="0.2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2619195</v>
      </c>
      <c r="F332" s="86">
        <f>data!BX62</f>
        <v>0</v>
      </c>
      <c r="G332" s="86">
        <f>data!BY62</f>
        <v>378526</v>
      </c>
      <c r="H332" s="86">
        <f>data!BZ62</f>
        <v>0</v>
      </c>
      <c r="I332" s="86">
        <f>data!CA62</f>
        <v>206020</v>
      </c>
    </row>
    <row r="333" spans="1:9" ht="20.100000000000001" customHeight="1" x14ac:dyDescent="0.2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139102.18</v>
      </c>
      <c r="F333" s="86">
        <f>data!BX63</f>
        <v>0</v>
      </c>
      <c r="G333" s="86">
        <f>data!BY63</f>
        <v>245645.51000000004</v>
      </c>
      <c r="H333" s="86">
        <f>data!BZ63</f>
        <v>0</v>
      </c>
      <c r="I333" s="86">
        <f>data!CA63</f>
        <v>8996033.620000001</v>
      </c>
    </row>
    <row r="334" spans="1:9" ht="20.100000000000001" customHeight="1" x14ac:dyDescent="0.2">
      <c r="A334" s="23">
        <v>9</v>
      </c>
      <c r="B334" s="14" t="s">
        <v>237</v>
      </c>
      <c r="C334" s="86">
        <f>data!BU64</f>
        <v>0</v>
      </c>
      <c r="D334" s="86">
        <f>data!BV64</f>
        <v>1359.83</v>
      </c>
      <c r="E334" s="86">
        <f>data!BW64</f>
        <v>165270.54999999999</v>
      </c>
      <c r="F334" s="86">
        <f>data!BX64</f>
        <v>0</v>
      </c>
      <c r="G334" s="86">
        <f>data!BY64</f>
        <v>227534.88</v>
      </c>
      <c r="H334" s="86">
        <f>data!BZ64</f>
        <v>0</v>
      </c>
      <c r="I334" s="86">
        <f>data!CA64</f>
        <v>7680.4300000000021</v>
      </c>
    </row>
    <row r="335" spans="1:9" ht="20.100000000000001" customHeight="1" x14ac:dyDescent="0.2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114200.40000000001</v>
      </c>
      <c r="F335" s="86">
        <f>data!BX65</f>
        <v>0</v>
      </c>
      <c r="G335" s="86">
        <f>data!BY65</f>
        <v>7741.6100000000006</v>
      </c>
      <c r="H335" s="86">
        <f>data!BZ65</f>
        <v>0</v>
      </c>
      <c r="I335" s="86">
        <f>data!CA65</f>
        <v>4076.52</v>
      </c>
    </row>
    <row r="336" spans="1:9" ht="20.100000000000001" customHeight="1" x14ac:dyDescent="0.2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9276548.8100000005</v>
      </c>
      <c r="F336" s="86">
        <f>data!BX66</f>
        <v>0</v>
      </c>
      <c r="G336" s="86">
        <f>data!BY66</f>
        <v>3038863.1399999997</v>
      </c>
      <c r="H336" s="86">
        <f>data!BZ66</f>
        <v>0</v>
      </c>
      <c r="I336" s="86">
        <f>data!CA66</f>
        <v>13385887.43</v>
      </c>
    </row>
    <row r="337" spans="1:9" ht="20.100000000000001" customHeight="1" x14ac:dyDescent="0.2">
      <c r="A337" s="23">
        <v>12</v>
      </c>
      <c r="B337" s="14" t="s">
        <v>6</v>
      </c>
      <c r="C337" s="86">
        <f>data!BU67</f>
        <v>0</v>
      </c>
      <c r="D337" s="86">
        <f>data!BV67</f>
        <v>246071</v>
      </c>
      <c r="E337" s="86">
        <f>data!BW67</f>
        <v>445717</v>
      </c>
      <c r="F337" s="86">
        <f>data!BX67</f>
        <v>0</v>
      </c>
      <c r="G337" s="86">
        <f>data!BY67</f>
        <v>138636</v>
      </c>
      <c r="H337" s="86">
        <f>data!BZ67</f>
        <v>0</v>
      </c>
      <c r="I337" s="86">
        <f>data!CA67</f>
        <v>550429</v>
      </c>
    </row>
    <row r="338" spans="1:9" ht="20.100000000000001" customHeight="1" x14ac:dyDescent="0.2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1398756.4900000002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9965.159999999998</v>
      </c>
    </row>
    <row r="339" spans="1:9" ht="20.100000000000001" customHeight="1" x14ac:dyDescent="0.2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348035.07999999996</v>
      </c>
      <c r="F339" s="86">
        <f>data!BX69</f>
        <v>0</v>
      </c>
      <c r="G339" s="86">
        <f>data!BY69</f>
        <v>316407.01999999996</v>
      </c>
      <c r="H339" s="86">
        <f>data!BZ69</f>
        <v>0</v>
      </c>
      <c r="I339" s="86">
        <f>data!CA69</f>
        <v>91350.69</v>
      </c>
    </row>
    <row r="340" spans="1:9" ht="20.100000000000001" customHeight="1" x14ac:dyDescent="0.2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-1076634.78</v>
      </c>
      <c r="F340" s="14">
        <f>-data!BX70</f>
        <v>0</v>
      </c>
      <c r="G340" s="14">
        <f>-data!BY70</f>
        <v>-221178.17000000004</v>
      </c>
      <c r="H340" s="14">
        <f>-data!BZ70</f>
        <v>0</v>
      </c>
      <c r="I340" s="14">
        <f>-data!CA70</f>
        <v>-2738610.66</v>
      </c>
    </row>
    <row r="341" spans="1:9" ht="20.100000000000001" customHeight="1" x14ac:dyDescent="0.2">
      <c r="A341" s="23">
        <v>16</v>
      </c>
      <c r="B341" s="48" t="s">
        <v>1180</v>
      </c>
      <c r="C341" s="14">
        <f>data!BU71</f>
        <v>0</v>
      </c>
      <c r="D341" s="14">
        <f>data!BV71</f>
        <v>247430.83</v>
      </c>
      <c r="E341" s="14">
        <f>data!BW71</f>
        <v>42036330.179999992</v>
      </c>
      <c r="F341" s="14">
        <f>data!BX71</f>
        <v>0</v>
      </c>
      <c r="G341" s="14">
        <f>data!BY71</f>
        <v>8266335.1999999993</v>
      </c>
      <c r="H341" s="14">
        <f>data!BZ71</f>
        <v>0</v>
      </c>
      <c r="I341" s="14">
        <f>data!CA71</f>
        <v>22762927.430000003</v>
      </c>
    </row>
    <row r="342" spans="1:9" ht="20.100000000000001" customHeight="1" x14ac:dyDescent="0.2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">
      <c r="A348" s="23">
        <v>22</v>
      </c>
      <c r="B348" s="14" t="s">
        <v>1186</v>
      </c>
      <c r="C348" s="85">
        <f>data!BU76</f>
        <v>0</v>
      </c>
      <c r="D348" s="85">
        <f>data!BV76</f>
        <v>11002.730000000001</v>
      </c>
      <c r="E348" s="85">
        <f>data!BW76</f>
        <v>19929.639999999996</v>
      </c>
      <c r="F348" s="85">
        <f>data!BX76</f>
        <v>0</v>
      </c>
      <c r="G348" s="85">
        <f>data!BY76</f>
        <v>6198.909999999998</v>
      </c>
      <c r="H348" s="85">
        <f>data!BZ76</f>
        <v>0</v>
      </c>
      <c r="I348" s="85">
        <f>data!CA76</f>
        <v>24611.73</v>
      </c>
    </row>
    <row r="349" spans="1:9" ht="20.100000000000001" customHeight="1" x14ac:dyDescent="0.2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">
      <c r="A350" s="23">
        <v>24</v>
      </c>
      <c r="B350" s="14" t="s">
        <v>1188</v>
      </c>
      <c r="C350" s="85">
        <f>data!BU78</f>
        <v>0</v>
      </c>
      <c r="D350" s="85">
        <f>data!BV78</f>
        <v>4674.0191737318228</v>
      </c>
      <c r="E350" s="85">
        <f>data!BW78</f>
        <v>8466.2187916610383</v>
      </c>
      <c r="F350" s="85">
        <f>data!BX78</f>
        <v>0</v>
      </c>
      <c r="G350" s="85">
        <f>data!BY78</f>
        <v>2633.3304730951249</v>
      </c>
      <c r="H350" s="85">
        <f>data!BZ78</f>
        <v>0</v>
      </c>
      <c r="I350" s="85">
        <f>data!CA78</f>
        <v>10455.19593034735</v>
      </c>
    </row>
    <row r="351" spans="1:9" ht="20.100000000000001" customHeight="1" x14ac:dyDescent="0.2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">
      <c r="A356" s="79" t="str">
        <f>"HOSPITAL NAME: "&amp;data!C84</f>
        <v>HOSPITAL NAME: Sacred Heart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00000000000001" customHeight="1" x14ac:dyDescent="0.2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">
      <c r="A362" s="23">
        <v>5</v>
      </c>
      <c r="B362" s="14" t="s">
        <v>234</v>
      </c>
      <c r="C362" s="26">
        <f>data!CB60</f>
        <v>0</v>
      </c>
      <c r="D362" s="26">
        <f>data!CC60</f>
        <v>28.300000000000004</v>
      </c>
      <c r="E362" s="217"/>
      <c r="F362" s="211"/>
      <c r="G362" s="211"/>
      <c r="H362" s="211"/>
      <c r="I362" s="87">
        <f>data!CE60</f>
        <v>3443.3600000000006</v>
      </c>
    </row>
    <row r="363" spans="1:9" ht="20.100000000000001" customHeight="1" x14ac:dyDescent="0.2">
      <c r="A363" s="23">
        <v>6</v>
      </c>
      <c r="B363" s="14" t="s">
        <v>235</v>
      </c>
      <c r="C363" s="86">
        <f>data!CB61</f>
        <v>0</v>
      </c>
      <c r="D363" s="86">
        <f>data!CC61</f>
        <v>2184119.7100000004</v>
      </c>
      <c r="E363" s="218"/>
      <c r="F363" s="219"/>
      <c r="G363" s="219"/>
      <c r="H363" s="219"/>
      <c r="I363" s="86">
        <f>data!CE61</f>
        <v>320938978.27999997</v>
      </c>
    </row>
    <row r="364" spans="1:9" ht="20.100000000000001" customHeight="1" x14ac:dyDescent="0.2">
      <c r="A364" s="23">
        <v>7</v>
      </c>
      <c r="B364" s="14" t="s">
        <v>3</v>
      </c>
      <c r="C364" s="86">
        <f>data!CB62</f>
        <v>0</v>
      </c>
      <c r="D364" s="86">
        <f>data!CC62</f>
        <v>199979</v>
      </c>
      <c r="E364" s="218"/>
      <c r="F364" s="219"/>
      <c r="G364" s="219"/>
      <c r="H364" s="219"/>
      <c r="I364" s="86">
        <f>data!CE62</f>
        <v>29385363</v>
      </c>
    </row>
    <row r="365" spans="1:9" ht="20.100000000000001" customHeight="1" x14ac:dyDescent="0.2">
      <c r="A365" s="23">
        <v>8</v>
      </c>
      <c r="B365" s="14" t="s">
        <v>236</v>
      </c>
      <c r="C365" s="86">
        <f>data!CB63</f>
        <v>0</v>
      </c>
      <c r="D365" s="86">
        <f>data!CC63</f>
        <v>550218.29999999981</v>
      </c>
      <c r="E365" s="218"/>
      <c r="F365" s="219"/>
      <c r="G365" s="219"/>
      <c r="H365" s="219"/>
      <c r="I365" s="86">
        <f>data!CE63</f>
        <v>36675205.07</v>
      </c>
    </row>
    <row r="366" spans="1:9" ht="20.100000000000001" customHeight="1" x14ac:dyDescent="0.2">
      <c r="A366" s="23">
        <v>9</v>
      </c>
      <c r="B366" s="14" t="s">
        <v>237</v>
      </c>
      <c r="C366" s="86">
        <f>data!CB64</f>
        <v>0</v>
      </c>
      <c r="D366" s="86">
        <f>data!CC64</f>
        <v>8666670.8800000008</v>
      </c>
      <c r="E366" s="218"/>
      <c r="F366" s="219"/>
      <c r="G366" s="219"/>
      <c r="H366" s="219"/>
      <c r="I366" s="86">
        <f>data!CE64</f>
        <v>189105173.31000003</v>
      </c>
    </row>
    <row r="367" spans="1:9" ht="20.100000000000001" customHeight="1" x14ac:dyDescent="0.2">
      <c r="A367" s="23">
        <v>10</v>
      </c>
      <c r="B367" s="14" t="s">
        <v>444</v>
      </c>
      <c r="C367" s="86">
        <f>data!CB65</f>
        <v>0</v>
      </c>
      <c r="D367" s="86">
        <f>data!CC65</f>
        <v>5651.9400000000005</v>
      </c>
      <c r="E367" s="218"/>
      <c r="F367" s="219"/>
      <c r="G367" s="219"/>
      <c r="H367" s="219"/>
      <c r="I367" s="86">
        <f>data!CE65</f>
        <v>4110692.74</v>
      </c>
    </row>
    <row r="368" spans="1:9" ht="20.100000000000001" customHeight="1" x14ac:dyDescent="0.2">
      <c r="A368" s="23">
        <v>11</v>
      </c>
      <c r="B368" s="14" t="s">
        <v>445</v>
      </c>
      <c r="C368" s="86">
        <f>data!CB66</f>
        <v>0</v>
      </c>
      <c r="D368" s="86">
        <f>data!CC66</f>
        <v>809386.47999999986</v>
      </c>
      <c r="E368" s="218"/>
      <c r="F368" s="219"/>
      <c r="G368" s="219"/>
      <c r="H368" s="219"/>
      <c r="I368" s="86">
        <f>data!CE66</f>
        <v>86197814.660000011</v>
      </c>
    </row>
    <row r="369" spans="1:9" ht="20.100000000000001" customHeight="1" x14ac:dyDescent="0.2">
      <c r="A369" s="23">
        <v>12</v>
      </c>
      <c r="B369" s="14" t="s">
        <v>6</v>
      </c>
      <c r="C369" s="86">
        <f>data!CB67</f>
        <v>0</v>
      </c>
      <c r="D369" s="86">
        <f>data!CC67</f>
        <v>517964</v>
      </c>
      <c r="E369" s="218"/>
      <c r="F369" s="219"/>
      <c r="G369" s="219"/>
      <c r="H369" s="219"/>
      <c r="I369" s="86">
        <f>data!CE67</f>
        <v>19003740</v>
      </c>
    </row>
    <row r="370" spans="1:9" ht="20.100000000000001" customHeight="1" x14ac:dyDescent="0.2">
      <c r="A370" s="23">
        <v>13</v>
      </c>
      <c r="B370" s="14" t="s">
        <v>474</v>
      </c>
      <c r="C370" s="86">
        <f>data!CB68</f>
        <v>0</v>
      </c>
      <c r="D370" s="86">
        <f>data!CC68</f>
        <v>61144.990000000005</v>
      </c>
      <c r="E370" s="218"/>
      <c r="F370" s="219"/>
      <c r="G370" s="219"/>
      <c r="H370" s="219"/>
      <c r="I370" s="86">
        <f>data!CE68</f>
        <v>8173653.6800000006</v>
      </c>
    </row>
    <row r="371" spans="1:9" ht="20.100000000000001" customHeight="1" x14ac:dyDescent="0.2">
      <c r="A371" s="23">
        <v>14</v>
      </c>
      <c r="B371" s="14" t="s">
        <v>241</v>
      </c>
      <c r="C371" s="86">
        <f>data!CB69</f>
        <v>0</v>
      </c>
      <c r="D371" s="86">
        <f>data!CC69</f>
        <v>260675917.46236271</v>
      </c>
      <c r="E371" s="86">
        <f>data!CD69</f>
        <v>32005736.98</v>
      </c>
      <c r="F371" s="219"/>
      <c r="G371" s="219"/>
      <c r="H371" s="219"/>
      <c r="I371" s="86">
        <f>data!CE69</f>
        <v>298540995.43236274</v>
      </c>
    </row>
    <row r="372" spans="1:9" ht="20.100000000000001" customHeight="1" x14ac:dyDescent="0.2">
      <c r="A372" s="23">
        <v>15</v>
      </c>
      <c r="B372" s="14" t="s">
        <v>242</v>
      </c>
      <c r="C372" s="14">
        <f>-data!CB70</f>
        <v>0</v>
      </c>
      <c r="D372" s="14">
        <f>-data!CC70</f>
        <v>-82779748.590000004</v>
      </c>
      <c r="E372" s="229">
        <f>data!CD70</f>
        <v>0</v>
      </c>
      <c r="F372" s="220"/>
      <c r="G372" s="220"/>
      <c r="H372" s="220"/>
      <c r="I372" s="14">
        <f>-data!CE70</f>
        <v>-102183364.48</v>
      </c>
    </row>
    <row r="373" spans="1:9" ht="20.100000000000001" customHeight="1" x14ac:dyDescent="0.2">
      <c r="A373" s="23">
        <v>16</v>
      </c>
      <c r="B373" s="48" t="s">
        <v>1180</v>
      </c>
      <c r="C373" s="86">
        <f>data!CB71</f>
        <v>0</v>
      </c>
      <c r="D373" s="86">
        <f>data!CC71</f>
        <v>190891304.17236272</v>
      </c>
      <c r="E373" s="86">
        <f>data!CD71</f>
        <v>32005736.98</v>
      </c>
      <c r="F373" s="219"/>
      <c r="G373" s="219"/>
      <c r="H373" s="219"/>
      <c r="I373" s="14">
        <f>data!CE71</f>
        <v>889948251.69236255</v>
      </c>
    </row>
    <row r="374" spans="1:9" ht="20.100000000000001" customHeight="1" x14ac:dyDescent="0.2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1845295591.9099996</v>
      </c>
    </row>
    <row r="377" spans="1:9" ht="20.100000000000001" customHeight="1" x14ac:dyDescent="0.2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770251915.8499999</v>
      </c>
    </row>
    <row r="378" spans="1:9" ht="20.100000000000001" customHeight="1" x14ac:dyDescent="0.2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2615547507.7600002</v>
      </c>
    </row>
    <row r="379" spans="1:9" ht="20.100000000000001" customHeight="1" x14ac:dyDescent="0.2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">
      <c r="A380" s="23">
        <v>22</v>
      </c>
      <c r="B380" s="14" t="s">
        <v>1186</v>
      </c>
      <c r="C380" s="85">
        <f>data!CB76</f>
        <v>0</v>
      </c>
      <c r="D380" s="85">
        <f>data!CC76</f>
        <v>23160.07</v>
      </c>
      <c r="E380" s="214"/>
      <c r="F380" s="211"/>
      <c r="G380" s="211"/>
      <c r="H380" s="211"/>
      <c r="I380" s="14">
        <f>data!CE76</f>
        <v>849727.63000000024</v>
      </c>
    </row>
    <row r="381" spans="1:9" ht="20.100000000000001" customHeight="1" x14ac:dyDescent="0.2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785217</v>
      </c>
    </row>
    <row r="382" spans="1:9" ht="20.100000000000001" customHeight="1" x14ac:dyDescent="0.2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271064.31451804098</v>
      </c>
    </row>
    <row r="383" spans="1:9" ht="20.100000000000001" customHeight="1" x14ac:dyDescent="0.2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3066434.73</v>
      </c>
    </row>
    <row r="384" spans="1:9" ht="20.100000000000001" customHeight="1" x14ac:dyDescent="0.2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1182.75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Knight, Ryan A</cp:lastModifiedBy>
  <cp:lastPrinted>2002-06-14T19:29:50Z</cp:lastPrinted>
  <dcterms:created xsi:type="dcterms:W3CDTF">1999-06-02T22:01:56Z</dcterms:created>
  <dcterms:modified xsi:type="dcterms:W3CDTF">2021-04-30T20:11:21Z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2020-06-02T04:41:23Z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a0379b9a-cab5-429f-9cd5-9be2283f753a</vt:lpwstr>
  </property>
  <property fmtid="{D5CDD505-2E9C-101B-9397-08002B2CF9AE}" pid="9" name="MSIP_Label_11a905b5-8388-4a05-b89a-55e43f7b4d00_ContentBits">
    <vt:lpwstr>0</vt:lpwstr>
  </property>
  <property fmtid="{D5CDD505-2E9C-101B-9397-08002B2CF9AE}" pid="10" name="SV_HIDDEN_GRID_QUERY_LIST_4F35BF76-6C0D-4D9B-82B2-816C12CF3733">
    <vt:lpwstr>empty_477D106A-C0D6-4607-AEBD-E2C9D60EA279</vt:lpwstr>
  </property>
</Properties>
</file>