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3E2C0B5A-740A-4B08-B216-96880B08AE78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59" i="1" l="1"/>
  <c r="E73" i="1"/>
  <c r="AG74" i="1"/>
  <c r="AG73" i="1"/>
  <c r="CD70" i="1"/>
  <c r="AB74" i="1"/>
  <c r="AB73" i="1"/>
  <c r="U74" i="1"/>
  <c r="U73" i="1"/>
  <c r="AY59" i="1" l="1"/>
  <c r="F493" i="1" l="1"/>
  <c r="D493" i="1"/>
  <c r="B493" i="1"/>
  <c r="CD72" i="10" l="1"/>
  <c r="B575" i="1" s="1"/>
  <c r="CE61" i="10"/>
  <c r="BU48" i="10" s="1"/>
  <c r="BU62" i="10" s="1"/>
  <c r="CE77" i="10"/>
  <c r="BW48" i="10"/>
  <c r="BW62" i="10" s="1"/>
  <c r="BW72" i="10" s="1"/>
  <c r="BS48" i="10"/>
  <c r="BS62" i="10" s="1"/>
  <c r="BS72" i="10" s="1"/>
  <c r="BM48" i="10"/>
  <c r="BM62" i="10" s="1"/>
  <c r="BK48" i="10"/>
  <c r="BK62" i="10" s="1"/>
  <c r="BE48" i="10"/>
  <c r="BE62" i="10" s="1"/>
  <c r="BE72" i="10" s="1"/>
  <c r="B550" i="1" s="1"/>
  <c r="AW48" i="10"/>
  <c r="AW62" i="10" s="1"/>
  <c r="AU48" i="10"/>
  <c r="AU62" i="10" s="1"/>
  <c r="AU72" i="10" s="1"/>
  <c r="B540" i="1" s="1"/>
  <c r="AO48" i="10"/>
  <c r="AO62" i="10" s="1"/>
  <c r="AM48" i="10"/>
  <c r="AM62" i="10" s="1"/>
  <c r="AM72" i="10" s="1"/>
  <c r="AG48" i="10"/>
  <c r="AG62" i="10" s="1"/>
  <c r="AA48" i="10"/>
  <c r="AA62" i="10" s="1"/>
  <c r="AA72" i="10" s="1"/>
  <c r="Y48" i="10"/>
  <c r="Y62" i="10" s="1"/>
  <c r="V48" i="10"/>
  <c r="V62" i="10" s="1"/>
  <c r="V72" i="10" s="1"/>
  <c r="C686" i="10" s="1"/>
  <c r="U48" i="10"/>
  <c r="U62" i="10" s="1"/>
  <c r="R48" i="10"/>
  <c r="R62" i="10"/>
  <c r="R72" i="10" s="1"/>
  <c r="P48" i="10"/>
  <c r="P62" i="10" s="1"/>
  <c r="O48" i="10"/>
  <c r="O62" i="10" s="1"/>
  <c r="L48" i="10"/>
  <c r="L62" i="10" s="1"/>
  <c r="K48" i="10"/>
  <c r="K62" i="10" s="1"/>
  <c r="I48" i="10"/>
  <c r="I62" i="10"/>
  <c r="F48" i="10"/>
  <c r="F62" i="10" s="1"/>
  <c r="E48" i="10"/>
  <c r="E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D239" i="10"/>
  <c r="B446" i="10" s="1"/>
  <c r="B444" i="10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L611" i="10" s="1"/>
  <c r="CF80" i="10"/>
  <c r="CE80" i="10"/>
  <c r="S815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 s="1"/>
  <c r="CE66" i="10"/>
  <c r="I815" i="10" s="1"/>
  <c r="CE64" i="10"/>
  <c r="G815" i="10" s="1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57" i="10"/>
  <c r="E805" i="10"/>
  <c r="E801" i="10"/>
  <c r="E777" i="10"/>
  <c r="D815" i="10"/>
  <c r="C426" i="10"/>
  <c r="F515" i="10"/>
  <c r="F519" i="10"/>
  <c r="F520" i="10"/>
  <c r="F524" i="10"/>
  <c r="F528" i="10"/>
  <c r="F532" i="10"/>
  <c r="F536" i="10"/>
  <c r="F544" i="10"/>
  <c r="J611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E748" i="10"/>
  <c r="A493" i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AH75" i="1"/>
  <c r="AF75" i="1"/>
  <c r="D154" i="9" s="1"/>
  <c r="AD75" i="1"/>
  <c r="N761" i="1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N748" i="1" s="1"/>
  <c r="P75" i="1"/>
  <c r="O75" i="1"/>
  <c r="N746" i="1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N737" i="1" s="1"/>
  <c r="AV75" i="1"/>
  <c r="AP75" i="1"/>
  <c r="G186" i="9"/>
  <c r="AJ75" i="1"/>
  <c r="AL75" i="1"/>
  <c r="N769" i="1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D32" i="6" s="1"/>
  <c r="E196" i="1"/>
  <c r="E197" i="1"/>
  <c r="F9" i="6" s="1"/>
  <c r="E198" i="1"/>
  <c r="E199" i="1"/>
  <c r="E200" i="1"/>
  <c r="F12" i="6" s="1"/>
  <c r="E201" i="1"/>
  <c r="C473" i="1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E153" i="1"/>
  <c r="E152" i="1"/>
  <c r="E151" i="1"/>
  <c r="C28" i="4" s="1"/>
  <c r="E150" i="1"/>
  <c r="E148" i="1"/>
  <c r="E147" i="1"/>
  <c r="E19" i="4" s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52" i="1"/>
  <c r="N762" i="1"/>
  <c r="N771" i="1"/>
  <c r="N777" i="1"/>
  <c r="N745" i="1"/>
  <c r="N763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N760" i="1"/>
  <c r="N758" i="1"/>
  <c r="D436" i="1"/>
  <c r="C34" i="5"/>
  <c r="C469" i="1"/>
  <c r="F8" i="6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I38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BI48" i="1"/>
  <c r="BI62" i="1" s="1"/>
  <c r="E268" i="9" s="1"/>
  <c r="CD71" i="1"/>
  <c r="E373" i="9" s="1"/>
  <c r="AW48" i="1"/>
  <c r="AW62" i="1" s="1"/>
  <c r="E780" i="1" s="1"/>
  <c r="AO48" i="1"/>
  <c r="AO62" i="1" s="1"/>
  <c r="K816" i="1"/>
  <c r="C615" i="1"/>
  <c r="V815" i="1"/>
  <c r="E372" i="9"/>
  <c r="BN48" i="1"/>
  <c r="BN62" i="1" s="1"/>
  <c r="AH48" i="1"/>
  <c r="AH62" i="1" s="1"/>
  <c r="G122" i="9" l="1"/>
  <c r="D330" i="1"/>
  <c r="C86" i="8" s="1"/>
  <c r="F13" i="6"/>
  <c r="C33" i="8"/>
  <c r="B440" i="1"/>
  <c r="B465" i="1"/>
  <c r="C470" i="1"/>
  <c r="F26" i="9"/>
  <c r="D48" i="10"/>
  <c r="D62" i="10" s="1"/>
  <c r="H48" i="10"/>
  <c r="H62" i="10" s="1"/>
  <c r="J48" i="10"/>
  <c r="J62" i="10" s="1"/>
  <c r="N48" i="10"/>
  <c r="N62" i="10" s="1"/>
  <c r="N72" i="10" s="1"/>
  <c r="B507" i="1" s="1"/>
  <c r="Q48" i="10"/>
  <c r="Q62" i="10" s="1"/>
  <c r="T48" i="10"/>
  <c r="T62" i="10" s="1"/>
  <c r="X48" i="10"/>
  <c r="X62" i="10" s="1"/>
  <c r="AE48" i="10"/>
  <c r="AE62" i="10" s="1"/>
  <c r="AK48" i="10"/>
  <c r="AK62" i="10" s="1"/>
  <c r="AS48" i="10"/>
  <c r="AS62" i="10" s="1"/>
  <c r="BC48" i="10"/>
  <c r="BC62" i="10" s="1"/>
  <c r="BI48" i="10"/>
  <c r="BI62" i="10" s="1"/>
  <c r="BI72" i="10" s="1"/>
  <c r="B554" i="1" s="1"/>
  <c r="BQ48" i="10"/>
  <c r="BQ62" i="10" s="1"/>
  <c r="CA48" i="10"/>
  <c r="CA62" i="10" s="1"/>
  <c r="E809" i="10" s="1"/>
  <c r="C112" i="8"/>
  <c r="B464" i="10"/>
  <c r="N743" i="1"/>
  <c r="C472" i="10"/>
  <c r="N768" i="1"/>
  <c r="N734" i="1"/>
  <c r="C431" i="10"/>
  <c r="E769" i="10"/>
  <c r="T815" i="10"/>
  <c r="C48" i="10"/>
  <c r="G48" i="10"/>
  <c r="G62" i="10" s="1"/>
  <c r="M48" i="10"/>
  <c r="M62" i="10" s="1"/>
  <c r="S48" i="10"/>
  <c r="S62" i="10" s="1"/>
  <c r="W48" i="10"/>
  <c r="W62" i="10" s="1"/>
  <c r="E753" i="10" s="1"/>
  <c r="AC48" i="10"/>
  <c r="AC62" i="10" s="1"/>
  <c r="AI48" i="10"/>
  <c r="AI62" i="10" s="1"/>
  <c r="AQ48" i="10"/>
  <c r="AQ62" i="10" s="1"/>
  <c r="E773" i="10" s="1"/>
  <c r="BA48" i="10"/>
  <c r="BA62" i="10" s="1"/>
  <c r="BA72" i="10" s="1"/>
  <c r="B546" i="1" s="1"/>
  <c r="BG48" i="10"/>
  <c r="BG62" i="10" s="1"/>
  <c r="BO48" i="10"/>
  <c r="BO62" i="10" s="1"/>
  <c r="E797" i="10" s="1"/>
  <c r="BY48" i="10"/>
  <c r="BY62" i="10" s="1"/>
  <c r="N764" i="1"/>
  <c r="N736" i="1"/>
  <c r="B476" i="1"/>
  <c r="G612" i="1"/>
  <c r="CF77" i="1"/>
  <c r="B10" i="4"/>
  <c r="M816" i="1"/>
  <c r="C575" i="1"/>
  <c r="I377" i="9"/>
  <c r="N755" i="1"/>
  <c r="N753" i="1"/>
  <c r="C430" i="1"/>
  <c r="I366" i="9"/>
  <c r="G816" i="1"/>
  <c r="F816" i="1"/>
  <c r="I365" i="9"/>
  <c r="Z48" i="1"/>
  <c r="Z62" i="1" s="1"/>
  <c r="E108" i="9" s="1"/>
  <c r="AJ48" i="1"/>
  <c r="AJ62" i="1" s="1"/>
  <c r="H140" i="9" s="1"/>
  <c r="BC48" i="1"/>
  <c r="BC62" i="1" s="1"/>
  <c r="F236" i="9" s="1"/>
  <c r="BH48" i="1"/>
  <c r="BH62" i="1" s="1"/>
  <c r="E791" i="1" s="1"/>
  <c r="AE48" i="1"/>
  <c r="AE62" i="1" s="1"/>
  <c r="C140" i="9" s="1"/>
  <c r="L48" i="1"/>
  <c r="L62" i="1" s="1"/>
  <c r="E743" i="1" s="1"/>
  <c r="X48" i="1"/>
  <c r="X62" i="1" s="1"/>
  <c r="AB48" i="1"/>
  <c r="AB62" i="1" s="1"/>
  <c r="BP48" i="1"/>
  <c r="BP62" i="1" s="1"/>
  <c r="E300" i="9" s="1"/>
  <c r="Q48" i="1"/>
  <c r="Q62" i="1" s="1"/>
  <c r="E748" i="1" s="1"/>
  <c r="BQ48" i="1"/>
  <c r="BQ62" i="1" s="1"/>
  <c r="F300" i="9" s="1"/>
  <c r="BB48" i="1"/>
  <c r="BB62" i="1" s="1"/>
  <c r="BW48" i="1"/>
  <c r="BW62" i="1" s="1"/>
  <c r="E806" i="1" s="1"/>
  <c r="R48" i="1"/>
  <c r="R62" i="1" s="1"/>
  <c r="BD48" i="1"/>
  <c r="BD62" i="1" s="1"/>
  <c r="CB48" i="1"/>
  <c r="CB62" i="1" s="1"/>
  <c r="C364" i="9" s="1"/>
  <c r="CC48" i="1"/>
  <c r="CC62" i="1" s="1"/>
  <c r="E812" i="1" s="1"/>
  <c r="D48" i="1"/>
  <c r="D62" i="1" s="1"/>
  <c r="D12" i="9" s="1"/>
  <c r="N48" i="1"/>
  <c r="N62" i="1" s="1"/>
  <c r="G44" i="9" s="1"/>
  <c r="AZ48" i="1"/>
  <c r="AZ62" i="1" s="1"/>
  <c r="C236" i="9" s="1"/>
  <c r="BO48" i="1"/>
  <c r="BO62" i="1" s="1"/>
  <c r="D300" i="9" s="1"/>
  <c r="V48" i="1"/>
  <c r="V62" i="1" s="1"/>
  <c r="H76" i="9" s="1"/>
  <c r="BF48" i="1"/>
  <c r="BF62" i="1" s="1"/>
  <c r="C48" i="1"/>
  <c r="C62" i="1" s="1"/>
  <c r="I48" i="1"/>
  <c r="I62" i="1" s="1"/>
  <c r="C427" i="1"/>
  <c r="H48" i="1"/>
  <c r="H62" i="1" s="1"/>
  <c r="E739" i="1" s="1"/>
  <c r="D816" i="1"/>
  <c r="AS48" i="1"/>
  <c r="AS62" i="1" s="1"/>
  <c r="AD48" i="1"/>
  <c r="AD62" i="1" s="1"/>
  <c r="BJ48" i="1"/>
  <c r="BJ62" i="1" s="1"/>
  <c r="F268" i="9" s="1"/>
  <c r="Y48" i="1"/>
  <c r="Y62" i="1" s="1"/>
  <c r="AM48" i="1"/>
  <c r="AM62" i="1" s="1"/>
  <c r="E770" i="1" s="1"/>
  <c r="P48" i="1"/>
  <c r="P62" i="1" s="1"/>
  <c r="E747" i="1" s="1"/>
  <c r="AF48" i="1"/>
  <c r="AF62" i="1" s="1"/>
  <c r="BL48" i="1"/>
  <c r="BL62" i="1" s="1"/>
  <c r="E794" i="1"/>
  <c r="AG48" i="1"/>
  <c r="AG62" i="1" s="1"/>
  <c r="E140" i="9" s="1"/>
  <c r="O48" i="1"/>
  <c r="O62" i="1" s="1"/>
  <c r="H44" i="9" s="1"/>
  <c r="T48" i="1"/>
  <c r="T62" i="1" s="1"/>
  <c r="F76" i="9" s="1"/>
  <c r="BR48" i="1"/>
  <c r="BR62" i="1" s="1"/>
  <c r="G300" i="9" s="1"/>
  <c r="M48" i="1"/>
  <c r="M62" i="1" s="1"/>
  <c r="I363" i="9"/>
  <c r="K48" i="1"/>
  <c r="K62" i="1" s="1"/>
  <c r="AN48" i="1"/>
  <c r="AN62" i="1" s="1"/>
  <c r="BT48" i="1"/>
  <c r="BT62" i="1" s="1"/>
  <c r="S48" i="1"/>
  <c r="S62" i="1" s="1"/>
  <c r="BM48" i="1"/>
  <c r="BM62" i="1" s="1"/>
  <c r="I268" i="9" s="1"/>
  <c r="BS48" i="1"/>
  <c r="BS62" i="1" s="1"/>
  <c r="H300" i="9" s="1"/>
  <c r="AP48" i="1"/>
  <c r="AP62" i="1" s="1"/>
  <c r="G172" i="9" s="1"/>
  <c r="BV48" i="1"/>
  <c r="BV62" i="1" s="1"/>
  <c r="AA48" i="1"/>
  <c r="AA62" i="1" s="1"/>
  <c r="F108" i="9" s="1"/>
  <c r="BU48" i="1"/>
  <c r="BU62" i="1" s="1"/>
  <c r="E804" i="1" s="1"/>
  <c r="AU48" i="1"/>
  <c r="AU62" i="1" s="1"/>
  <c r="AR48" i="1"/>
  <c r="AR62" i="1" s="1"/>
  <c r="E775" i="1" s="1"/>
  <c r="BX48" i="1"/>
  <c r="BX62" i="1" s="1"/>
  <c r="E807" i="1" s="1"/>
  <c r="AI48" i="1"/>
  <c r="AI62" i="1" s="1"/>
  <c r="E766" i="1" s="1"/>
  <c r="E48" i="1"/>
  <c r="E62" i="1" s="1"/>
  <c r="AC48" i="1"/>
  <c r="AC62" i="1" s="1"/>
  <c r="H108" i="9" s="1"/>
  <c r="AL48" i="1"/>
  <c r="AL62" i="1" s="1"/>
  <c r="BE48" i="1"/>
  <c r="BE62" i="1" s="1"/>
  <c r="AT48" i="1"/>
  <c r="AT62" i="1" s="1"/>
  <c r="BY48" i="1"/>
  <c r="BY62" i="1" s="1"/>
  <c r="G332" i="9" s="1"/>
  <c r="AQ48" i="1"/>
  <c r="AQ62" i="1" s="1"/>
  <c r="E774" i="1" s="1"/>
  <c r="U48" i="1"/>
  <c r="U62" i="1" s="1"/>
  <c r="E752" i="1" s="1"/>
  <c r="G48" i="1"/>
  <c r="G62" i="1" s="1"/>
  <c r="G12" i="9" s="1"/>
  <c r="F48" i="1"/>
  <c r="F62" i="1" s="1"/>
  <c r="AV48" i="1"/>
  <c r="AV62" i="1" s="1"/>
  <c r="CA48" i="1"/>
  <c r="CA62" i="1" s="1"/>
  <c r="E810" i="1" s="1"/>
  <c r="AY48" i="1"/>
  <c r="AY62" i="1" s="1"/>
  <c r="E782" i="1" s="1"/>
  <c r="AK48" i="1"/>
  <c r="AK62" i="1" s="1"/>
  <c r="I140" i="9" s="1"/>
  <c r="BZ48" i="1"/>
  <c r="BZ62" i="1" s="1"/>
  <c r="E809" i="1" s="1"/>
  <c r="J48" i="1"/>
  <c r="J62" i="1" s="1"/>
  <c r="C44" i="9" s="1"/>
  <c r="AX48" i="1"/>
  <c r="AX62" i="1" s="1"/>
  <c r="E781" i="1" s="1"/>
  <c r="BG48" i="1"/>
  <c r="BG62" i="1" s="1"/>
  <c r="BA48" i="1"/>
  <c r="BA62" i="1" s="1"/>
  <c r="D236" i="9" s="1"/>
  <c r="E749" i="1"/>
  <c r="E44" i="9"/>
  <c r="E786" i="1"/>
  <c r="B520" i="1"/>
  <c r="C691" i="10"/>
  <c r="I122" i="9"/>
  <c r="D5" i="7"/>
  <c r="C462" i="10"/>
  <c r="Q815" i="10"/>
  <c r="R814" i="10"/>
  <c r="F815" i="1"/>
  <c r="G19" i="4"/>
  <c r="G611" i="10"/>
  <c r="W48" i="1"/>
  <c r="W62" i="1" s="1"/>
  <c r="I76" i="9" s="1"/>
  <c r="AQ72" i="10"/>
  <c r="I611" i="10"/>
  <c r="D815" i="1"/>
  <c r="E787" i="10"/>
  <c r="I372" i="9"/>
  <c r="CD722" i="1"/>
  <c r="D463" i="10"/>
  <c r="C141" i="8"/>
  <c r="E792" i="1"/>
  <c r="E772" i="1"/>
  <c r="F172" i="9"/>
  <c r="G10" i="4"/>
  <c r="F10" i="4"/>
  <c r="D72" i="10"/>
  <c r="E734" i="10"/>
  <c r="E72" i="10"/>
  <c r="B498" i="1" s="1"/>
  <c r="E735" i="10"/>
  <c r="B475" i="10"/>
  <c r="F72" i="10"/>
  <c r="E736" i="10"/>
  <c r="BK72" i="10"/>
  <c r="E793" i="10"/>
  <c r="I368" i="9"/>
  <c r="C432" i="1"/>
  <c r="I816" i="1"/>
  <c r="T814" i="10"/>
  <c r="G28" i="4"/>
  <c r="F28" i="4"/>
  <c r="F814" i="10"/>
  <c r="H72" i="10"/>
  <c r="E738" i="10"/>
  <c r="B532" i="1"/>
  <c r="C531" i="10"/>
  <c r="G531" i="10" s="1"/>
  <c r="D612" i="1"/>
  <c r="D329" i="10"/>
  <c r="D338" i="10" s="1"/>
  <c r="C481" i="10" s="1"/>
  <c r="B564" i="1"/>
  <c r="C563" i="10"/>
  <c r="B568" i="1"/>
  <c r="C567" i="10"/>
  <c r="K814" i="10"/>
  <c r="D428" i="1"/>
  <c r="E767" i="1"/>
  <c r="D268" i="9"/>
  <c r="X72" i="10"/>
  <c r="E754" i="10"/>
  <c r="C815" i="1"/>
  <c r="C186" i="9"/>
  <c r="I58" i="9"/>
  <c r="N747" i="1"/>
  <c r="L72" i="10"/>
  <c r="E742" i="10"/>
  <c r="F154" i="9"/>
  <c r="N765" i="1"/>
  <c r="H814" i="10"/>
  <c r="I380" i="9"/>
  <c r="P816" i="1"/>
  <c r="CF76" i="1"/>
  <c r="BZ52" i="1" s="1"/>
  <c r="BZ67" i="1" s="1"/>
  <c r="G154" i="9"/>
  <c r="N766" i="1"/>
  <c r="W72" i="10"/>
  <c r="B516" i="1" s="1"/>
  <c r="H815" i="1"/>
  <c r="B536" i="1"/>
  <c r="C535" i="10"/>
  <c r="G535" i="10" s="1"/>
  <c r="E759" i="1"/>
  <c r="G108" i="9"/>
  <c r="D463" i="1"/>
  <c r="E28" i="4"/>
  <c r="P814" i="10"/>
  <c r="C90" i="9"/>
  <c r="D186" i="9"/>
  <c r="M815" i="10"/>
  <c r="BO72" i="10"/>
  <c r="C559" i="10" s="1"/>
  <c r="O814" i="10"/>
  <c r="D435" i="1"/>
  <c r="Q814" i="10"/>
  <c r="C682" i="10"/>
  <c r="B511" i="1"/>
  <c r="I612" i="1"/>
  <c r="N774" i="1"/>
  <c r="C421" i="1"/>
  <c r="C448" i="1"/>
  <c r="G815" i="1"/>
  <c r="N739" i="1"/>
  <c r="Q815" i="1"/>
  <c r="I362" i="9"/>
  <c r="C711" i="10"/>
  <c r="N757" i="1"/>
  <c r="I90" i="9"/>
  <c r="H815" i="10"/>
  <c r="B440" i="10"/>
  <c r="C814" i="10"/>
  <c r="S814" i="10"/>
  <c r="AY48" i="10"/>
  <c r="AY62" i="10" s="1"/>
  <c r="R816" i="1"/>
  <c r="C433" i="10"/>
  <c r="BI729" i="10"/>
  <c r="L816" i="1"/>
  <c r="N775" i="1"/>
  <c r="R815" i="1"/>
  <c r="C429" i="10"/>
  <c r="C815" i="10"/>
  <c r="D462" i="10"/>
  <c r="D464" i="10" s="1"/>
  <c r="CE76" i="10"/>
  <c r="C464" i="10" s="1"/>
  <c r="F611" i="10"/>
  <c r="D291" i="10"/>
  <c r="D340" i="10" s="1"/>
  <c r="C480" i="10" s="1"/>
  <c r="E800" i="1"/>
  <c r="G814" i="10"/>
  <c r="D814" i="10"/>
  <c r="CA72" i="10"/>
  <c r="C646" i="10" s="1"/>
  <c r="C514" i="10"/>
  <c r="B515" i="1"/>
  <c r="Q816" i="1"/>
  <c r="C76" i="9"/>
  <c r="I815" i="1"/>
  <c r="P815" i="1"/>
  <c r="S815" i="1"/>
  <c r="E752" i="10"/>
  <c r="E218" i="10"/>
  <c r="C477" i="10" s="1"/>
  <c r="C816" i="1"/>
  <c r="BI730" i="1"/>
  <c r="C440" i="1"/>
  <c r="C510" i="10"/>
  <c r="M814" i="10"/>
  <c r="L814" i="10"/>
  <c r="I814" i="10"/>
  <c r="E765" i="1"/>
  <c r="F140" i="9"/>
  <c r="E797" i="1"/>
  <c r="C300" i="9"/>
  <c r="H204" i="9"/>
  <c r="E236" i="9"/>
  <c r="E785" i="1"/>
  <c r="F44" i="9"/>
  <c r="E744" i="1"/>
  <c r="B446" i="1"/>
  <c r="D242" i="1"/>
  <c r="AW72" i="10"/>
  <c r="B542" i="1" s="1"/>
  <c r="E779" i="10"/>
  <c r="BM72" i="10"/>
  <c r="B558" i="1" s="1"/>
  <c r="E795" i="10"/>
  <c r="E332" i="9"/>
  <c r="E12" i="9"/>
  <c r="E736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CF77" i="10"/>
  <c r="CA52" i="10" s="1"/>
  <c r="CA67" i="10" s="1"/>
  <c r="J809" i="10" s="1"/>
  <c r="P815" i="10"/>
  <c r="D611" i="10"/>
  <c r="G204" i="9"/>
  <c r="F7" i="6"/>
  <c r="E204" i="1"/>
  <c r="C468" i="1"/>
  <c r="I383" i="9"/>
  <c r="S816" i="1"/>
  <c r="D22" i="7"/>
  <c r="C40" i="5"/>
  <c r="C420" i="1"/>
  <c r="B28" i="4"/>
  <c r="N772" i="1"/>
  <c r="F186" i="9"/>
  <c r="AG72" i="10"/>
  <c r="B526" i="1" s="1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Y72" i="10"/>
  <c r="B518" i="1" s="1"/>
  <c r="E755" i="10"/>
  <c r="AC72" i="10"/>
  <c r="B522" i="1" s="1"/>
  <c r="E759" i="10"/>
  <c r="E775" i="10"/>
  <c r="AS72" i="10"/>
  <c r="B538" i="1" s="1"/>
  <c r="E807" i="10"/>
  <c r="BY72" i="10"/>
  <c r="B570" i="1" s="1"/>
  <c r="D464" i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Q72" i="10"/>
  <c r="B510" i="1" s="1"/>
  <c r="E747" i="10"/>
  <c r="I72" i="10"/>
  <c r="B502" i="1" s="1"/>
  <c r="E739" i="10"/>
  <c r="K72" i="10"/>
  <c r="B504" i="1" s="1"/>
  <c r="E741" i="10"/>
  <c r="S72" i="10"/>
  <c r="B512" i="1" s="1"/>
  <c r="E749" i="10"/>
  <c r="N814" i="10"/>
  <c r="D435" i="10"/>
  <c r="D437" i="10"/>
  <c r="C669" i="10"/>
  <c r="C497" i="10"/>
  <c r="M72" i="10"/>
  <c r="B506" i="1" s="1"/>
  <c r="E743" i="10"/>
  <c r="U72" i="10"/>
  <c r="B514" i="1" s="1"/>
  <c r="E751" i="10"/>
  <c r="AO72" i="10"/>
  <c r="B534" i="1" s="1"/>
  <c r="E771" i="10"/>
  <c r="C549" i="10"/>
  <c r="C613" i="10"/>
  <c r="BU72" i="10"/>
  <c r="B566" i="1" s="1"/>
  <c r="E803" i="10"/>
  <c r="G72" i="10"/>
  <c r="B500" i="1" s="1"/>
  <c r="E737" i="10"/>
  <c r="O72" i="10"/>
  <c r="B508" i="1" s="1"/>
  <c r="E745" i="10"/>
  <c r="AK72" i="10"/>
  <c r="B530" i="1" s="1"/>
  <c r="E767" i="10"/>
  <c r="BQ72" i="10"/>
  <c r="B562" i="1" s="1"/>
  <c r="E799" i="10"/>
  <c r="C428" i="10"/>
  <c r="C447" i="10"/>
  <c r="D366" i="10"/>
  <c r="D371" i="10" s="1"/>
  <c r="D390" i="10" s="1"/>
  <c r="D392" i="10" s="1"/>
  <c r="D395" i="10" s="1"/>
  <c r="J72" i="10"/>
  <c r="B503" i="1" s="1"/>
  <c r="E740" i="10"/>
  <c r="C519" i="10"/>
  <c r="C703" i="10"/>
  <c r="C707" i="10"/>
  <c r="C539" i="10"/>
  <c r="G539" i="10" s="1"/>
  <c r="C634" i="10"/>
  <c r="C638" i="10"/>
  <c r="C642" i="10"/>
  <c r="P72" i="10"/>
  <c r="B509" i="1" s="1"/>
  <c r="E746" i="10"/>
  <c r="T72" i="10"/>
  <c r="B513" i="1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E744" i="10" l="1"/>
  <c r="E791" i="10"/>
  <c r="AT52" i="10"/>
  <c r="AT67" i="10" s="1"/>
  <c r="J776" i="10" s="1"/>
  <c r="E799" i="1"/>
  <c r="BC72" i="10"/>
  <c r="E785" i="10"/>
  <c r="E783" i="10"/>
  <c r="C687" i="10"/>
  <c r="Q52" i="10"/>
  <c r="Q67" i="10" s="1"/>
  <c r="J747" i="10" s="1"/>
  <c r="E757" i="1"/>
  <c r="AI72" i="10"/>
  <c r="E765" i="10"/>
  <c r="C62" i="10"/>
  <c r="CE48" i="10"/>
  <c r="AE72" i="10"/>
  <c r="E761" i="10"/>
  <c r="C515" i="10"/>
  <c r="BV52" i="10"/>
  <c r="BV67" i="10" s="1"/>
  <c r="J804" i="10" s="1"/>
  <c r="Y52" i="10"/>
  <c r="Y67" i="10" s="1"/>
  <c r="J755" i="10" s="1"/>
  <c r="E762" i="1"/>
  <c r="E789" i="10"/>
  <c r="BG72" i="10"/>
  <c r="AA52" i="1"/>
  <c r="AA67" i="1" s="1"/>
  <c r="J758" i="1" s="1"/>
  <c r="BC52" i="1"/>
  <c r="BC67" i="1" s="1"/>
  <c r="BC71" i="1" s="1"/>
  <c r="C633" i="1" s="1"/>
  <c r="D52" i="1"/>
  <c r="D67" i="1" s="1"/>
  <c r="D71" i="1" s="1"/>
  <c r="C497" i="1" s="1"/>
  <c r="G497" i="1" s="1"/>
  <c r="AK52" i="1"/>
  <c r="AK67" i="1" s="1"/>
  <c r="J768" i="1" s="1"/>
  <c r="BN52" i="1"/>
  <c r="BN67" i="1" s="1"/>
  <c r="BN71" i="1" s="1"/>
  <c r="C619" i="1" s="1"/>
  <c r="BK52" i="1"/>
  <c r="BK67" i="1" s="1"/>
  <c r="BK71" i="1" s="1"/>
  <c r="C635" i="1" s="1"/>
  <c r="AB52" i="1"/>
  <c r="AB67" i="1" s="1"/>
  <c r="G113" i="9" s="1"/>
  <c r="AQ52" i="1"/>
  <c r="AQ67" i="1" s="1"/>
  <c r="AQ71" i="1" s="1"/>
  <c r="H181" i="9" s="1"/>
  <c r="AW52" i="1"/>
  <c r="AW67" i="1" s="1"/>
  <c r="AW71" i="1" s="1"/>
  <c r="G213" i="9" s="1"/>
  <c r="BW52" i="1"/>
  <c r="BW67" i="1" s="1"/>
  <c r="J806" i="1" s="1"/>
  <c r="BM52" i="1"/>
  <c r="BM67" i="1" s="1"/>
  <c r="BM71" i="1" s="1"/>
  <c r="C638" i="1" s="1"/>
  <c r="BX52" i="1"/>
  <c r="BX67" i="1" s="1"/>
  <c r="F337" i="9" s="1"/>
  <c r="U52" i="1"/>
  <c r="U67" i="1" s="1"/>
  <c r="G81" i="9" s="1"/>
  <c r="AD52" i="1"/>
  <c r="AD67" i="1" s="1"/>
  <c r="AD71" i="1" s="1"/>
  <c r="CB52" i="1"/>
  <c r="CB67" i="1" s="1"/>
  <c r="J811" i="1" s="1"/>
  <c r="AY52" i="1"/>
  <c r="AY67" i="1" s="1"/>
  <c r="J782" i="1" s="1"/>
  <c r="BQ52" i="1"/>
  <c r="BQ67" i="1" s="1"/>
  <c r="J800" i="1" s="1"/>
  <c r="BF52" i="1"/>
  <c r="BF67" i="1" s="1"/>
  <c r="J789" i="1" s="1"/>
  <c r="BH52" i="1"/>
  <c r="BH67" i="1" s="1"/>
  <c r="BH71" i="1" s="1"/>
  <c r="C636" i="1" s="1"/>
  <c r="BS52" i="1"/>
  <c r="BS67" i="1" s="1"/>
  <c r="J802" i="1" s="1"/>
  <c r="F52" i="1"/>
  <c r="F67" i="1" s="1"/>
  <c r="F71" i="1" s="1"/>
  <c r="K52" i="1"/>
  <c r="K67" i="1" s="1"/>
  <c r="J742" i="1" s="1"/>
  <c r="AF52" i="1"/>
  <c r="AF67" i="1" s="1"/>
  <c r="D145" i="9" s="1"/>
  <c r="BR52" i="1"/>
  <c r="BR67" i="1" s="1"/>
  <c r="G305" i="9" s="1"/>
  <c r="G52" i="1"/>
  <c r="G67" i="1" s="1"/>
  <c r="G71" i="1" s="1"/>
  <c r="C672" i="1" s="1"/>
  <c r="BD52" i="1"/>
  <c r="BD67" i="1" s="1"/>
  <c r="BD71" i="1" s="1"/>
  <c r="AM52" i="1"/>
  <c r="AM67" i="1" s="1"/>
  <c r="AM71" i="1" s="1"/>
  <c r="C532" i="1" s="1"/>
  <c r="G532" i="1" s="1"/>
  <c r="AX52" i="1"/>
  <c r="AX67" i="1" s="1"/>
  <c r="H209" i="9" s="1"/>
  <c r="T52" i="1"/>
  <c r="T67" i="1" s="1"/>
  <c r="T71" i="1" s="1"/>
  <c r="C513" i="1" s="1"/>
  <c r="G513" i="1" s="1"/>
  <c r="S52" i="1"/>
  <c r="S67" i="1" s="1"/>
  <c r="S71" i="1" s="1"/>
  <c r="BU52" i="1"/>
  <c r="BU67" i="1" s="1"/>
  <c r="BU71" i="1" s="1"/>
  <c r="BE52" i="1"/>
  <c r="BE67" i="1" s="1"/>
  <c r="J788" i="1" s="1"/>
  <c r="I52" i="1"/>
  <c r="I67" i="1" s="1"/>
  <c r="J740" i="1" s="1"/>
  <c r="D465" i="1"/>
  <c r="E769" i="1"/>
  <c r="E760" i="1"/>
  <c r="I108" i="9"/>
  <c r="C172" i="9"/>
  <c r="H12" i="9"/>
  <c r="E803" i="1"/>
  <c r="E787" i="1"/>
  <c r="I300" i="9"/>
  <c r="H236" i="9"/>
  <c r="E811" i="1"/>
  <c r="G236" i="9"/>
  <c r="E788" i="1"/>
  <c r="E741" i="1"/>
  <c r="E761" i="1"/>
  <c r="E735" i="1"/>
  <c r="D364" i="9"/>
  <c r="E771" i="1"/>
  <c r="E172" i="9"/>
  <c r="E756" i="1"/>
  <c r="G76" i="9"/>
  <c r="E796" i="1"/>
  <c r="E793" i="1"/>
  <c r="D76" i="9"/>
  <c r="E784" i="1"/>
  <c r="D108" i="9"/>
  <c r="D140" i="9"/>
  <c r="E805" i="1"/>
  <c r="D332" i="9"/>
  <c r="E763" i="1"/>
  <c r="E753" i="1"/>
  <c r="E808" i="1"/>
  <c r="E801" i="1"/>
  <c r="E789" i="1"/>
  <c r="E746" i="1"/>
  <c r="E745" i="1"/>
  <c r="E783" i="1"/>
  <c r="E750" i="1"/>
  <c r="E738" i="1"/>
  <c r="I172" i="9"/>
  <c r="E798" i="1"/>
  <c r="E76" i="9"/>
  <c r="E740" i="1"/>
  <c r="E777" i="1"/>
  <c r="I204" i="9"/>
  <c r="D204" i="9"/>
  <c r="H332" i="9"/>
  <c r="I12" i="9"/>
  <c r="E802" i="1"/>
  <c r="G140" i="9"/>
  <c r="I236" i="9"/>
  <c r="E795" i="1"/>
  <c r="D172" i="9"/>
  <c r="H268" i="9"/>
  <c r="E768" i="1"/>
  <c r="E758" i="1"/>
  <c r="E751" i="1"/>
  <c r="E764" i="1"/>
  <c r="C332" i="9"/>
  <c r="F12" i="9"/>
  <c r="E779" i="1"/>
  <c r="H172" i="9"/>
  <c r="F332" i="9"/>
  <c r="F204" i="9"/>
  <c r="I44" i="9"/>
  <c r="I332" i="9"/>
  <c r="E776" i="1"/>
  <c r="C204" i="9"/>
  <c r="E204" i="9"/>
  <c r="E778" i="1"/>
  <c r="E773" i="1"/>
  <c r="E737" i="1"/>
  <c r="C268" i="9"/>
  <c r="E790" i="1"/>
  <c r="E742" i="1"/>
  <c r="D44" i="9"/>
  <c r="BZ71" i="1"/>
  <c r="C571" i="1" s="1"/>
  <c r="CE48" i="1"/>
  <c r="E754" i="1"/>
  <c r="H337" i="9"/>
  <c r="J809" i="1"/>
  <c r="AG52" i="1"/>
  <c r="AG67" i="1" s="1"/>
  <c r="AG71" i="1" s="1"/>
  <c r="C698" i="1" s="1"/>
  <c r="K611" i="10"/>
  <c r="E52" i="1"/>
  <c r="E67" i="1" s="1"/>
  <c r="BG52" i="1"/>
  <c r="BG67" i="1" s="1"/>
  <c r="C273" i="9" s="1"/>
  <c r="AZ52" i="1"/>
  <c r="AZ67" i="1" s="1"/>
  <c r="C241" i="9" s="1"/>
  <c r="P52" i="1"/>
  <c r="P67" i="1" s="1"/>
  <c r="I49" i="9" s="1"/>
  <c r="AR52" i="1"/>
  <c r="AR67" i="1" s="1"/>
  <c r="J775" i="1" s="1"/>
  <c r="BJ52" i="1"/>
  <c r="BJ67" i="1" s="1"/>
  <c r="J793" i="1" s="1"/>
  <c r="BY52" i="1"/>
  <c r="BY67" i="1" s="1"/>
  <c r="J808" i="1" s="1"/>
  <c r="AP52" i="10"/>
  <c r="AP67" i="10" s="1"/>
  <c r="J772" i="10" s="1"/>
  <c r="H511" i="1"/>
  <c r="F511" i="1"/>
  <c r="C500" i="10"/>
  <c r="B501" i="1"/>
  <c r="C672" i="10"/>
  <c r="AT52" i="1"/>
  <c r="AT67" i="1" s="1"/>
  <c r="AT71" i="1" s="1"/>
  <c r="BB52" i="1"/>
  <c r="BB67" i="1" s="1"/>
  <c r="BB71" i="1" s="1"/>
  <c r="C632" i="1" s="1"/>
  <c r="BT52" i="1"/>
  <c r="BT67" i="1" s="1"/>
  <c r="BT71" i="1" s="1"/>
  <c r="J52" i="1"/>
  <c r="J67" i="1" s="1"/>
  <c r="J71" i="1" s="1"/>
  <c r="CC52" i="1"/>
  <c r="CC67" i="1" s="1"/>
  <c r="CC71" i="1" s="1"/>
  <c r="AJ52" i="1"/>
  <c r="AJ67" i="1" s="1"/>
  <c r="AJ71" i="1" s="1"/>
  <c r="H149" i="9" s="1"/>
  <c r="N815" i="10"/>
  <c r="BZ52" i="10"/>
  <c r="BZ67" i="10" s="1"/>
  <c r="J808" i="10" s="1"/>
  <c r="X52" i="1"/>
  <c r="X67" i="1" s="1"/>
  <c r="X71" i="1" s="1"/>
  <c r="C676" i="10"/>
  <c r="B505" i="1"/>
  <c r="C504" i="10"/>
  <c r="G504" i="10" s="1"/>
  <c r="I52" i="10"/>
  <c r="I67" i="10" s="1"/>
  <c r="J739" i="10" s="1"/>
  <c r="AI52" i="1"/>
  <c r="AI67" i="1" s="1"/>
  <c r="AI71" i="1" s="1"/>
  <c r="G149" i="9" s="1"/>
  <c r="Y52" i="1"/>
  <c r="Y67" i="1" s="1"/>
  <c r="Y71" i="1" s="1"/>
  <c r="B560" i="1"/>
  <c r="C626" i="10"/>
  <c r="J52" i="10"/>
  <c r="J67" i="10" s="1"/>
  <c r="J740" i="10" s="1"/>
  <c r="H514" i="10"/>
  <c r="G514" i="10"/>
  <c r="AH52" i="1"/>
  <c r="AH67" i="1" s="1"/>
  <c r="AH71" i="1" s="1"/>
  <c r="C699" i="1" s="1"/>
  <c r="O52" i="1"/>
  <c r="O67" i="1" s="1"/>
  <c r="O71" i="1" s="1"/>
  <c r="C680" i="1" s="1"/>
  <c r="BL52" i="1"/>
  <c r="BL67" i="1" s="1"/>
  <c r="BL71" i="1" s="1"/>
  <c r="AE52" i="1"/>
  <c r="AE67" i="1" s="1"/>
  <c r="AE71" i="1" s="1"/>
  <c r="C524" i="1" s="1"/>
  <c r="G524" i="1" s="1"/>
  <c r="G510" i="10"/>
  <c r="H510" i="10"/>
  <c r="CA52" i="1"/>
  <c r="CA67" i="1" s="1"/>
  <c r="CA71" i="1" s="1"/>
  <c r="C647" i="1" s="1"/>
  <c r="AS52" i="1"/>
  <c r="AS67" i="1" s="1"/>
  <c r="AS71" i="1" s="1"/>
  <c r="Q52" i="1"/>
  <c r="Q67" i="1" s="1"/>
  <c r="Q71" i="1" s="1"/>
  <c r="C682" i="1" s="1"/>
  <c r="BP52" i="1"/>
  <c r="BP67" i="1" s="1"/>
  <c r="BP71" i="1" s="1"/>
  <c r="C52" i="1"/>
  <c r="F515" i="1"/>
  <c r="H515" i="1"/>
  <c r="N815" i="1"/>
  <c r="L52" i="1"/>
  <c r="L67" i="1" s="1"/>
  <c r="L71" i="1" s="1"/>
  <c r="C677" i="1" s="1"/>
  <c r="W52" i="1"/>
  <c r="W67" i="1" s="1"/>
  <c r="W71" i="1" s="1"/>
  <c r="C516" i="1" s="1"/>
  <c r="G516" i="1" s="1"/>
  <c r="N52" i="1"/>
  <c r="N67" i="1" s="1"/>
  <c r="N71" i="1" s="1"/>
  <c r="G53" i="9" s="1"/>
  <c r="AN52" i="1"/>
  <c r="AN67" i="1" s="1"/>
  <c r="AN71" i="1" s="1"/>
  <c r="B556" i="1"/>
  <c r="C555" i="10"/>
  <c r="AB52" i="10"/>
  <c r="AB67" i="10" s="1"/>
  <c r="J758" i="10" s="1"/>
  <c r="H52" i="1"/>
  <c r="H67" i="1" s="1"/>
  <c r="H71" i="1" s="1"/>
  <c r="AC52" i="1"/>
  <c r="AC67" i="1" s="1"/>
  <c r="AC71" i="1" s="1"/>
  <c r="C522" i="1" s="1"/>
  <c r="G522" i="1" s="1"/>
  <c r="AU52" i="1"/>
  <c r="AU67" i="1" s="1"/>
  <c r="AU71" i="1" s="1"/>
  <c r="V52" i="1"/>
  <c r="V67" i="1" s="1"/>
  <c r="V71" i="1" s="1"/>
  <c r="H85" i="9" s="1"/>
  <c r="C12" i="9"/>
  <c r="E734" i="1"/>
  <c r="CE62" i="1"/>
  <c r="BV52" i="1"/>
  <c r="BV67" i="1" s="1"/>
  <c r="J805" i="1" s="1"/>
  <c r="AR52" i="10"/>
  <c r="AR67" i="10" s="1"/>
  <c r="J774" i="10" s="1"/>
  <c r="E781" i="10"/>
  <c r="AY72" i="10"/>
  <c r="Z52" i="1"/>
  <c r="Z67" i="1" s="1"/>
  <c r="Z71" i="1" s="1"/>
  <c r="C519" i="1" s="1"/>
  <c r="G519" i="1" s="1"/>
  <c r="AV52" i="1"/>
  <c r="AV67" i="1" s="1"/>
  <c r="AV71" i="1" s="1"/>
  <c r="R52" i="1"/>
  <c r="R67" i="1" s="1"/>
  <c r="R71" i="1" s="1"/>
  <c r="C670" i="10"/>
  <c r="B499" i="1"/>
  <c r="C498" i="10"/>
  <c r="G498" i="10" s="1"/>
  <c r="B572" i="1"/>
  <c r="C571" i="10"/>
  <c r="BH52" i="10"/>
  <c r="BH67" i="10" s="1"/>
  <c r="J790" i="10" s="1"/>
  <c r="AL52" i="1"/>
  <c r="AL67" i="1" s="1"/>
  <c r="AL71" i="1" s="1"/>
  <c r="BO52" i="1"/>
  <c r="BO67" i="1" s="1"/>
  <c r="BO71" i="1" s="1"/>
  <c r="C560" i="1" s="1"/>
  <c r="C496" i="10"/>
  <c r="G496" i="10" s="1"/>
  <c r="B497" i="1"/>
  <c r="C668" i="10"/>
  <c r="M52" i="1"/>
  <c r="M67" i="1" s="1"/>
  <c r="BX52" i="10"/>
  <c r="BX67" i="10" s="1"/>
  <c r="J806" i="10" s="1"/>
  <c r="AP52" i="1"/>
  <c r="AP67" i="1" s="1"/>
  <c r="AP71" i="1" s="1"/>
  <c r="C707" i="1" s="1"/>
  <c r="BA52" i="1"/>
  <c r="BA67" i="1" s="1"/>
  <c r="BA71" i="1" s="1"/>
  <c r="D245" i="9" s="1"/>
  <c r="C516" i="10"/>
  <c r="B517" i="1"/>
  <c r="C688" i="10"/>
  <c r="BI52" i="1"/>
  <c r="BI67" i="1" s="1"/>
  <c r="BI71" i="1" s="1"/>
  <c r="E277" i="9" s="1"/>
  <c r="AO52" i="1"/>
  <c r="AO67" i="1" s="1"/>
  <c r="AO71" i="1" s="1"/>
  <c r="F181" i="9" s="1"/>
  <c r="AB72" i="10"/>
  <c r="B521" i="1" s="1"/>
  <c r="E758" i="10"/>
  <c r="AR72" i="10"/>
  <c r="B537" i="1" s="1"/>
  <c r="E774" i="10"/>
  <c r="BP72" i="10"/>
  <c r="B561" i="1" s="1"/>
  <c r="E798" i="10"/>
  <c r="C508" i="10"/>
  <c r="C680" i="10"/>
  <c r="H519" i="10"/>
  <c r="G519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B531" i="1" s="1"/>
  <c r="E768" i="10"/>
  <c r="AT72" i="10"/>
  <c r="B539" i="1" s="1"/>
  <c r="E776" i="10"/>
  <c r="BB72" i="10"/>
  <c r="B547" i="1" s="1"/>
  <c r="E784" i="10"/>
  <c r="BJ72" i="10"/>
  <c r="B555" i="1" s="1"/>
  <c r="E792" i="10"/>
  <c r="BR72" i="10"/>
  <c r="B563" i="1" s="1"/>
  <c r="E800" i="10"/>
  <c r="BZ72" i="10"/>
  <c r="B571" i="1" s="1"/>
  <c r="E808" i="10"/>
  <c r="H536" i="1"/>
  <c r="F536" i="1"/>
  <c r="F520" i="1"/>
  <c r="H520" i="1"/>
  <c r="C674" i="10"/>
  <c r="C502" i="10"/>
  <c r="G502" i="10" s="1"/>
  <c r="H515" i="10"/>
  <c r="G515" i="10"/>
  <c r="C499" i="10"/>
  <c r="G499" i="10" s="1"/>
  <c r="C671" i="10"/>
  <c r="D614" i="10"/>
  <c r="C647" i="10"/>
  <c r="M715" i="10" s="1"/>
  <c r="Z815" i="10" s="1"/>
  <c r="C705" i="10"/>
  <c r="C533" i="10"/>
  <c r="G533" i="10" s="1"/>
  <c r="C505" i="10"/>
  <c r="G505" i="10" s="1"/>
  <c r="C677" i="10"/>
  <c r="D341" i="1"/>
  <c r="C481" i="1" s="1"/>
  <c r="C50" i="8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C637" i="10"/>
  <c r="C557" i="10"/>
  <c r="AJ72" i="10"/>
  <c r="B529" i="1" s="1"/>
  <c r="E766" i="10"/>
  <c r="BH72" i="10"/>
  <c r="B553" i="1" s="1"/>
  <c r="E790" i="10"/>
  <c r="C545" i="10"/>
  <c r="C629" i="10"/>
  <c r="J629" i="10" s="1"/>
  <c r="C565" i="10"/>
  <c r="C640" i="10"/>
  <c r="C511" i="10"/>
  <c r="C683" i="10"/>
  <c r="C126" i="8"/>
  <c r="D391" i="1"/>
  <c r="C517" i="10"/>
  <c r="C689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C102" i="8"/>
  <c r="C482" i="1"/>
  <c r="AD72" i="10"/>
  <c r="B523" i="1" s="1"/>
  <c r="E760" i="10"/>
  <c r="AN72" i="10"/>
  <c r="B533" i="1" s="1"/>
  <c r="E770" i="10"/>
  <c r="BD72" i="10"/>
  <c r="B549" i="1" s="1"/>
  <c r="E786" i="10"/>
  <c r="BT72" i="10"/>
  <c r="B565" i="1" s="1"/>
  <c r="E802" i="10"/>
  <c r="CB72" i="10"/>
  <c r="B573" i="1" s="1"/>
  <c r="E810" i="10"/>
  <c r="C684" i="10"/>
  <c r="C512" i="10"/>
  <c r="C561" i="10"/>
  <c r="C622" i="10"/>
  <c r="C701" i="10"/>
  <c r="C529" i="10"/>
  <c r="H549" i="10"/>
  <c r="G549" i="10"/>
  <c r="H498" i="1"/>
  <c r="F498" i="1"/>
  <c r="C675" i="10"/>
  <c r="C503" i="10"/>
  <c r="G503" i="10" s="1"/>
  <c r="C681" i="10"/>
  <c r="C509" i="10"/>
  <c r="C633" i="10"/>
  <c r="C553" i="10"/>
  <c r="C521" i="10"/>
  <c r="C693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B545" i="1" s="1"/>
  <c r="E782" i="10"/>
  <c r="BX72" i="10"/>
  <c r="B569" i="1" s="1"/>
  <c r="E806" i="10"/>
  <c r="F516" i="1"/>
  <c r="H516" i="1"/>
  <c r="C673" i="10"/>
  <c r="C501" i="10"/>
  <c r="G501" i="10" s="1"/>
  <c r="AO52" i="10"/>
  <c r="AO67" i="10" s="1"/>
  <c r="J771" i="10" s="1"/>
  <c r="AF72" i="10"/>
  <c r="B525" i="1" s="1"/>
  <c r="E762" i="10"/>
  <c r="AV72" i="10"/>
  <c r="B541" i="1" s="1"/>
  <c r="E778" i="10"/>
  <c r="BL72" i="10"/>
  <c r="B557" i="1" s="1"/>
  <c r="E794" i="10"/>
  <c r="Z72" i="10"/>
  <c r="B519" i="1" s="1"/>
  <c r="E756" i="10"/>
  <c r="AH72" i="10"/>
  <c r="B527" i="1" s="1"/>
  <c r="E764" i="10"/>
  <c r="AP72" i="10"/>
  <c r="B535" i="1" s="1"/>
  <c r="E772" i="10"/>
  <c r="AX72" i="10"/>
  <c r="B543" i="1" s="1"/>
  <c r="E780" i="10"/>
  <c r="BF72" i="10"/>
  <c r="B551" i="1" s="1"/>
  <c r="E788" i="10"/>
  <c r="BN72" i="10"/>
  <c r="B559" i="1" s="1"/>
  <c r="E796" i="10"/>
  <c r="BV72" i="10"/>
  <c r="B567" i="1" s="1"/>
  <c r="E804" i="10"/>
  <c r="CC72" i="10"/>
  <c r="B574" i="1" s="1"/>
  <c r="E811" i="10"/>
  <c r="F540" i="1"/>
  <c r="H540" i="1"/>
  <c r="F532" i="1"/>
  <c r="H532" i="1"/>
  <c r="C506" i="10"/>
  <c r="G506" i="10" s="1"/>
  <c r="C678" i="10"/>
  <c r="C507" i="10"/>
  <c r="C679" i="10"/>
  <c r="F550" i="1"/>
  <c r="H550" i="1"/>
  <c r="C513" i="10"/>
  <c r="C685" i="10"/>
  <c r="G497" i="10"/>
  <c r="H497" i="10"/>
  <c r="C569" i="10"/>
  <c r="C644" i="10"/>
  <c r="L646" i="10" s="1"/>
  <c r="C709" i="10"/>
  <c r="C537" i="10"/>
  <c r="G537" i="10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B524" i="1" l="1"/>
  <c r="C695" i="10"/>
  <c r="C523" i="10"/>
  <c r="B528" i="1"/>
  <c r="C527" i="10"/>
  <c r="G527" i="10" s="1"/>
  <c r="C699" i="10"/>
  <c r="B552" i="1"/>
  <c r="C617" i="10"/>
  <c r="C551" i="10"/>
  <c r="G273" i="9"/>
  <c r="BF71" i="1"/>
  <c r="I245" i="9" s="1"/>
  <c r="C72" i="10"/>
  <c r="E733" i="10"/>
  <c r="E814" i="10" s="1"/>
  <c r="CE62" i="10"/>
  <c r="B548" i="1"/>
  <c r="C547" i="10"/>
  <c r="C632" i="10"/>
  <c r="H305" i="9"/>
  <c r="J737" i="1"/>
  <c r="F241" i="9"/>
  <c r="F17" i="9"/>
  <c r="D17" i="9"/>
  <c r="F113" i="9"/>
  <c r="J735" i="1"/>
  <c r="C305" i="9"/>
  <c r="J774" i="1"/>
  <c r="AA71" i="1"/>
  <c r="C692" i="1" s="1"/>
  <c r="F245" i="9"/>
  <c r="J797" i="1"/>
  <c r="C309" i="9"/>
  <c r="C559" i="1"/>
  <c r="G277" i="9"/>
  <c r="J794" i="1"/>
  <c r="BS71" i="1"/>
  <c r="C639" i="1" s="1"/>
  <c r="J796" i="1"/>
  <c r="J787" i="1"/>
  <c r="K71" i="1"/>
  <c r="D53" i="9" s="1"/>
  <c r="C556" i="1"/>
  <c r="J780" i="1"/>
  <c r="G241" i="9"/>
  <c r="G209" i="9"/>
  <c r="H177" i="9"/>
  <c r="F21" i="9"/>
  <c r="C499" i="1"/>
  <c r="G499" i="1" s="1"/>
  <c r="C671" i="1"/>
  <c r="I273" i="9"/>
  <c r="F81" i="9"/>
  <c r="I71" i="1"/>
  <c r="J786" i="1"/>
  <c r="C548" i="1"/>
  <c r="C527" i="1"/>
  <c r="G527" i="1" s="1"/>
  <c r="F149" i="9"/>
  <c r="AK71" i="1"/>
  <c r="C530" i="1" s="1"/>
  <c r="G530" i="1" s="1"/>
  <c r="AB71" i="1"/>
  <c r="C693" i="1" s="1"/>
  <c r="I145" i="9"/>
  <c r="C691" i="1"/>
  <c r="D49" i="9"/>
  <c r="E81" i="9"/>
  <c r="E117" i="9"/>
  <c r="I113" i="9"/>
  <c r="J761" i="1"/>
  <c r="J807" i="1"/>
  <c r="J751" i="1"/>
  <c r="C369" i="9"/>
  <c r="C631" i="1"/>
  <c r="CB71" i="1"/>
  <c r="C373" i="9" s="1"/>
  <c r="D177" i="9"/>
  <c r="G17" i="9"/>
  <c r="AY71" i="1"/>
  <c r="I213" i="9" s="1"/>
  <c r="J738" i="1"/>
  <c r="J759" i="1"/>
  <c r="BR71" i="1"/>
  <c r="C626" i="1" s="1"/>
  <c r="C549" i="1"/>
  <c r="C624" i="1"/>
  <c r="BQ71" i="1"/>
  <c r="C562" i="1" s="1"/>
  <c r="C701" i="1"/>
  <c r="C529" i="1"/>
  <c r="G529" i="1" s="1"/>
  <c r="E337" i="9"/>
  <c r="AX71" i="1"/>
  <c r="C543" i="1" s="1"/>
  <c r="H241" i="9"/>
  <c r="C149" i="9"/>
  <c r="J790" i="1"/>
  <c r="C542" i="1"/>
  <c r="BW71" i="1"/>
  <c r="E245" i="9"/>
  <c r="J781" i="1"/>
  <c r="AF71" i="1"/>
  <c r="U71" i="1"/>
  <c r="C514" i="1" s="1"/>
  <c r="G514" i="1" s="1"/>
  <c r="C696" i="1"/>
  <c r="J801" i="1"/>
  <c r="J763" i="1"/>
  <c r="J770" i="1"/>
  <c r="C523" i="1"/>
  <c r="G523" i="1" s="1"/>
  <c r="I117" i="9"/>
  <c r="C695" i="1"/>
  <c r="C512" i="1"/>
  <c r="G512" i="1" s="1"/>
  <c r="E85" i="9"/>
  <c r="C684" i="1"/>
  <c r="BG71" i="1"/>
  <c r="C618" i="1" s="1"/>
  <c r="C553" i="1"/>
  <c r="J804" i="1"/>
  <c r="C337" i="9"/>
  <c r="J750" i="1"/>
  <c r="BE71" i="1"/>
  <c r="F305" i="9"/>
  <c r="D273" i="9"/>
  <c r="BX71" i="1"/>
  <c r="C569" i="1" s="1"/>
  <c r="D277" i="9"/>
  <c r="I241" i="9"/>
  <c r="C629" i="1"/>
  <c r="I209" i="9"/>
  <c r="G245" i="9"/>
  <c r="I17" i="9"/>
  <c r="J752" i="1"/>
  <c r="C551" i="1"/>
  <c r="J791" i="1"/>
  <c r="C501" i="1"/>
  <c r="G501" i="1" s="1"/>
  <c r="H21" i="9"/>
  <c r="C673" i="1"/>
  <c r="C621" i="1"/>
  <c r="C561" i="1"/>
  <c r="E309" i="9"/>
  <c r="C541" i="1"/>
  <c r="C713" i="1"/>
  <c r="F213" i="9"/>
  <c r="C53" i="9"/>
  <c r="C675" i="1"/>
  <c r="C503" i="1"/>
  <c r="G503" i="1" s="1"/>
  <c r="C705" i="1"/>
  <c r="E181" i="9"/>
  <c r="C533" i="1"/>
  <c r="G533" i="1" s="1"/>
  <c r="C557" i="1"/>
  <c r="H277" i="9"/>
  <c r="C637" i="1"/>
  <c r="C620" i="1"/>
  <c r="C574" i="1"/>
  <c r="D373" i="9"/>
  <c r="C640" i="1"/>
  <c r="I309" i="9"/>
  <c r="C565" i="1"/>
  <c r="C181" i="9"/>
  <c r="C703" i="1"/>
  <c r="C531" i="1"/>
  <c r="G531" i="1" s="1"/>
  <c r="C117" i="9"/>
  <c r="C517" i="1"/>
  <c r="G517" i="1" s="1"/>
  <c r="C689" i="1"/>
  <c r="C540" i="1"/>
  <c r="G540" i="1" s="1"/>
  <c r="C712" i="1"/>
  <c r="E213" i="9"/>
  <c r="C511" i="1"/>
  <c r="G511" i="1" s="1"/>
  <c r="D85" i="9"/>
  <c r="C683" i="1"/>
  <c r="C711" i="1"/>
  <c r="D213" i="9"/>
  <c r="C539" i="1"/>
  <c r="G539" i="1" s="1"/>
  <c r="C518" i="1"/>
  <c r="G518" i="1" s="1"/>
  <c r="C690" i="1"/>
  <c r="D117" i="9"/>
  <c r="BJ71" i="1"/>
  <c r="BY71" i="1"/>
  <c r="C645" i="1" s="1"/>
  <c r="AZ71" i="1"/>
  <c r="C628" i="1" s="1"/>
  <c r="AR71" i="1"/>
  <c r="C537" i="1" s="1"/>
  <c r="G537" i="1" s="1"/>
  <c r="J744" i="1"/>
  <c r="M71" i="1"/>
  <c r="P71" i="1"/>
  <c r="C681" i="1" s="1"/>
  <c r="J736" i="1"/>
  <c r="E71" i="1"/>
  <c r="BV71" i="1"/>
  <c r="E17" i="9"/>
  <c r="C534" i="1"/>
  <c r="G534" i="1" s="1"/>
  <c r="C85" i="9"/>
  <c r="J783" i="1"/>
  <c r="C554" i="1"/>
  <c r="C706" i="1"/>
  <c r="C634" i="1"/>
  <c r="C547" i="1"/>
  <c r="C510" i="1"/>
  <c r="G510" i="1" s="1"/>
  <c r="C546" i="1"/>
  <c r="G546" i="1" s="1"/>
  <c r="C630" i="1"/>
  <c r="C505" i="1"/>
  <c r="G505" i="1" s="1"/>
  <c r="E53" i="9"/>
  <c r="H117" i="9"/>
  <c r="C694" i="1"/>
  <c r="I277" i="9"/>
  <c r="D21" i="9"/>
  <c r="C669" i="1"/>
  <c r="C558" i="1"/>
  <c r="C646" i="1"/>
  <c r="C536" i="1"/>
  <c r="G536" i="1" s="1"/>
  <c r="G181" i="9"/>
  <c r="C535" i="1"/>
  <c r="G535" i="1" s="1"/>
  <c r="C572" i="1"/>
  <c r="I341" i="9"/>
  <c r="H309" i="9"/>
  <c r="H341" i="9"/>
  <c r="C508" i="1"/>
  <c r="G508" i="1" s="1"/>
  <c r="C564" i="1"/>
  <c r="C679" i="1"/>
  <c r="G21" i="9"/>
  <c r="C500" i="1"/>
  <c r="G500" i="1" s="1"/>
  <c r="C507" i="1"/>
  <c r="G507" i="1" s="1"/>
  <c r="C687" i="1"/>
  <c r="H53" i="9"/>
  <c r="C526" i="1"/>
  <c r="G526" i="1" s="1"/>
  <c r="C700" i="1"/>
  <c r="C627" i="1"/>
  <c r="D181" i="9"/>
  <c r="C685" i="1"/>
  <c r="D309" i="9"/>
  <c r="C704" i="1"/>
  <c r="E149" i="9"/>
  <c r="F85" i="9"/>
  <c r="C528" i="1"/>
  <c r="G528" i="1" s="1"/>
  <c r="C708" i="1"/>
  <c r="C515" i="1"/>
  <c r="G515" i="1" s="1"/>
  <c r="C566" i="1"/>
  <c r="C641" i="1"/>
  <c r="C341" i="9"/>
  <c r="C520" i="1"/>
  <c r="G520" i="1" s="1"/>
  <c r="F117" i="9"/>
  <c r="C710" i="1"/>
  <c r="C213" i="9"/>
  <c r="C538" i="1"/>
  <c r="G538" i="1" s="1"/>
  <c r="E815" i="1"/>
  <c r="I85" i="9"/>
  <c r="C688" i="1"/>
  <c r="J747" i="1"/>
  <c r="I177" i="9"/>
  <c r="J764" i="1"/>
  <c r="E145" i="9"/>
  <c r="G337" i="9"/>
  <c r="F273" i="9"/>
  <c r="E273" i="9"/>
  <c r="J792" i="1"/>
  <c r="F49" i="9"/>
  <c r="I364" i="9"/>
  <c r="E816" i="1"/>
  <c r="C428" i="1"/>
  <c r="D337" i="9"/>
  <c r="J769" i="1"/>
  <c r="C177" i="9"/>
  <c r="C67" i="1"/>
  <c r="C71" i="1" s="1"/>
  <c r="C668" i="1" s="1"/>
  <c r="CE52" i="1"/>
  <c r="E305" i="9"/>
  <c r="J799" i="1"/>
  <c r="D113" i="9"/>
  <c r="J756" i="1"/>
  <c r="H501" i="1"/>
  <c r="F501" i="1"/>
  <c r="J771" i="1"/>
  <c r="E177" i="9"/>
  <c r="J766" i="1"/>
  <c r="G145" i="9"/>
  <c r="H505" i="1"/>
  <c r="F505" i="1"/>
  <c r="H145" i="9"/>
  <c r="J767" i="1"/>
  <c r="G500" i="10"/>
  <c r="H500" i="10"/>
  <c r="F177" i="9"/>
  <c r="J772" i="1"/>
  <c r="J748" i="1"/>
  <c r="C81" i="9"/>
  <c r="J812" i="1"/>
  <c r="D369" i="9"/>
  <c r="J741" i="1"/>
  <c r="C49" i="9"/>
  <c r="J803" i="1"/>
  <c r="I305" i="9"/>
  <c r="F517" i="1"/>
  <c r="H517" i="1"/>
  <c r="J745" i="1"/>
  <c r="G49" i="9"/>
  <c r="E241" i="9"/>
  <c r="J785" i="1"/>
  <c r="J810" i="1"/>
  <c r="I337" i="9"/>
  <c r="J754" i="1"/>
  <c r="I81" i="9"/>
  <c r="J784" i="1"/>
  <c r="D241" i="9"/>
  <c r="J779" i="1"/>
  <c r="F209" i="9"/>
  <c r="J753" i="1"/>
  <c r="H81" i="9"/>
  <c r="J743" i="1"/>
  <c r="E49" i="9"/>
  <c r="J795" i="1"/>
  <c r="H273" i="9"/>
  <c r="J755" i="1"/>
  <c r="C113" i="9"/>
  <c r="H499" i="1"/>
  <c r="F499" i="1"/>
  <c r="D209" i="9"/>
  <c r="J777" i="1"/>
  <c r="J773" i="1"/>
  <c r="G177" i="9"/>
  <c r="J757" i="1"/>
  <c r="E113" i="9"/>
  <c r="E209" i="9"/>
  <c r="J778" i="1"/>
  <c r="J746" i="1"/>
  <c r="H49" i="9"/>
  <c r="G516" i="10"/>
  <c r="H516" i="10"/>
  <c r="C145" i="9"/>
  <c r="J762" i="1"/>
  <c r="H113" i="9"/>
  <c r="J760" i="1"/>
  <c r="F145" i="9"/>
  <c r="J765" i="1"/>
  <c r="D81" i="9"/>
  <c r="J749" i="1"/>
  <c r="F497" i="1"/>
  <c r="H497" i="1"/>
  <c r="J739" i="1"/>
  <c r="H17" i="9"/>
  <c r="C209" i="9"/>
  <c r="J776" i="1"/>
  <c r="D305" i="9"/>
  <c r="J798" i="1"/>
  <c r="B544" i="1"/>
  <c r="C624" i="10"/>
  <c r="G624" i="10" s="1"/>
  <c r="C543" i="10"/>
  <c r="F522" i="1"/>
  <c r="H522" i="1"/>
  <c r="F510" i="1"/>
  <c r="H510" i="1"/>
  <c r="F513" i="1"/>
  <c r="H513" i="1"/>
  <c r="C142" i="8"/>
  <c r="D39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D706" i="10"/>
  <c r="M706" i="10" s="1"/>
  <c r="Z772" i="10" s="1"/>
  <c r="D690" i="10"/>
  <c r="M690" i="10" s="1"/>
  <c r="Z756" i="10" s="1"/>
  <c r="D700" i="10"/>
  <c r="M700" i="10" s="1"/>
  <c r="Z766" i="10" s="1"/>
  <c r="D683" i="10"/>
  <c r="M683" i="10" s="1"/>
  <c r="Z749" i="10" s="1"/>
  <c r="D667" i="10"/>
  <c r="M667" i="10" s="1"/>
  <c r="D617" i="10"/>
  <c r="D692" i="10"/>
  <c r="M692" i="10" s="1"/>
  <c r="Z758" i="10" s="1"/>
  <c r="D642" i="10"/>
  <c r="D634" i="10"/>
  <c r="D708" i="10"/>
  <c r="M708" i="10" s="1"/>
  <c r="Z774" i="10" s="1"/>
  <c r="D678" i="10"/>
  <c r="M678" i="10" s="1"/>
  <c r="Z744" i="10" s="1"/>
  <c r="D704" i="10"/>
  <c r="M704" i="10" s="1"/>
  <c r="Z770" i="10" s="1"/>
  <c r="D709" i="10"/>
  <c r="M709" i="10" s="1"/>
  <c r="Z775" i="10" s="1"/>
  <c r="D687" i="10"/>
  <c r="M687" i="10" s="1"/>
  <c r="Z753" i="10" s="1"/>
  <c r="D715" i="10"/>
  <c r="D698" i="10"/>
  <c r="M698" i="10" s="1"/>
  <c r="Z764" i="10" s="1"/>
  <c r="D712" i="10"/>
  <c r="M712" i="10" s="1"/>
  <c r="Z778" i="10" s="1"/>
  <c r="D685" i="10"/>
  <c r="M685" i="10" s="1"/>
  <c r="Z751" i="10" s="1"/>
  <c r="D675" i="10"/>
  <c r="M675" i="10" s="1"/>
  <c r="Z741" i="10" s="1"/>
  <c r="D621" i="10"/>
  <c r="D705" i="10"/>
  <c r="M705" i="10" s="1"/>
  <c r="Z771" i="10" s="1"/>
  <c r="D681" i="10"/>
  <c r="M681" i="10" s="1"/>
  <c r="Z747" i="10" s="1"/>
  <c r="D638" i="10"/>
  <c r="D630" i="10"/>
  <c r="D695" i="10"/>
  <c r="M695" i="10" s="1"/>
  <c r="Z761" i="10" s="1"/>
  <c r="D676" i="10"/>
  <c r="M676" i="10" s="1"/>
  <c r="Z742" i="10" s="1"/>
  <c r="D691" i="10"/>
  <c r="M691" i="10" s="1"/>
  <c r="Z757" i="10" s="1"/>
  <c r="D696" i="10"/>
  <c r="M696" i="10" s="1"/>
  <c r="Z762" i="10" s="1"/>
  <c r="D702" i="10"/>
  <c r="M702" i="10" s="1"/>
  <c r="Z768" i="10" s="1"/>
  <c r="D699" i="10"/>
  <c r="M699" i="10" s="1"/>
  <c r="Z765" i="10" s="1"/>
  <c r="D627" i="10"/>
  <c r="D682" i="10"/>
  <c r="M682" i="10" s="1"/>
  <c r="Z748" i="10" s="1"/>
  <c r="D632" i="10"/>
  <c r="D677" i="10"/>
  <c r="M677" i="10" s="1"/>
  <c r="Z743" i="10" s="1"/>
  <c r="D707" i="10"/>
  <c r="M707" i="10" s="1"/>
  <c r="Z773" i="10" s="1"/>
  <c r="D668" i="10"/>
  <c r="M668" i="10" s="1"/>
  <c r="Z734" i="10" s="1"/>
  <c r="D626" i="10"/>
  <c r="D641" i="10"/>
  <c r="D623" i="10"/>
  <c r="D643" i="10"/>
  <c r="D686" i="10"/>
  <c r="M686" i="10" s="1"/>
  <c r="Z752" i="10" s="1"/>
  <c r="D679" i="10"/>
  <c r="M679" i="10" s="1"/>
  <c r="Z745" i="10" s="1"/>
  <c r="D615" i="10"/>
  <c r="D640" i="10"/>
  <c r="D697" i="10"/>
  <c r="M697" i="10" s="1"/>
  <c r="Z763" i="10" s="1"/>
  <c r="D693" i="10"/>
  <c r="M693" i="10" s="1"/>
  <c r="Z759" i="10" s="1"/>
  <c r="D670" i="10"/>
  <c r="M670" i="10" s="1"/>
  <c r="Z736" i="10" s="1"/>
  <c r="D644" i="10"/>
  <c r="D624" i="10"/>
  <c r="D633" i="10"/>
  <c r="D635" i="10"/>
  <c r="D673" i="10"/>
  <c r="M673" i="10" s="1"/>
  <c r="Z739" i="10" s="1"/>
  <c r="D616" i="10"/>
  <c r="D701" i="10"/>
  <c r="M701" i="10" s="1"/>
  <c r="Z767" i="10" s="1"/>
  <c r="D703" i="10"/>
  <c r="M703" i="10" s="1"/>
  <c r="Z769" i="10" s="1"/>
  <c r="D688" i="10"/>
  <c r="M688" i="10" s="1"/>
  <c r="Z754" i="10" s="1"/>
  <c r="D669" i="10"/>
  <c r="M669" i="10" s="1"/>
  <c r="Z735" i="10" s="1"/>
  <c r="D620" i="10"/>
  <c r="D639" i="10"/>
  <c r="D684" i="10"/>
  <c r="M684" i="10" s="1"/>
  <c r="Z750" i="10" s="1"/>
  <c r="D680" i="10"/>
  <c r="M680" i="10" s="1"/>
  <c r="Z746" i="10" s="1"/>
  <c r="D645" i="10"/>
  <c r="D646" i="10"/>
  <c r="D637" i="10"/>
  <c r="D672" i="10"/>
  <c r="M672" i="10" s="1"/>
  <c r="Z738" i="10" s="1"/>
  <c r="D710" i="10"/>
  <c r="M710" i="10" s="1"/>
  <c r="Z776" i="10" s="1"/>
  <c r="D636" i="10"/>
  <c r="D628" i="10"/>
  <c r="D674" i="10"/>
  <c r="M674" i="10" s="1"/>
  <c r="Z740" i="10" s="1"/>
  <c r="D694" i="10"/>
  <c r="M694" i="10" s="1"/>
  <c r="Z760" i="10" s="1"/>
  <c r="D622" i="10"/>
  <c r="D625" i="10"/>
  <c r="D618" i="10"/>
  <c r="D671" i="10"/>
  <c r="M671" i="10" s="1"/>
  <c r="Z737" i="10" s="1"/>
  <c r="D629" i="10"/>
  <c r="D619" i="10"/>
  <c r="D631" i="10"/>
  <c r="D711" i="10"/>
  <c r="M711" i="10" s="1"/>
  <c r="Z777" i="10" s="1"/>
  <c r="D689" i="10"/>
  <c r="M689" i="10" s="1"/>
  <c r="Z755" i="10" s="1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B496" i="1" l="1"/>
  <c r="C495" i="10"/>
  <c r="C667" i="10"/>
  <c r="C714" i="10" s="1"/>
  <c r="G523" i="10"/>
  <c r="H523" i="10"/>
  <c r="F528" i="1"/>
  <c r="H528" i="1"/>
  <c r="E815" i="10"/>
  <c r="C427" i="10"/>
  <c r="C441" i="10" s="1"/>
  <c r="CE72" i="10"/>
  <c r="C715" i="10" s="1"/>
  <c r="F524" i="1"/>
  <c r="H524" i="1"/>
  <c r="C676" i="1"/>
  <c r="F309" i="9"/>
  <c r="C504" i="1"/>
  <c r="G504" i="1" s="1"/>
  <c r="C623" i="1"/>
  <c r="I149" i="9"/>
  <c r="C702" i="1"/>
  <c r="I21" i="9"/>
  <c r="C674" i="1"/>
  <c r="I53" i="9"/>
  <c r="C563" i="1"/>
  <c r="C502" i="1"/>
  <c r="G502" i="1" s="1"/>
  <c r="C644" i="1"/>
  <c r="C521" i="1"/>
  <c r="G521" i="1" s="1"/>
  <c r="G117" i="9"/>
  <c r="C616" i="1"/>
  <c r="H213" i="9"/>
  <c r="C277" i="9"/>
  <c r="G309" i="9"/>
  <c r="C622" i="1"/>
  <c r="C552" i="1"/>
  <c r="C544" i="1"/>
  <c r="G544" i="1" s="1"/>
  <c r="C573" i="1"/>
  <c r="C625" i="1"/>
  <c r="C21" i="9"/>
  <c r="D149" i="9"/>
  <c r="C697" i="1"/>
  <c r="C525" i="1"/>
  <c r="G525" i="1" s="1"/>
  <c r="C568" i="1"/>
  <c r="C643" i="1"/>
  <c r="E341" i="9"/>
  <c r="F341" i="9"/>
  <c r="G85" i="9"/>
  <c r="C686" i="1"/>
  <c r="C550" i="1"/>
  <c r="G550" i="1" s="1"/>
  <c r="C614" i="1"/>
  <c r="H245" i="9"/>
  <c r="C509" i="1"/>
  <c r="G509" i="1" s="1"/>
  <c r="C245" i="9"/>
  <c r="C496" i="1"/>
  <c r="G496" i="1" s="1"/>
  <c r="C555" i="1"/>
  <c r="C617" i="1"/>
  <c r="F277" i="9"/>
  <c r="C678" i="1"/>
  <c r="C506" i="1"/>
  <c r="G506" i="1" s="1"/>
  <c r="F53" i="9"/>
  <c r="C570" i="1"/>
  <c r="C545" i="1"/>
  <c r="G545" i="1" s="1"/>
  <c r="G341" i="9"/>
  <c r="C642" i="1"/>
  <c r="D341" i="9"/>
  <c r="C567" i="1"/>
  <c r="E21" i="9"/>
  <c r="C670" i="1"/>
  <c r="C498" i="1"/>
  <c r="G498" i="1" s="1"/>
  <c r="C709" i="1"/>
  <c r="I181" i="9"/>
  <c r="D714" i="10"/>
  <c r="H544" i="1"/>
  <c r="F544" i="1"/>
  <c r="C17" i="9"/>
  <c r="J734" i="1"/>
  <c r="J815" i="1" s="1"/>
  <c r="CE67" i="1"/>
  <c r="CE71" i="1" s="1"/>
  <c r="C716" i="1" s="1"/>
  <c r="H543" i="10"/>
  <c r="G543" i="10"/>
  <c r="G690" i="10"/>
  <c r="G686" i="10"/>
  <c r="G640" i="10"/>
  <c r="G628" i="10"/>
  <c r="G678" i="10"/>
  <c r="G645" i="10"/>
  <c r="G642" i="10"/>
  <c r="G681" i="10"/>
  <c r="G638" i="10"/>
  <c r="G625" i="10"/>
  <c r="G634" i="10"/>
  <c r="G632" i="10"/>
  <c r="G630" i="10"/>
  <c r="G702" i="10"/>
  <c r="G684" i="10"/>
  <c r="G672" i="10"/>
  <c r="G712" i="10"/>
  <c r="G687" i="10"/>
  <c r="G701" i="10"/>
  <c r="G668" i="10"/>
  <c r="G693" i="10"/>
  <c r="G646" i="10"/>
  <c r="G699" i="10"/>
  <c r="G685" i="10"/>
  <c r="G692" i="10"/>
  <c r="G694" i="10"/>
  <c r="G667" i="10"/>
  <c r="G714" i="10" s="1"/>
  <c r="G671" i="10"/>
  <c r="G696" i="10"/>
  <c r="G689" i="10"/>
  <c r="G703" i="10"/>
  <c r="G691" i="10"/>
  <c r="G669" i="10"/>
  <c r="G705" i="10"/>
  <c r="G711" i="10"/>
  <c r="G673" i="10"/>
  <c r="G688" i="10"/>
  <c r="G644" i="10"/>
  <c r="G679" i="10"/>
  <c r="G683" i="10"/>
  <c r="G680" i="10"/>
  <c r="G700" i="10"/>
  <c r="G637" i="10"/>
  <c r="G629" i="10"/>
  <c r="G675" i="10"/>
  <c r="G710" i="10"/>
  <c r="G677" i="10"/>
  <c r="G670" i="10"/>
  <c r="G626" i="10"/>
  <c r="G708" i="10"/>
  <c r="G631" i="10"/>
  <c r="G709" i="10"/>
  <c r="G627" i="10"/>
  <c r="G706" i="10"/>
  <c r="G697" i="10"/>
  <c r="G676" i="10"/>
  <c r="G639" i="10"/>
  <c r="G674" i="10"/>
  <c r="G715" i="10"/>
  <c r="G635" i="10"/>
  <c r="G641" i="10"/>
  <c r="G636" i="10"/>
  <c r="G704" i="10"/>
  <c r="G633" i="10"/>
  <c r="G707" i="10"/>
  <c r="G698" i="10"/>
  <c r="G695" i="10"/>
  <c r="G682" i="10"/>
  <c r="G643" i="10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M714" i="10"/>
  <c r="Z733" i="10"/>
  <c r="Z814" i="10" s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H495" i="10" l="1"/>
  <c r="G495" i="10"/>
  <c r="F496" i="1"/>
  <c r="H496" i="1"/>
  <c r="C715" i="1"/>
  <c r="D615" i="1"/>
  <c r="C648" i="1"/>
  <c r="M716" i="1" s="1"/>
  <c r="Y816" i="1" s="1"/>
  <c r="I373" i="9"/>
  <c r="H714" i="10"/>
  <c r="C433" i="1"/>
  <c r="C441" i="1" s="1"/>
  <c r="J816" i="1"/>
  <c r="I369" i="9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D617" i="1" l="1"/>
  <c r="D618" i="1"/>
  <c r="D635" i="1"/>
  <c r="D688" i="1"/>
  <c r="D683" i="1"/>
  <c r="D629" i="1"/>
  <c r="D692" i="1"/>
  <c r="D643" i="1"/>
  <c r="D687" i="1"/>
  <c r="D620" i="1"/>
  <c r="D671" i="1"/>
  <c r="D622" i="1"/>
  <c r="D677" i="1"/>
  <c r="D703" i="1"/>
  <c r="D701" i="1"/>
  <c r="D698" i="1"/>
  <c r="D647" i="1"/>
  <c r="D694" i="1"/>
  <c r="D691" i="1"/>
  <c r="D668" i="1"/>
  <c r="D693" i="1"/>
  <c r="D625" i="1"/>
  <c r="D695" i="1"/>
  <c r="D705" i="1"/>
  <c r="D639" i="1"/>
  <c r="D631" i="1"/>
  <c r="D642" i="1"/>
  <c r="D709" i="1"/>
  <c r="D702" i="1"/>
  <c r="D636" i="1"/>
  <c r="D700" i="1"/>
  <c r="D676" i="1"/>
  <c r="D619" i="1"/>
  <c r="D644" i="1"/>
  <c r="D638" i="1"/>
  <c r="D686" i="1"/>
  <c r="D624" i="1"/>
  <c r="D623" i="1"/>
  <c r="D696" i="1"/>
  <c r="D640" i="1"/>
  <c r="D627" i="1"/>
  <c r="D704" i="1"/>
  <c r="D670" i="1"/>
  <c r="D675" i="1"/>
  <c r="D681" i="1"/>
  <c r="D699" i="1"/>
  <c r="D634" i="1"/>
  <c r="D707" i="1"/>
  <c r="D628" i="1"/>
  <c r="D621" i="1"/>
  <c r="D682" i="1"/>
  <c r="D645" i="1"/>
  <c r="D630" i="1"/>
  <c r="D711" i="1"/>
  <c r="D706" i="1"/>
  <c r="D669" i="1"/>
  <c r="D674" i="1"/>
  <c r="D716" i="1"/>
  <c r="D632" i="1"/>
  <c r="D679" i="1"/>
  <c r="D678" i="1"/>
  <c r="D684" i="1"/>
  <c r="D685" i="1"/>
  <c r="D697" i="1"/>
  <c r="D626" i="1"/>
  <c r="D713" i="1"/>
  <c r="D712" i="1"/>
  <c r="D673" i="1"/>
  <c r="D690" i="1"/>
  <c r="D633" i="1"/>
  <c r="D616" i="1"/>
  <c r="D672" i="1"/>
  <c r="D710" i="1"/>
  <c r="D637" i="1"/>
  <c r="D708" i="1"/>
  <c r="D689" i="1"/>
  <c r="D641" i="1"/>
  <c r="D680" i="1"/>
  <c r="D646" i="1"/>
  <c r="E714" i="10"/>
  <c r="F714" i="10"/>
  <c r="E623" i="1" l="1"/>
  <c r="D715" i="1"/>
  <c r="E612" i="1"/>
  <c r="E716" i="1" l="1"/>
  <c r="E675" i="1"/>
  <c r="E700" i="1"/>
  <c r="E688" i="1"/>
  <c r="E699" i="1"/>
  <c r="E685" i="1"/>
  <c r="E669" i="1"/>
  <c r="E631" i="1"/>
  <c r="E695" i="1"/>
  <c r="E678" i="1"/>
  <c r="E691" i="1"/>
  <c r="E690" i="1"/>
  <c r="E712" i="1"/>
  <c r="E630" i="1"/>
  <c r="E670" i="1"/>
  <c r="E687" i="1"/>
  <c r="E697" i="1"/>
  <c r="E668" i="1"/>
  <c r="E637" i="1"/>
  <c r="E640" i="1"/>
  <c r="E684" i="1"/>
  <c r="E708" i="1"/>
  <c r="E686" i="1"/>
  <c r="E632" i="1"/>
  <c r="E645" i="1"/>
  <c r="E633" i="1"/>
  <c r="E711" i="1"/>
  <c r="E702" i="1"/>
  <c r="E707" i="1"/>
  <c r="E642" i="1"/>
  <c r="E628" i="1"/>
  <c r="E626" i="1"/>
  <c r="E682" i="1"/>
  <c r="E681" i="1"/>
  <c r="E698" i="1"/>
  <c r="E671" i="1"/>
  <c r="E641" i="1"/>
  <c r="E643" i="1"/>
  <c r="E680" i="1"/>
  <c r="E693" i="1"/>
  <c r="E647" i="1"/>
  <c r="E638" i="1"/>
  <c r="E627" i="1"/>
  <c r="E624" i="1"/>
  <c r="E701" i="1"/>
  <c r="E673" i="1"/>
  <c r="E705" i="1"/>
  <c r="E672" i="1"/>
  <c r="E679" i="1"/>
  <c r="E683" i="1"/>
  <c r="E704" i="1"/>
  <c r="E635" i="1"/>
  <c r="E629" i="1"/>
  <c r="E696" i="1"/>
  <c r="E692" i="1"/>
  <c r="E644" i="1"/>
  <c r="E634" i="1"/>
  <c r="E676" i="1"/>
  <c r="E646" i="1"/>
  <c r="E639" i="1"/>
  <c r="E677" i="1"/>
  <c r="E694" i="1"/>
  <c r="E674" i="1"/>
  <c r="E710" i="1"/>
  <c r="E625" i="1"/>
  <c r="E709" i="1"/>
  <c r="E703" i="1"/>
  <c r="E706" i="1"/>
  <c r="E713" i="1"/>
  <c r="E689" i="1"/>
  <c r="E636" i="1"/>
  <c r="E715" i="1" l="1"/>
  <c r="F624" i="1"/>
  <c r="F713" i="1" l="1"/>
  <c r="F634" i="1"/>
  <c r="F698" i="1"/>
  <c r="F627" i="1"/>
  <c r="F677" i="1"/>
  <c r="F692" i="1"/>
  <c r="F646" i="1"/>
  <c r="F638" i="1"/>
  <c r="F699" i="1"/>
  <c r="F683" i="1"/>
  <c r="F701" i="1"/>
  <c r="F691" i="1"/>
  <c r="F675" i="1"/>
  <c r="F681" i="1"/>
  <c r="F711" i="1"/>
  <c r="F696" i="1"/>
  <c r="F630" i="1"/>
  <c r="F709" i="1"/>
  <c r="F710" i="1"/>
  <c r="F629" i="1"/>
  <c r="F628" i="1"/>
  <c r="F642" i="1"/>
  <c r="F625" i="1"/>
  <c r="F707" i="1"/>
  <c r="F668" i="1"/>
  <c r="F708" i="1"/>
  <c r="F669" i="1"/>
  <c r="F674" i="1"/>
  <c r="F635" i="1"/>
  <c r="F704" i="1"/>
  <c r="F676" i="1"/>
  <c r="F679" i="1"/>
  <c r="F644" i="1"/>
  <c r="F672" i="1"/>
  <c r="F684" i="1"/>
  <c r="F670" i="1"/>
  <c r="F631" i="1"/>
  <c r="F643" i="1"/>
  <c r="F671" i="1"/>
  <c r="F645" i="1"/>
  <c r="F702" i="1"/>
  <c r="F641" i="1"/>
  <c r="F700" i="1"/>
  <c r="F639" i="1"/>
  <c r="F633" i="1"/>
  <c r="F697" i="1"/>
  <c r="F682" i="1"/>
  <c r="F686" i="1"/>
  <c r="F640" i="1"/>
  <c r="F636" i="1"/>
  <c r="F626" i="1"/>
  <c r="F688" i="1"/>
  <c r="F689" i="1"/>
  <c r="F693" i="1"/>
  <c r="F647" i="1"/>
  <c r="F637" i="1"/>
  <c r="F705" i="1"/>
  <c r="F690" i="1"/>
  <c r="F673" i="1"/>
  <c r="F703" i="1"/>
  <c r="F680" i="1"/>
  <c r="F716" i="1"/>
  <c r="F685" i="1"/>
  <c r="F706" i="1"/>
  <c r="F694" i="1"/>
  <c r="F712" i="1"/>
  <c r="F695" i="1"/>
  <c r="F632" i="1"/>
  <c r="F678" i="1"/>
  <c r="F687" i="1"/>
  <c r="G625" i="1" l="1"/>
  <c r="F715" i="1"/>
  <c r="G713" i="1" l="1"/>
  <c r="G694" i="1"/>
  <c r="G712" i="1"/>
  <c r="G670" i="1"/>
  <c r="G676" i="1"/>
  <c r="G691" i="1"/>
  <c r="G646" i="1"/>
  <c r="G677" i="1"/>
  <c r="G683" i="1"/>
  <c r="G633" i="1"/>
  <c r="G701" i="1"/>
  <c r="G703" i="1"/>
  <c r="G696" i="1"/>
  <c r="G645" i="1"/>
  <c r="G685" i="1"/>
  <c r="G689" i="1"/>
  <c r="G627" i="1"/>
  <c r="G631" i="1"/>
  <c r="G678" i="1"/>
  <c r="G671" i="1"/>
  <c r="G693" i="1"/>
  <c r="G700" i="1"/>
  <c r="G699" i="1"/>
  <c r="G679" i="1"/>
  <c r="G669" i="1"/>
  <c r="G637" i="1"/>
  <c r="G697" i="1"/>
  <c r="G642" i="1"/>
  <c r="G705" i="1"/>
  <c r="G707" i="1"/>
  <c r="G682" i="1"/>
  <c r="G668" i="1"/>
  <c r="G695" i="1"/>
  <c r="G641" i="1"/>
  <c r="G681" i="1"/>
  <c r="G647" i="1"/>
  <c r="G629" i="1"/>
  <c r="G708" i="1"/>
  <c r="G635" i="1"/>
  <c r="G702" i="1"/>
  <c r="G716" i="1"/>
  <c r="G639" i="1"/>
  <c r="G675" i="1"/>
  <c r="G686" i="1"/>
  <c r="G711" i="1"/>
  <c r="G643" i="1"/>
  <c r="G680" i="1"/>
  <c r="G710" i="1"/>
  <c r="G638" i="1"/>
  <c r="G704" i="1"/>
  <c r="G674" i="1"/>
  <c r="G640" i="1"/>
  <c r="G673" i="1"/>
  <c r="G636" i="1"/>
  <c r="G690" i="1"/>
  <c r="G644" i="1"/>
  <c r="G688" i="1"/>
  <c r="G709" i="1"/>
  <c r="G634" i="1"/>
  <c r="G628" i="1"/>
  <c r="G698" i="1"/>
  <c r="G687" i="1"/>
  <c r="G626" i="1"/>
  <c r="G672" i="1"/>
  <c r="G706" i="1"/>
  <c r="G632" i="1"/>
  <c r="G692" i="1"/>
  <c r="G684" i="1"/>
  <c r="G630" i="1"/>
  <c r="G715" i="1" l="1"/>
  <c r="H628" i="1"/>
  <c r="H697" i="1" l="1"/>
  <c r="H677" i="1"/>
  <c r="H711" i="1"/>
  <c r="H696" i="1"/>
  <c r="H687" i="1"/>
  <c r="H706" i="1"/>
  <c r="H673" i="1"/>
  <c r="H710" i="1"/>
  <c r="H671" i="1"/>
  <c r="H676" i="1"/>
  <c r="H705" i="1"/>
  <c r="H644" i="1"/>
  <c r="H681" i="1"/>
  <c r="H713" i="1"/>
  <c r="H694" i="1"/>
  <c r="H683" i="1"/>
  <c r="H633" i="1"/>
  <c r="H675" i="1"/>
  <c r="H701" i="1"/>
  <c r="H685" i="1"/>
  <c r="H637" i="1"/>
  <c r="H636" i="1"/>
  <c r="H642" i="1"/>
  <c r="H709" i="1"/>
  <c r="H680" i="1"/>
  <c r="H695" i="1"/>
  <c r="H672" i="1"/>
  <c r="H693" i="1"/>
  <c r="H634" i="1"/>
  <c r="H647" i="1"/>
  <c r="H646" i="1"/>
  <c r="H699" i="1"/>
  <c r="H691" i="1"/>
  <c r="H716" i="1"/>
  <c r="H704" i="1"/>
  <c r="H682" i="1"/>
  <c r="H643" i="1"/>
  <c r="H698" i="1"/>
  <c r="H638" i="1"/>
  <c r="H639" i="1"/>
  <c r="H702" i="1"/>
  <c r="H708" i="1"/>
  <c r="H631" i="1"/>
  <c r="H712" i="1"/>
  <c r="H645" i="1"/>
  <c r="H703" i="1"/>
  <c r="H629" i="1"/>
  <c r="H641" i="1"/>
  <c r="H630" i="1"/>
  <c r="H635" i="1"/>
  <c r="H640" i="1"/>
  <c r="H690" i="1"/>
  <c r="H707" i="1"/>
  <c r="H669" i="1"/>
  <c r="H632" i="1"/>
  <c r="H684" i="1"/>
  <c r="H689" i="1"/>
  <c r="H679" i="1"/>
  <c r="H674" i="1"/>
  <c r="H686" i="1"/>
  <c r="H678" i="1"/>
  <c r="H692" i="1"/>
  <c r="H670" i="1"/>
  <c r="H668" i="1"/>
  <c r="H700" i="1"/>
  <c r="H688" i="1"/>
  <c r="H715" i="1" l="1"/>
  <c r="I629" i="1"/>
  <c r="I688" i="1" l="1"/>
  <c r="I683" i="1"/>
  <c r="I707" i="1"/>
  <c r="I700" i="1"/>
  <c r="I697" i="1"/>
  <c r="I708" i="1"/>
  <c r="I645" i="1"/>
  <c r="I689" i="1"/>
  <c r="I680" i="1"/>
  <c r="I693" i="1"/>
  <c r="I704" i="1"/>
  <c r="I692" i="1"/>
  <c r="I686" i="1"/>
  <c r="I676" i="1"/>
  <c r="I710" i="1"/>
  <c r="I681" i="1"/>
  <c r="I694" i="1"/>
  <c r="I709" i="1"/>
  <c r="I677" i="1"/>
  <c r="I675" i="1"/>
  <c r="I633" i="1"/>
  <c r="I640" i="1"/>
  <c r="I698" i="1"/>
  <c r="I641" i="1"/>
  <c r="I684" i="1"/>
  <c r="I630" i="1"/>
  <c r="I668" i="1"/>
  <c r="I705" i="1"/>
  <c r="I639" i="1"/>
  <c r="I638" i="1"/>
  <c r="I636" i="1"/>
  <c r="I679" i="1"/>
  <c r="I685" i="1"/>
  <c r="I635" i="1"/>
  <c r="I682" i="1"/>
  <c r="I670" i="1"/>
  <c r="I690" i="1"/>
  <c r="I706" i="1"/>
  <c r="I711" i="1"/>
  <c r="I643" i="1"/>
  <c r="I631" i="1"/>
  <c r="I637" i="1"/>
  <c r="I634" i="1"/>
  <c r="I632" i="1"/>
  <c r="I673" i="1"/>
  <c r="I647" i="1"/>
  <c r="I644" i="1"/>
  <c r="I701" i="1"/>
  <c r="I695" i="1"/>
  <c r="I699" i="1"/>
  <c r="I672" i="1"/>
  <c r="I696" i="1"/>
  <c r="I712" i="1"/>
  <c r="I691" i="1"/>
  <c r="I642" i="1"/>
  <c r="I669" i="1"/>
  <c r="I703" i="1"/>
  <c r="I713" i="1"/>
  <c r="I674" i="1"/>
  <c r="I687" i="1"/>
  <c r="I646" i="1"/>
  <c r="I678" i="1"/>
  <c r="I716" i="1"/>
  <c r="I671" i="1"/>
  <c r="I702" i="1"/>
  <c r="I715" i="1" l="1"/>
  <c r="J630" i="1"/>
  <c r="J697" i="1" l="1"/>
  <c r="J634" i="1"/>
  <c r="J644" i="1"/>
  <c r="J639" i="1"/>
  <c r="J702" i="1"/>
  <c r="J696" i="1"/>
  <c r="J683" i="1"/>
  <c r="J710" i="1"/>
  <c r="J685" i="1"/>
  <c r="J711" i="1"/>
  <c r="J674" i="1"/>
  <c r="J709" i="1"/>
  <c r="J676" i="1"/>
  <c r="J701" i="1"/>
  <c r="J686" i="1"/>
  <c r="J675" i="1"/>
  <c r="J699" i="1"/>
  <c r="J673" i="1"/>
  <c r="J672" i="1"/>
  <c r="J682" i="1"/>
  <c r="J687" i="1"/>
  <c r="J690" i="1"/>
  <c r="J670" i="1"/>
  <c r="J642" i="1"/>
  <c r="J708" i="1"/>
  <c r="J706" i="1"/>
  <c r="J681" i="1"/>
  <c r="J692" i="1"/>
  <c r="J677" i="1"/>
  <c r="J668" i="1"/>
  <c r="J669" i="1"/>
  <c r="J693" i="1"/>
  <c r="J691" i="1"/>
  <c r="J645" i="1"/>
  <c r="J713" i="1"/>
  <c r="J643" i="1"/>
  <c r="J633" i="1"/>
  <c r="J716" i="1"/>
  <c r="J647" i="1"/>
  <c r="J695" i="1"/>
  <c r="J700" i="1"/>
  <c r="J688" i="1"/>
  <c r="J698" i="1"/>
  <c r="J679" i="1"/>
  <c r="J694" i="1"/>
  <c r="J703" i="1"/>
  <c r="J632" i="1"/>
  <c r="J712" i="1"/>
  <c r="J707" i="1"/>
  <c r="J704" i="1"/>
  <c r="J635" i="1"/>
  <c r="J684" i="1"/>
  <c r="J671" i="1"/>
  <c r="J640" i="1"/>
  <c r="J678" i="1"/>
  <c r="J705" i="1"/>
  <c r="J636" i="1"/>
  <c r="J646" i="1"/>
  <c r="J641" i="1"/>
  <c r="J689" i="1"/>
  <c r="J680" i="1"/>
  <c r="J631" i="1"/>
  <c r="J637" i="1"/>
  <c r="J638" i="1"/>
  <c r="L647" i="1" l="1"/>
  <c r="L686" i="1" s="1"/>
  <c r="K644" i="1"/>
  <c r="K709" i="1" s="1"/>
  <c r="J715" i="1"/>
  <c r="L704" i="1"/>
  <c r="L670" i="1"/>
  <c r="L711" i="1"/>
  <c r="L672" i="1"/>
  <c r="L682" i="1"/>
  <c r="L713" i="1"/>
  <c r="L710" i="1"/>
  <c r="L668" i="1"/>
  <c r="L690" i="1"/>
  <c r="L699" i="1"/>
  <c r="L679" i="1"/>
  <c r="L697" i="1"/>
  <c r="L702" i="1"/>
  <c r="L674" i="1"/>
  <c r="L691" i="1"/>
  <c r="L701" i="1"/>
  <c r="L708" i="1"/>
  <c r="L709" i="1"/>
  <c r="L693" i="1"/>
  <c r="L703" i="1"/>
  <c r="L681" i="1"/>
  <c r="L694" i="1"/>
  <c r="L669" i="1"/>
  <c r="L678" i="1"/>
  <c r="L698" i="1"/>
  <c r="L683" i="1"/>
  <c r="L707" i="1"/>
  <c r="L716" i="1"/>
  <c r="L695" i="1"/>
  <c r="L692" i="1"/>
  <c r="L685" i="1"/>
  <c r="L671" i="1"/>
  <c r="L673" i="1"/>
  <c r="L684" i="1"/>
  <c r="L687" i="1"/>
  <c r="L705" i="1"/>
  <c r="L675" i="1"/>
  <c r="L676" i="1"/>
  <c r="L696" i="1"/>
  <c r="L677" i="1"/>
  <c r="L706" i="1"/>
  <c r="L688" i="1"/>
  <c r="L680" i="1" l="1"/>
  <c r="L712" i="1"/>
  <c r="L689" i="1"/>
  <c r="L700" i="1"/>
  <c r="K698" i="1"/>
  <c r="M698" i="1" s="1"/>
  <c r="E151" i="9" s="1"/>
  <c r="K676" i="1"/>
  <c r="M676" i="1" s="1"/>
  <c r="D55" i="9" s="1"/>
  <c r="K668" i="1"/>
  <c r="M668" i="1" s="1"/>
  <c r="K690" i="1"/>
  <c r="M690" i="1" s="1"/>
  <c r="Y756" i="1" s="1"/>
  <c r="K692" i="1"/>
  <c r="M692" i="1" s="1"/>
  <c r="F119" i="9" s="1"/>
  <c r="K713" i="1"/>
  <c r="M713" i="1" s="1"/>
  <c r="M709" i="1"/>
  <c r="Y775" i="1" s="1"/>
  <c r="K710" i="1"/>
  <c r="M710" i="1" s="1"/>
  <c r="C215" i="9" s="1"/>
  <c r="K677" i="1"/>
  <c r="M677" i="1" s="1"/>
  <c r="K700" i="1"/>
  <c r="K699" i="1"/>
  <c r="M699" i="1" s="1"/>
  <c r="K696" i="1"/>
  <c r="M696" i="1" s="1"/>
  <c r="Y762" i="1" s="1"/>
  <c r="K680" i="1"/>
  <c r="K701" i="1"/>
  <c r="M701" i="1" s="1"/>
  <c r="H151" i="9" s="1"/>
  <c r="K682" i="1"/>
  <c r="M682" i="1" s="1"/>
  <c r="K684" i="1"/>
  <c r="M684" i="1" s="1"/>
  <c r="K704" i="1"/>
  <c r="M704" i="1" s="1"/>
  <c r="Y770" i="1" s="1"/>
  <c r="K678" i="1"/>
  <c r="M678" i="1" s="1"/>
  <c r="K695" i="1"/>
  <c r="M695" i="1" s="1"/>
  <c r="K675" i="1"/>
  <c r="M675" i="1" s="1"/>
  <c r="Y741" i="1" s="1"/>
  <c r="K681" i="1"/>
  <c r="M681" i="1" s="1"/>
  <c r="K671" i="1"/>
  <c r="M671" i="1" s="1"/>
  <c r="Y737" i="1" s="1"/>
  <c r="K683" i="1"/>
  <c r="M683" i="1" s="1"/>
  <c r="K693" i="1"/>
  <c r="M693" i="1" s="1"/>
  <c r="Y759" i="1" s="1"/>
  <c r="K708" i="1"/>
  <c r="M708" i="1" s="1"/>
  <c r="H183" i="9" s="1"/>
  <c r="K673" i="1"/>
  <c r="M673" i="1" s="1"/>
  <c r="K711" i="1"/>
  <c r="M711" i="1" s="1"/>
  <c r="D215" i="9" s="1"/>
  <c r="K670" i="1"/>
  <c r="M670" i="1" s="1"/>
  <c r="Y736" i="1" s="1"/>
  <c r="K687" i="1"/>
  <c r="M687" i="1" s="1"/>
  <c r="K712" i="1"/>
  <c r="M712" i="1" s="1"/>
  <c r="K706" i="1"/>
  <c r="M706" i="1" s="1"/>
  <c r="K716" i="1"/>
  <c r="K707" i="1"/>
  <c r="M707" i="1" s="1"/>
  <c r="G183" i="9" s="1"/>
  <c r="K705" i="1"/>
  <c r="M705" i="1" s="1"/>
  <c r="K702" i="1"/>
  <c r="M702" i="1" s="1"/>
  <c r="Y768" i="1" s="1"/>
  <c r="K679" i="1"/>
  <c r="M679" i="1" s="1"/>
  <c r="K672" i="1"/>
  <c r="M672" i="1" s="1"/>
  <c r="Y738" i="1" s="1"/>
  <c r="K689" i="1"/>
  <c r="M689" i="1" s="1"/>
  <c r="C119" i="9" s="1"/>
  <c r="K669" i="1"/>
  <c r="M669" i="1" s="1"/>
  <c r="K697" i="1"/>
  <c r="M697" i="1" s="1"/>
  <c r="K703" i="1"/>
  <c r="M703" i="1" s="1"/>
  <c r="K694" i="1"/>
  <c r="M694" i="1" s="1"/>
  <c r="K691" i="1"/>
  <c r="M691" i="1" s="1"/>
  <c r="K688" i="1"/>
  <c r="M688" i="1" s="1"/>
  <c r="I87" i="9" s="1"/>
  <c r="K674" i="1"/>
  <c r="M674" i="1" s="1"/>
  <c r="K686" i="1"/>
  <c r="M686" i="1" s="1"/>
  <c r="Y752" i="1" s="1"/>
  <c r="K685" i="1"/>
  <c r="M685" i="1" s="1"/>
  <c r="L715" i="1"/>
  <c r="M700" i="1" l="1"/>
  <c r="G151" i="9" s="1"/>
  <c r="M680" i="1"/>
  <c r="H55" i="9" s="1"/>
  <c r="E55" i="9"/>
  <c r="Y743" i="1"/>
  <c r="I55" i="9"/>
  <c r="Y747" i="1"/>
  <c r="G55" i="9"/>
  <c r="Y745" i="1"/>
  <c r="F23" i="9"/>
  <c r="G119" i="9"/>
  <c r="K715" i="1"/>
  <c r="Y757" i="1"/>
  <c r="E119" i="9"/>
  <c r="D23" i="9"/>
  <c r="Y735" i="1"/>
  <c r="C183" i="9"/>
  <c r="Y769" i="1"/>
  <c r="I23" i="9"/>
  <c r="Y740" i="1"/>
  <c r="H23" i="9"/>
  <c r="Y739" i="1"/>
  <c r="Y749" i="1"/>
  <c r="D87" i="9"/>
  <c r="Y761" i="1"/>
  <c r="I119" i="9"/>
  <c r="Y753" i="1"/>
  <c r="H87" i="9"/>
  <c r="F151" i="9"/>
  <c r="Y765" i="1"/>
  <c r="Y748" i="1"/>
  <c r="C87" i="9"/>
  <c r="Y760" i="1"/>
  <c r="H119" i="9"/>
  <c r="Y763" i="1"/>
  <c r="D151" i="9"/>
  <c r="F87" i="9"/>
  <c r="Y751" i="1"/>
  <c r="Y772" i="1"/>
  <c r="F183" i="9"/>
  <c r="F215" i="9"/>
  <c r="Y779" i="1"/>
  <c r="E183" i="9"/>
  <c r="Y771" i="1"/>
  <c r="Y744" i="1"/>
  <c r="F55" i="9"/>
  <c r="E215" i="9"/>
  <c r="Y778" i="1"/>
  <c r="Y750" i="1"/>
  <c r="E87" i="9"/>
  <c r="C151" i="9"/>
  <c r="I183" i="9"/>
  <c r="E23" i="9"/>
  <c r="Y742" i="1"/>
  <c r="D119" i="9"/>
  <c r="Y755" i="1"/>
  <c r="Y764" i="1"/>
  <c r="G87" i="9"/>
  <c r="Y777" i="1"/>
  <c r="D183" i="9"/>
  <c r="Y766" i="1"/>
  <c r="Y773" i="1"/>
  <c r="I151" i="9"/>
  <c r="C55" i="9"/>
  <c r="Y774" i="1"/>
  <c r="Y746" i="1"/>
  <c r="Y758" i="1"/>
  <c r="G23" i="9"/>
  <c r="Y754" i="1"/>
  <c r="Y776" i="1"/>
  <c r="Y767" i="1"/>
  <c r="C23" i="9"/>
  <c r="Y734" i="1"/>
  <c r="M715" i="1" l="1"/>
  <c r="Y815" i="1"/>
</calcChain>
</file>

<file path=xl/sharedStrings.xml><?xml version="1.0" encoding="utf-8"?>
<sst xmlns="http://schemas.openxmlformats.org/spreadsheetml/2006/main" count="4951" uniqueCount="1283">
  <si>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</si>
  <si>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</si>
  <si>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</si>
  <si>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</si>
  <si>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</si>
  <si>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</si>
  <si>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</si>
  <si>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</si>
  <si>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</si>
  <si>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</si>
  <si>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</si>
  <si>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</si>
  <si>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</si>
  <si>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</si>
  <si>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</si>
  <si>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</si>
  <si>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</si>
  <si>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</si>
  <si>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</si>
  <si>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</si>
  <si>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</si>
  <si>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</si>
  <si>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</si>
  <si>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</si>
  <si>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</si>
  <si>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</si>
  <si>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</si>
  <si>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</si>
  <si>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</si>
  <si>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</si>
  <si>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</si>
  <si>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</si>
  <si>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</si>
  <si>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</si>
  <si>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</si>
  <si>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</si>
  <si>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</si>
  <si>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</si>
  <si>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</si>
  <si>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</si>
  <si>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</si>
  <si>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</si>
  <si>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</si>
  <si>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</si>
  <si>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</si>
  <si>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</si>
  <si>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</si>
  <si>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</si>
  <si>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</si>
  <si>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</si>
  <si>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</si>
  <si>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</si>
  <si>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</si>
  <si>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</si>
  <si>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</si>
  <si>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</si>
  <si>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</si>
  <si>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</si>
  <si>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</si>
  <si>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</si>
  <si>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</si>
  <si>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</si>
  <si>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</si>
  <si>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</si>
  <si>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</si>
  <si>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</si>
  <si>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</si>
  <si>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</si>
  <si>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</si>
  <si>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</si>
  <si>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</si>
  <si>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</si>
  <si>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</si>
  <si>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</si>
  <si>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</si>
  <si>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</si>
  <si>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</si>
  <si>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</si>
  <si>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</si>
  <si>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</si>
  <si>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</si>
  <si>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</si>
  <si>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</si>
  <si>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</si>
  <si>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</si>
  <si>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</si>
  <si>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</si>
  <si>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</si>
  <si>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</si>
  <si>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</si>
  <si>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</si>
  <si>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</si>
  <si>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</si>
  <si>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</si>
  <si>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</si>
  <si>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</si>
  <si>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</si>
  <si>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</si>
  <si>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</si>
  <si>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</si>
  <si>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</si>
  <si>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</si>
  <si>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</si>
  <si>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</si>
  <si>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</si>
  <si>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</si>
  <si>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</si>
  <si>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</si>
  <si>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</si>
  <si>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</si>
  <si>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</si>
  <si>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</si>
  <si>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</si>
  <si>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</si>
  <si>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</si>
  <si>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</si>
  <si>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</si>
  <si>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</si>
  <si>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</si>
  <si>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</si>
  <si>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</si>
  <si>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</si>
  <si>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</si>
  <si>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</si>
  <si>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</si>
  <si>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</si>
  <si>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</si>
  <si>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</si>
  <si>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</si>
  <si>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</si>
  <si>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</si>
  <si>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</si>
  <si>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</si>
  <si>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</si>
  <si>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</si>
  <si>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</si>
  <si>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</si>
  <si>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</si>
  <si>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</si>
  <si>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</si>
  <si>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</si>
  <si>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</si>
  <si>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</si>
  <si>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</si>
  <si>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</si>
  <si>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</si>
  <si>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</si>
  <si>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</si>
  <si>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</si>
  <si>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</si>
  <si>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</si>
  <si>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</si>
  <si>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</si>
  <si>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</si>
  <si>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</si>
  <si>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</si>
  <si>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</si>
  <si>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</si>
  <si>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</si>
  <si>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</si>
  <si>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</si>
  <si>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</si>
  <si>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</si>
  <si>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</si>
  <si>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</si>
  <si>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</si>
  <si>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</si>
  <si>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</si>
  <si>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</si>
  <si>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</si>
  <si>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</si>
  <si>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</si>
  <si>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</si>
  <si>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</si>
  <si>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</si>
  <si>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</si>
  <si>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</si>
  <si>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</si>
  <si>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</si>
  <si>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</si>
  <si>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</si>
  <si>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</si>
  <si>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</si>
  <si>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</si>
  <si>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</si>
  <si>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</si>
  <si>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</si>
  <si>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</si>
  <si>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</si>
  <si>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</si>
  <si>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</si>
  <si>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</si>
  <si>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</si>
  <si>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</si>
  <si>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</si>
  <si>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</si>
  <si>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</si>
  <si>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</si>
  <si>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</si>
  <si>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</si>
  <si>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</si>
  <si>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</si>
  <si>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</si>
  <si>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</si>
  <si>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</si>
  <si>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</si>
  <si>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</si>
  <si>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</si>
  <si>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</si>
  <si>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</si>
  <si>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</si>
  <si>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</si>
  <si>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</si>
  <si>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</si>
  <si>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</si>
  <si>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</si>
  <si>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</si>
  <si>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</si>
  <si>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</si>
  <si>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</si>
  <si>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</si>
  <si>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</si>
  <si>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</si>
  <si>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</si>
  <si>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</si>
  <si>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</si>
  <si>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</si>
  <si>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</si>
  <si>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</si>
  <si>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</si>
  <si>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</si>
  <si>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</si>
  <si>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</si>
  <si>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</si>
  <si>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</si>
  <si>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</si>
  <si>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</si>
  <si>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</si>
  <si>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</si>
  <si>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</si>
  <si>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</si>
  <si>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</si>
  <si>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</si>
  <si>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</si>
  <si>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</si>
  <si>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</si>
  <si>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</si>
  <si>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</si>
  <si>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</si>
  <si>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</si>
  <si>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</si>
  <si>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</si>
  <si>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</si>
  <si>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</si>
  <si>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</si>
  <si>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</si>
  <si>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</si>
  <si>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</si>
  <si>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</si>
  <si>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</si>
  <si>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</si>
  <si>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</si>
  <si>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</si>
  <si>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</si>
  <si>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</si>
  <si>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</si>
  <si>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</si>
  <si>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</si>
  <si>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</si>
  <si>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</si>
  <si>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</si>
  <si>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</si>
  <si>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</si>
  <si>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</si>
  <si>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</si>
  <si>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</si>
  <si>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</si>
  <si>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</si>
  <si>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</si>
  <si>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</si>
  <si>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</si>
  <si>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</si>
  <si>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</si>
  <si>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</si>
  <si>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</si>
  <si>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</si>
  <si>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</si>
  <si>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</si>
  <si>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</si>
  <si>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</si>
  <si>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</si>
  <si>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</si>
  <si>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</si>
  <si>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</si>
  <si>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</si>
  <si>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</si>
  <si>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</si>
  <si>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</si>
  <si>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</si>
  <si>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</si>
  <si>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</si>
  <si>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</si>
  <si>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</si>
  <si>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</si>
  <si>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</si>
  <si>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</si>
  <si>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</si>
  <si>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</si>
  <si>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</si>
  <si>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</si>
  <si>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</si>
  <si>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</si>
  <si>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</si>
  <si>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</si>
  <si>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</si>
  <si>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</si>
  <si>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</si>
  <si>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</si>
  <si>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</si>
  <si>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</si>
  <si>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</si>
  <si>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</si>
  <si>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</si>
  <si>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</si>
  <si>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</si>
  <si>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</si>
  <si>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</si>
  <si>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</si>
  <si>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</si>
  <si>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</si>
  <si>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</si>
  <si>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</si>
  <si>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</si>
  <si>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</si>
  <si>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</si>
  <si>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</si>
  <si>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</si>
  <si>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</si>
  <si>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</si>
  <si>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</si>
  <si>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</si>
  <si>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</si>
  <si>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</si>
  <si>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</si>
  <si>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</si>
  <si>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</si>
  <si>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</si>
  <si>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</si>
  <si>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</si>
  <si>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</si>
  <si>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</si>
  <si>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</si>
  <si>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</si>
  <si>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</si>
  <si>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</si>
  <si>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</si>
  <si>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</si>
  <si>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</si>
  <si>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</si>
  <si>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</si>
  <si>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</si>
  <si>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</si>
  <si>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</si>
  <si>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</si>
  <si>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</si>
  <si>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</si>
  <si>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</si>
  <si>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</si>
  <si>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</si>
  <si>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</si>
  <si>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</si>
  <si>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</si>
  <si>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</si>
  <si>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</si>
  <si>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</si>
  <si>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</si>
  <si>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</si>
  <si>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</si>
  <si>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</si>
  <si>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</si>
  <si>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</si>
  <si>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</si>
  <si>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</si>
  <si>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</si>
  <si>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</si>
  <si>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</si>
  <si>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</si>
  <si>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</si>
  <si>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</si>
  <si>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</si>
  <si>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</si>
  <si>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</si>
  <si>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</si>
  <si>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</si>
  <si>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</si>
  <si>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</si>
  <si>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</si>
  <si>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</si>
  <si>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</si>
  <si>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</si>
  <si>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</si>
  <si>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</si>
  <si>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</si>
  <si>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</si>
  <si>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</si>
  <si>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</si>
  <si>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</si>
  <si>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</si>
  <si>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</si>
  <si>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</si>
  <si>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</si>
  <si>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</si>
  <si>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</si>
  <si>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</si>
  <si>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</si>
  <si>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</si>
  <si>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</si>
  <si>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</si>
  <si>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</si>
  <si>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</si>
  <si>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</si>
  <si>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</si>
  <si>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</si>
  <si>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</si>
  <si>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</si>
  <si>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</si>
  <si>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</si>
  <si>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</si>
  <si>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</si>
  <si>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</si>
  <si>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</si>
  <si>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</si>
  <si>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</si>
  <si>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</si>
  <si>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</si>
  <si>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</si>
  <si>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</si>
  <si>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</si>
  <si>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</si>
  <si>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</si>
  <si>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</si>
  <si>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</si>
  <si>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</si>
  <si>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</si>
  <si>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</si>
  <si>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</si>
  <si>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</si>
  <si>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</si>
  <si>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</si>
  <si>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</si>
  <si>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</si>
  <si>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</si>
  <si>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</si>
  <si>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</si>
  <si>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</si>
  <si>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</si>
  <si>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</si>
  <si>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</si>
  <si>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</si>
  <si>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</si>
  <si>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</si>
  <si>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</si>
  <si>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</si>
  <si>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</si>
  <si>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</si>
  <si>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</si>
  <si>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</si>
  <si>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</si>
  <si>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</si>
  <si>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</si>
  <si>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</si>
  <si>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</si>
  <si>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</si>
  <si>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</si>
  <si>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</si>
  <si>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</si>
  <si>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</si>
  <si>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</si>
  <si>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</si>
  <si>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</si>
  <si>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</si>
  <si>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</si>
  <si>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</si>
  <si>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</si>
  <si>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</si>
  <si>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</si>
  <si>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</si>
  <si>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</si>
  <si>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</si>
  <si>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</si>
  <si>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</si>
  <si>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</si>
  <si>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</si>
  <si>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</si>
  <si>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</si>
  <si>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</si>
  <si>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</si>
  <si>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</si>
  <si>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</si>
  <si>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</si>
  <si>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</si>
  <si>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</si>
  <si>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</si>
  <si>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</si>
  <si>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</si>
  <si>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</si>
  <si>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</si>
  <si>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</si>
  <si>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</si>
  <si>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</si>
  <si>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</si>
  <si>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</si>
  <si>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</si>
  <si>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</si>
  <si>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</si>
  <si>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</si>
  <si>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</si>
  <si>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</si>
  <si>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</si>
  <si>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</si>
  <si>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</si>
  <si>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</si>
  <si>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</si>
  <si>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</si>
  <si>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</si>
  <si>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</si>
  <si>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</si>
  <si>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</si>
  <si>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</si>
  <si>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</si>
  <si>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</si>
  <si>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</si>
  <si>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</si>
  <si>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</si>
  <si>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</si>
  <si>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</si>
  <si>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</si>
  <si>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</si>
  <si>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</si>
  <si>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</si>
  <si>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</si>
  <si>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</si>
  <si>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</si>
  <si>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</si>
  <si>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</si>
  <si>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</si>
  <si>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</si>
  <si>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</si>
  <si>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</si>
  <si>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</si>
  <si>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</si>
  <si>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</si>
  <si>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</si>
  <si>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</si>
  <si>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</si>
  <si>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</si>
  <si>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</si>
  <si>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</si>
  <si>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</si>
  <si>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</si>
  <si>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</si>
  <si>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</si>
  <si>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</si>
  <si>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</si>
  <si>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</si>
  <si>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</si>
  <si>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</si>
  <si>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</si>
  <si>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</si>
  <si>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</si>
  <si>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</si>
  <si>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</si>
  <si>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</si>
  <si>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</si>
  <si>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</si>
  <si>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</si>
  <si>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</si>
  <si>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</si>
  <si>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</si>
  <si>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</si>
  <si>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</si>
  <si>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</si>
  <si>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</si>
  <si>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</si>
  <si>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</si>
  <si>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</si>
  <si>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</si>
  <si>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</si>
  <si>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</si>
  <si>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</si>
  <si>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</si>
  <si>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</si>
  <si>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</si>
  <si>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</si>
  <si>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</si>
  <si>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</si>
  <si>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</si>
  <si>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</si>
  <si>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</si>
  <si>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</si>
  <si>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</si>
  <si>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</si>
  <si>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</si>
  <si>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</si>
  <si>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</si>
  <si>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</si>
  <si>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</si>
  <si>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</si>
  <si>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</si>
  <si>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</si>
  <si>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</si>
  <si>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</si>
  <si>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</si>
  <si>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</si>
  <si>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</si>
  <si>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</si>
  <si>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</si>
  <si>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</si>
  <si>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</si>
  <si>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</si>
  <si>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</si>
  <si>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</si>
  <si>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</si>
  <si>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</si>
  <si>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</si>
  <si>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</si>
  <si>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</si>
  <si>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</si>
  <si>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</si>
  <si>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</si>
  <si>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</si>
  <si>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</si>
  <si>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</si>
  <si>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</si>
  <si>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</si>
  <si>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</si>
  <si>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</si>
  <si>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</si>
  <si>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</si>
  <si>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</si>
  <si>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</si>
  <si>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</si>
  <si>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</si>
  <si>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</si>
  <si>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</si>
  <si>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</si>
  <si>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</si>
  <si>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</si>
  <si>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</si>
  <si>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</si>
  <si>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</si>
  <si>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</si>
  <si>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</si>
  <si>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</si>
  <si>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</si>
  <si>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</si>
  <si>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</si>
  <si>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</si>
  <si>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</si>
  <si>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</si>
  <si>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</si>
  <si>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</si>
  <si>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</si>
  <si>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</si>
  <si>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</si>
  <si>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</si>
  <si>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</si>
  <si>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</si>
  <si>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</si>
  <si>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</si>
  <si>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</si>
  <si>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</si>
  <si>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</si>
  <si>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</si>
  <si>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</si>
  <si>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</si>
  <si>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</si>
  <si>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</si>
  <si>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</si>
  <si>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</si>
  <si>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</si>
  <si>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</si>
  <si>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</si>
  <si>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</si>
  <si>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</si>
  <si>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</si>
  <si>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</si>
  <si>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</si>
  <si>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</si>
  <si>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</si>
  <si>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</si>
  <si>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</si>
  <si>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</si>
  <si>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</si>
  <si>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</si>
  <si>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</si>
  <si>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</si>
  <si>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</si>
  <si>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</si>
  <si>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</si>
  <si>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</si>
  <si>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</si>
  <si>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</si>
  <si>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</si>
  <si>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</si>
  <si>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</si>
  <si>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</si>
  <si>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</si>
  <si>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</si>
  <si>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</si>
  <si>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</si>
  <si>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</si>
  <si>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</si>
  <si>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</si>
  <si>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</si>
  <si>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</si>
  <si>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</si>
  <si>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</si>
  <si>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</si>
  <si>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</si>
  <si>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</si>
  <si>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</si>
  <si>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</si>
  <si>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</si>
  <si>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</si>
  <si>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</si>
  <si>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</si>
  <si>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</si>
  <si>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</si>
  <si>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</si>
  <si>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</si>
  <si>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</si>
  <si>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</si>
  <si>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</si>
  <si>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</si>
  <si>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</si>
  <si>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</si>
  <si>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</si>
  <si>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</si>
  <si>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</si>
  <si>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</si>
  <si>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</si>
  <si>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</si>
  <si>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</si>
  <si>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</si>
  <si>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</si>
  <si>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</si>
  <si>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</si>
  <si>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</si>
  <si>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</si>
  <si>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</si>
  <si>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</si>
  <si>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</si>
  <si>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</si>
  <si>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</si>
  <si>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</si>
  <si>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</si>
  <si>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</si>
  <si>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</si>
  <si>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</si>
  <si>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</si>
  <si>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</si>
  <si>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</si>
  <si>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</si>
  <si>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</si>
  <si>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</si>
  <si>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</si>
  <si>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</si>
  <si>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</si>
  <si>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</si>
  <si>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</si>
  <si>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</si>
  <si>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</si>
  <si>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</si>
  <si>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</si>
  <si>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</si>
  <si>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</si>
  <si>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</si>
  <si>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</si>
  <si>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</si>
  <si>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</si>
  <si>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</si>
  <si>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</si>
  <si>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</si>
  <si>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</si>
  <si>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</si>
  <si>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</si>
  <si>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</si>
  <si>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</si>
  <si>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</si>
  <si>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</si>
  <si>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</si>
  <si>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</si>
  <si>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</si>
  <si>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</si>
  <si>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</si>
  <si>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</si>
  <si>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</si>
  <si>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</si>
  <si>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</si>
  <si>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</si>
  <si>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</si>
  <si>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</si>
  <si>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</si>
  <si>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</si>
  <si>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</si>
  <si>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</si>
  <si>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</si>
  <si>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</si>
  <si>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</si>
  <si>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</si>
  <si>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</si>
  <si>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</si>
  <si>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</si>
  <si>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</si>
  <si>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</si>
  <si>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</si>
  <si>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</si>
  <si>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</si>
  <si>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</si>
  <si>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</si>
  <si>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</si>
  <si>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</si>
  <si>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</si>
  <si>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</si>
  <si>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</si>
  <si>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</si>
  <si>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</si>
  <si>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</si>
  <si>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</si>
  <si>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</si>
  <si>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</si>
  <si>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</si>
  <si>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</si>
  <si>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</si>
  <si>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</si>
  <si>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</si>
  <si>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</si>
  <si>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</si>
  <si>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</si>
  <si>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</si>
  <si>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</si>
  <si>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</si>
  <si>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</si>
  <si>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</si>
  <si>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</si>
  <si>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</si>
  <si>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</si>
  <si>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</si>
  <si>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</si>
  <si>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</si>
  <si>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</si>
  <si>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</si>
  <si>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</si>
  <si>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</si>
  <si>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</si>
  <si>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</si>
  <si>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</si>
  <si>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</si>
  <si>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</si>
  <si>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</si>
  <si>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</si>
  <si>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</si>
  <si>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</si>
  <si>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</si>
  <si>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</si>
  <si>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</si>
  <si>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</si>
  <si>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</si>
  <si>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</si>
  <si>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</si>
  <si>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</si>
  <si>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</si>
  <si>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</si>
  <si>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</si>
  <si>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</si>
  <si>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</si>
  <si>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</si>
  <si>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</si>
  <si>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</si>
  <si>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</si>
  <si>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</si>
  <si>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</si>
  <si>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</si>
  <si>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</si>
  <si>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</si>
  <si>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</si>
  <si>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</si>
  <si>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</si>
  <si>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</si>
  <si>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</si>
  <si>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</si>
  <si>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</si>
  <si>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</si>
  <si>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</si>
  <si>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</si>
  <si>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</si>
  <si>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</si>
  <si>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</si>
  <si>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</si>
  <si>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</si>
  <si>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</si>
  <si>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</si>
  <si>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</si>
  <si>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</si>
  <si>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</si>
  <si>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</si>
  <si>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</si>
  <si>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</si>
  <si>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</si>
  <si>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</si>
  <si>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</si>
  <si>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</si>
  <si>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</si>
  <si>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</si>
  <si>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</si>
  <si>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</si>
  <si>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</si>
  <si>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</si>
  <si>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</si>
  <si>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</si>
  <si>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</si>
  <si>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</si>
  <si>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</si>
  <si>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</si>
  <si>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</si>
  <si>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</si>
  <si>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</si>
  <si>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</si>
  <si>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</si>
  <si>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</si>
  <si>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</si>
  <si>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</si>
  <si>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</si>
  <si>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</si>
  <si>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</si>
  <si>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</si>
  <si>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</si>
  <si>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</si>
  <si>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</si>
  <si>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</si>
  <si>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</si>
  <si>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</si>
  <si>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</si>
  <si>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</si>
  <si>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</si>
  <si>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</si>
  <si>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</si>
  <si>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</si>
  <si>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</si>
  <si>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</si>
  <si>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</si>
  <si>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</si>
  <si>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</si>
  <si>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</si>
  <si>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</si>
  <si>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</si>
  <si>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</si>
  <si>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</si>
  <si>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</si>
  <si>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</si>
  <si>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</si>
  <si>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</si>
  <si>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</si>
  <si>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</si>
  <si>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</si>
  <si>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</si>
  <si>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</si>
  <si>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</si>
  <si>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</si>
  <si>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</si>
  <si>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</si>
  <si>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</si>
  <si>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</si>
  <si>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</si>
  <si>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</si>
  <si>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</si>
  <si>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</si>
  <si>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</si>
  <si>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</si>
  <si>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</si>
  <si>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</si>
  <si>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</si>
  <si>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</si>
  <si>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</si>
  <si>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</si>
  <si>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</si>
  <si>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</si>
  <si>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</si>
  <si>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</si>
  <si>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</si>
  <si>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</si>
  <si>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</si>
  <si>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</si>
  <si>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</si>
  <si>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</si>
  <si>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</si>
  <si>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</si>
  <si>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</si>
  <si>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</si>
  <si>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</si>
  <si>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</si>
  <si>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</si>
  <si>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</si>
  <si>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</si>
  <si>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</si>
  <si>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</si>
  <si>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</si>
  <si>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</si>
  <si>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</si>
  <si>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</si>
  <si>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</si>
  <si>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</si>
  <si>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</si>
  <si>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</si>
  <si>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</si>
  <si>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</si>
  <si>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</si>
  <si>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</si>
  <si>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</si>
  <si>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</si>
  <si>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</si>
  <si>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</si>
  <si>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</si>
  <si>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</si>
  <si>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</si>
  <si>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</si>
  <si>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</si>
  <si>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</si>
  <si>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</si>
  <si>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</si>
  <si>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</si>
  <si>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</si>
  <si>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</si>
  <si>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</si>
  <si>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</si>
  <si>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</si>
  <si>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</si>
  <si>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</si>
  <si>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</si>
  <si>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</si>
  <si>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</si>
  <si>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</si>
  <si>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</si>
  <si>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</si>
  <si>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</si>
  <si>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</si>
  <si>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</si>
  <si>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</si>
  <si>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</si>
  <si>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</si>
  <si>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</si>
  <si>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</si>
  <si>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</si>
  <si>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</si>
  <si>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</si>
  <si>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</si>
  <si>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</si>
  <si>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</si>
  <si>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</si>
  <si>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</si>
  <si>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</si>
  <si>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</si>
  <si>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</si>
  <si>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</si>
  <si>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</si>
  <si>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</si>
  <si>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</si>
  <si>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</si>
  <si>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</si>
  <si>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</si>
  <si>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</si>
  <si>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</si>
  <si>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</si>
  <si>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</si>
  <si>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</si>
  <si>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</si>
  <si>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</si>
  <si>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</si>
  <si>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</si>
  <si>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</si>
  <si>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</si>
  <si>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</si>
  <si>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</si>
  <si>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</si>
  <si>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</si>
  <si>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</si>
  <si>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</si>
  <si>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</si>
  <si>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</si>
  <si>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</si>
  <si>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</si>
  <si>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</si>
  <si>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</si>
  <si>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</si>
  <si>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</si>
  <si>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</si>
  <si>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</si>
  <si>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</si>
  <si>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</si>
  <si>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</si>
  <si>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</si>
  <si>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</si>
  <si>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</si>
  <si>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</si>
  <si>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</si>
  <si>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</si>
  <si>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</si>
  <si>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</si>
  <si>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</si>
  <si>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</si>
  <si>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</si>
  <si>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</si>
  <si>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</si>
  <si>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</si>
  <si>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</si>
  <si>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</si>
  <si>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</si>
  <si>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</si>
  <si>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</si>
  <si>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</si>
  <si>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</si>
  <si>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</si>
  <si>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</si>
  <si>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</si>
  <si>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</si>
  <si>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</si>
  <si>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</si>
  <si>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</si>
  <si>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</si>
  <si>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</si>
  <si>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</si>
  <si>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</si>
  <si>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</si>
  <si>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</si>
  <si>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</si>
  <si>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</si>
  <si>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</si>
  <si>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</si>
  <si>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</si>
  <si>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</si>
  <si>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</si>
  <si>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</si>
  <si>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</si>
  <si>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</si>
  <si>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</si>
  <si>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</si>
  <si>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</si>
  <si>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</si>
  <si>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</si>
  <si>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</si>
  <si>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</si>
  <si>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</si>
  <si>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</si>
  <si>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</si>
  <si>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</si>
  <si>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</si>
  <si>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</si>
  <si>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</si>
  <si>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</si>
  <si>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</si>
  <si>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</si>
  <si>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</si>
  <si>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</si>
  <si>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</si>
  <si>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</si>
  <si>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</si>
  <si>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</si>
  <si>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</si>
  <si>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</si>
  <si>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</si>
  <si>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</si>
  <si>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</si>
  <si>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</si>
  <si>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</si>
  <si>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</si>
  <si>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</si>
  <si>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</si>
  <si>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</si>
  <si>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</si>
  <si>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</si>
  <si>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</si>
  <si>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</si>
  <si>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</si>
  <si>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</si>
  <si>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</si>
  <si>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</si>
  <si>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</si>
  <si>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</si>
  <si>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</si>
  <si>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</si>
  <si>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</si>
  <si>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</si>
  <si>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</si>
  <si>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</si>
  <si>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</si>
  <si>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</si>
  <si>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</si>
  <si>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</si>
  <si>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</si>
  <si>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</si>
  <si>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</si>
  <si>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</si>
  <si>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</si>
  <si>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</si>
  <si>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</si>
  <si>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</si>
  <si>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</si>
  <si>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</si>
  <si>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</si>
  <si>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</si>
  <si>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</si>
  <si>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</si>
  <si>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</si>
  <si>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</si>
  <si>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</si>
  <si>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</si>
  <si>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</si>
  <si>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</si>
  <si>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</si>
  <si>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</si>
  <si>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</si>
  <si>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</si>
  <si>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</si>
  <si>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</si>
  <si>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</si>
  <si>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</si>
  <si>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</si>
  <si>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</si>
  <si>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</si>
  <si>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</si>
  <si>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</si>
  <si>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</si>
  <si>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</si>
  <si>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</si>
  <si>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</si>
  <si>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</si>
  <si>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</si>
  <si>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</si>
  <si>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</si>
  <si>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</si>
  <si>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</si>
  <si>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</si>
  <si>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</si>
  <si>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</si>
  <si>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</si>
  <si>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</si>
  <si>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</si>
  <si>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</si>
  <si>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</si>
  <si>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</si>
  <si>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</si>
  <si>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</si>
  <si>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</si>
  <si>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</si>
  <si>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</si>
  <si>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</si>
  <si>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</si>
  <si>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</si>
  <si>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</si>
  <si>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</si>
  <si>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</si>
  <si>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</si>
  <si>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</si>
  <si>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</si>
  <si>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</si>
  <si>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</si>
  <si>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043</t>
  </si>
  <si>
    <t>Office of Community Health Systems</t>
  </si>
  <si>
    <t>P.O. Box 47853</t>
  </si>
  <si>
    <t>Olympia, Washington 98504-7853</t>
  </si>
  <si>
    <t>DOH FORM 689-182 (Rev 12/05/2017)</t>
  </si>
  <si>
    <t>167</t>
  </si>
  <si>
    <t>Ferry County Public Hospital District No. 1</t>
  </si>
  <si>
    <t>36 Klondike Road</t>
  </si>
  <si>
    <t>Republic, Washington, 99166</t>
  </si>
  <si>
    <t>Ferry County</t>
  </si>
  <si>
    <t>Aaron Edwards</t>
  </si>
  <si>
    <t>Brant Truman</t>
  </si>
  <si>
    <t>Nancy Giddings</t>
  </si>
  <si>
    <t>509-775-3333</t>
  </si>
  <si>
    <t>12/31/2020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</si>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</sst>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08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sz val="18"/>
      <name val="Arial"/>
    </font>
    <font>
      <b/>
      <sz val="13"/>
      <color indexed="62"/>
      <name val="Calibri"/>
      <family val="2"/>
    </font>
    <font>
      <sz val="12"/>
      <name val="Arial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58CD"/>
      <name val="Courier New"/>
      <family val="3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Times New Roman"/>
      <family val="1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00FF"/>
      <name val="Arial"/>
      <family val="2"/>
    </font>
    <font>
      <b/>
      <sz val="8"/>
      <color rgb="FF008080"/>
      <name val="Courier New"/>
      <family val="3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Book Antiqua"/>
      <family val="1"/>
    </font>
    <font>
      <b/>
      <sz val="18"/>
      <color indexed="56"/>
      <name val="Cambria"/>
      <family val="2"/>
    </font>
    <font>
      <u/>
      <sz val="9"/>
      <color indexed="12"/>
      <name val="Helv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rgb="FF9C0006"/>
      <name val="Calibri"/>
      <family val="2"/>
    </font>
    <font>
      <b/>
      <sz val="12"/>
      <color rgb="FFFA7D00"/>
      <name val="Calibri"/>
      <family val="2"/>
    </font>
    <font>
      <b/>
      <sz val="12"/>
      <color theme="0"/>
      <name val="Calibri"/>
      <family val="2"/>
    </font>
    <font>
      <i/>
      <sz val="12"/>
      <color rgb="FF7F7F7F"/>
      <name val="Calibri"/>
      <family val="2"/>
    </font>
    <font>
      <sz val="12"/>
      <color rgb="FF006100"/>
      <name val="Calibri"/>
      <family val="2"/>
    </font>
    <font>
      <sz val="12"/>
      <color rgb="FF3F3F76"/>
      <name val="Calibri"/>
      <family val="2"/>
    </font>
    <font>
      <sz val="12"/>
      <color rgb="FFFA7D00"/>
      <name val="Calibri"/>
      <family val="2"/>
    </font>
    <font>
      <sz val="12"/>
      <color rgb="FF9C6500"/>
      <name val="Calibri"/>
      <family val="2"/>
    </font>
    <font>
      <b/>
      <sz val="12"/>
      <color rgb="FF3F3F3F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45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3" fillId="13" borderId="36" applyNumberFormat="0" applyAlignment="0" applyProtection="0"/>
    <xf numFmtId="0" fontId="24" fillId="14" borderId="37" applyNumberFormat="0" applyAlignment="0" applyProtection="0"/>
    <xf numFmtId="0" fontId="25" fillId="14" borderId="36" applyNumberFormat="0" applyAlignment="0" applyProtection="0"/>
    <xf numFmtId="0" fontId="26" fillId="0" borderId="38" applyNumberFormat="0" applyFill="0" applyAlignment="0" applyProtection="0"/>
    <xf numFmtId="0" fontId="27" fillId="15" borderId="3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1" applyNumberFormat="0" applyFill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6" fillId="0" borderId="0"/>
    <xf numFmtId="0" fontId="1" fillId="27" borderId="0" applyNumberFormat="0" applyBorder="0" applyAlignment="0" applyProtection="0"/>
    <xf numFmtId="0" fontId="1" fillId="34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61" fillId="0" borderId="0"/>
    <xf numFmtId="0" fontId="1" fillId="28" borderId="0" applyNumberFormat="0" applyBorder="0" applyAlignment="0" applyProtection="0"/>
    <xf numFmtId="0" fontId="1" fillId="0" borderId="0"/>
    <xf numFmtId="0" fontId="32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37" fontId="1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3" borderId="0" applyNumberFormat="0" applyBorder="0" applyAlignment="0" applyProtection="0"/>
    <xf numFmtId="0" fontId="35" fillId="45" borderId="0" applyNumberFormat="0" applyBorder="0" applyAlignment="0" applyProtection="0"/>
    <xf numFmtId="0" fontId="35" fillId="42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5" borderId="0" applyNumberFormat="0" applyBorder="0" applyAlignment="0" applyProtection="0"/>
    <xf numFmtId="0" fontId="35" fillId="43" borderId="0" applyNumberFormat="0" applyBorder="0" applyAlignment="0" applyProtection="0"/>
    <xf numFmtId="0" fontId="36" fillId="45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7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6" fillId="50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0" applyNumberFormat="0" applyBorder="0" applyAlignment="0" applyProtection="0"/>
    <xf numFmtId="0" fontId="38" fillId="55" borderId="42" applyNumberFormat="0" applyAlignment="0" applyProtection="0"/>
    <xf numFmtId="0" fontId="39" fillId="56" borderId="43" applyNumberFormat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" fillId="0" borderId="0" applyFont="0" applyFill="0" applyBorder="0" applyAlignment="0" applyProtection="0">
      <alignment vertical="top"/>
    </xf>
    <xf numFmtId="3" fontId="32" fillId="0" borderId="0" applyFon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5" fontId="3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0" fontId="3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0" fontId="40" fillId="0" borderId="0" applyNumberFormat="0" applyFill="0" applyBorder="0" applyAlignment="0" applyProtection="0"/>
    <xf numFmtId="2" fontId="2" fillId="0" borderId="0" applyFont="0" applyFill="0" applyBorder="0" applyAlignment="0" applyProtection="0">
      <alignment vertical="top"/>
    </xf>
    <xf numFmtId="2" fontId="32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0" fontId="41" fillId="45" borderId="0" applyNumberFormat="0" applyBorder="0" applyAlignment="0" applyProtection="0"/>
    <xf numFmtId="0" fontId="42" fillId="0" borderId="44" applyNumberFormat="0" applyFill="0" applyAlignment="0" applyProtection="0"/>
    <xf numFmtId="0" fontId="43" fillId="0" borderId="0" applyNumberFormat="0" applyFill="0" applyBorder="0" applyAlignment="0" applyProtection="0">
      <alignment vertical="top"/>
    </xf>
    <xf numFmtId="0" fontId="44" fillId="0" borderId="0" applyNumberFormat="0" applyFill="0" applyBorder="0" applyAlignment="0" applyProtection="0">
      <alignment vertical="top"/>
    </xf>
    <xf numFmtId="0" fontId="43" fillId="0" borderId="0" applyNumberFormat="0" applyFill="0" applyBorder="0" applyAlignment="0" applyProtection="0">
      <alignment vertical="top"/>
    </xf>
    <xf numFmtId="0" fontId="45" fillId="0" borderId="45" applyNumberFormat="0" applyFill="0" applyAlignment="0" applyProtection="0"/>
    <xf numFmtId="0" fontId="6" fillId="0" borderId="0" applyNumberFormat="0" applyFill="0" applyBorder="0" applyAlignment="0" applyProtection="0">
      <alignment vertical="top"/>
    </xf>
    <xf numFmtId="0" fontId="4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46" borderId="42" applyNumberFormat="0" applyAlignment="0" applyProtection="0"/>
    <xf numFmtId="0" fontId="49" fillId="0" borderId="47" applyNumberFormat="0" applyFill="0" applyAlignment="0" applyProtection="0"/>
    <xf numFmtId="0" fontId="50" fillId="46" borderId="0" applyNumberFormat="0" applyBorder="0" applyAlignment="0" applyProtection="0"/>
    <xf numFmtId="0" fontId="1" fillId="0" borderId="0"/>
    <xf numFmtId="37" fontId="7" fillId="0" borderId="0"/>
    <xf numFmtId="0" fontId="7" fillId="43" borderId="48" applyNumberFormat="0" applyFont="0" applyAlignment="0" applyProtection="0"/>
    <xf numFmtId="0" fontId="2" fillId="43" borderId="48" applyNumberFormat="0" applyFont="0" applyAlignment="0" applyProtection="0"/>
    <xf numFmtId="0" fontId="32" fillId="43" borderId="48" applyNumberFormat="0" applyFont="0" applyAlignment="0" applyProtection="0"/>
    <xf numFmtId="0" fontId="1" fillId="16" borderId="40" applyNumberFormat="0" applyFont="0" applyAlignment="0" applyProtection="0"/>
    <xf numFmtId="0" fontId="51" fillId="55" borderId="4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2" fillId="0" borderId="51" applyNumberFormat="0" applyFont="0" applyFill="0" applyAlignment="0" applyProtection="0">
      <alignment vertical="top"/>
    </xf>
    <xf numFmtId="0" fontId="32" fillId="0" borderId="51" applyNumberFormat="0" applyFont="0" applyFill="0" applyAlignment="0" applyProtection="0">
      <alignment vertical="top"/>
    </xf>
    <xf numFmtId="0" fontId="2" fillId="0" borderId="51" applyNumberFormat="0" applyFont="0" applyFill="0" applyAlignment="0" applyProtection="0">
      <alignment vertical="top"/>
    </xf>
    <xf numFmtId="0" fontId="49" fillId="0" borderId="0" applyNumberFormat="0" applyFill="0" applyBorder="0" applyAlignment="0" applyProtection="0"/>
    <xf numFmtId="0" fontId="32" fillId="0" borderId="0"/>
    <xf numFmtId="0" fontId="2" fillId="43" borderId="48" applyNumberFormat="0" applyFont="0" applyAlignment="0" applyProtection="0"/>
    <xf numFmtId="44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2" fillId="0" borderId="44" applyNumberFormat="0" applyFill="0" applyAlignment="0" applyProtection="0"/>
    <xf numFmtId="0" fontId="45" fillId="0" borderId="45" applyNumberFormat="0" applyFill="0" applyAlignment="0" applyProtection="0"/>
    <xf numFmtId="37" fontId="7" fillId="0" borderId="0"/>
    <xf numFmtId="0" fontId="7" fillId="43" borderId="48" applyNumberFormat="0" applyFont="0" applyAlignment="0" applyProtection="0"/>
    <xf numFmtId="0" fontId="53" fillId="0" borderId="50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37" fontId="7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43" borderId="48" applyNumberFormat="0" applyFont="0" applyAlignment="0" applyProtection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4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54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37" fontId="7" fillId="0" borderId="0"/>
    <xf numFmtId="0" fontId="32" fillId="0" borderId="0"/>
    <xf numFmtId="43" fontId="32" fillId="0" borderId="0" applyFont="0" applyFill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37" fontId="1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37" fontId="7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68" fillId="0" borderId="0"/>
    <xf numFmtId="0" fontId="31" fillId="24" borderId="0" applyNumberFormat="0" applyBorder="0" applyAlignment="0" applyProtection="0"/>
    <xf numFmtId="0" fontId="31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16" borderId="40" applyNumberFormat="0" applyFont="0" applyAlignment="0" applyProtection="0"/>
    <xf numFmtId="0" fontId="1" fillId="0" borderId="0"/>
    <xf numFmtId="0" fontId="1" fillId="16" borderId="40" applyNumberFormat="0" applyFont="0" applyAlignment="0" applyProtection="0"/>
    <xf numFmtId="43" fontId="56" fillId="0" borderId="0" applyFont="0" applyFill="0" applyBorder="0" applyAlignment="0" applyProtection="0"/>
    <xf numFmtId="0" fontId="1" fillId="16" borderId="40" applyNumberFormat="0" applyFont="0" applyAlignment="0" applyProtection="0"/>
    <xf numFmtId="0" fontId="57" fillId="0" borderId="0">
      <alignment vertical="top"/>
    </xf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40" applyNumberFormat="0" applyFont="0" applyAlignment="0" applyProtection="0"/>
    <xf numFmtId="0" fontId="22" fillId="12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44" fontId="57" fillId="0" borderId="0" applyFont="0" applyFill="0" applyBorder="0" applyAlignment="0" applyProtection="0">
      <alignment vertical="top"/>
    </xf>
    <xf numFmtId="43" fontId="57" fillId="0" borderId="0" applyFont="0" applyFill="0" applyBorder="0" applyAlignment="0" applyProtection="0">
      <alignment vertical="top"/>
    </xf>
    <xf numFmtId="0" fontId="57" fillId="0" borderId="0">
      <alignment vertical="top"/>
    </xf>
    <xf numFmtId="0" fontId="1" fillId="27" borderId="0" applyNumberFormat="0" applyBorder="0" applyAlignment="0" applyProtection="0"/>
    <xf numFmtId="0" fontId="31" fillId="36" borderId="0" applyNumberFormat="0" applyBorder="0" applyAlignment="0" applyProtection="0"/>
    <xf numFmtId="0" fontId="31" fillId="32" borderId="0" applyNumberFormat="0" applyBorder="0" applyAlignment="0" applyProtection="0"/>
    <xf numFmtId="0" fontId="65" fillId="0" borderId="0"/>
    <xf numFmtId="0" fontId="31" fillId="20" borderId="0" applyNumberFormat="0" applyBorder="0" applyAlignment="0" applyProtection="0"/>
    <xf numFmtId="0" fontId="1" fillId="0" borderId="0"/>
    <xf numFmtId="43" fontId="56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27" borderId="0" applyNumberFormat="0" applyBorder="0" applyAlignment="0" applyProtection="0"/>
    <xf numFmtId="0" fontId="31" fillId="24" borderId="0" applyNumberFormat="0" applyBorder="0" applyAlignment="0" applyProtection="0"/>
    <xf numFmtId="43" fontId="2" fillId="0" borderId="0" applyFont="0" applyFill="0" applyBorder="0" applyAlignment="0" applyProtection="0"/>
    <xf numFmtId="0" fontId="31" fillId="28" borderId="0" applyNumberFormat="0" applyBorder="0" applyAlignment="0" applyProtection="0"/>
    <xf numFmtId="44" fontId="2" fillId="0" borderId="0" applyFont="0" applyFill="0" applyBorder="0" applyAlignment="0" applyProtection="0"/>
    <xf numFmtId="0" fontId="1" fillId="30" borderId="0" applyNumberFormat="0" applyBorder="0" applyAlignment="0" applyProtection="0"/>
    <xf numFmtId="0" fontId="60" fillId="0" borderId="0"/>
    <xf numFmtId="0" fontId="58" fillId="0" borderId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75" fillId="0" borderId="0"/>
    <xf numFmtId="0" fontId="1" fillId="36" borderId="0" applyNumberFormat="0" applyBorder="0" applyAlignment="0" applyProtection="0"/>
    <xf numFmtId="0" fontId="1" fillId="26" borderId="0" applyNumberFormat="0" applyBorder="0" applyAlignment="0" applyProtection="0"/>
    <xf numFmtId="0" fontId="61" fillId="0" borderId="0"/>
    <xf numFmtId="44" fontId="54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22" borderId="0" applyNumberFormat="0" applyBorder="0" applyAlignment="0" applyProtection="0"/>
    <xf numFmtId="0" fontId="72" fillId="0" borderId="0"/>
    <xf numFmtId="0" fontId="1" fillId="27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60" fillId="0" borderId="0"/>
    <xf numFmtId="0" fontId="31" fillId="32" borderId="0" applyNumberFormat="0" applyBorder="0" applyAlignment="0" applyProtection="0"/>
    <xf numFmtId="0" fontId="1" fillId="30" borderId="0" applyNumberFormat="0" applyBorder="0" applyAlignment="0" applyProtection="0"/>
    <xf numFmtId="9" fontId="56" fillId="0" borderId="0" applyFont="0" applyFill="0" applyBorder="0" applyAlignment="0" applyProtection="0"/>
    <xf numFmtId="0" fontId="54" fillId="0" borderId="0"/>
    <xf numFmtId="9" fontId="1" fillId="0" borderId="0" applyFont="0" applyFill="0" applyBorder="0" applyAlignment="0" applyProtection="0"/>
    <xf numFmtId="0" fontId="1" fillId="0" borderId="0"/>
    <xf numFmtId="0" fontId="66" fillId="0" borderId="0"/>
    <xf numFmtId="0" fontId="1" fillId="16" borderId="40" applyNumberFormat="0" applyFont="0" applyAlignment="0" applyProtection="0"/>
    <xf numFmtId="0" fontId="1" fillId="19" borderId="0" applyNumberFormat="0" applyBorder="0" applyAlignment="0" applyProtection="0"/>
    <xf numFmtId="0" fontId="1" fillId="34" borderId="0" applyNumberFormat="0" applyBorder="0" applyAlignment="0" applyProtection="0"/>
    <xf numFmtId="0" fontId="31" fillId="28" borderId="0" applyNumberFormat="0" applyBorder="0" applyAlignment="0" applyProtection="0"/>
    <xf numFmtId="0" fontId="1" fillId="16" borderId="40" applyNumberFormat="0" applyFont="0" applyAlignment="0" applyProtection="0"/>
    <xf numFmtId="0" fontId="67" fillId="0" borderId="0"/>
    <xf numFmtId="0" fontId="1" fillId="34" borderId="0" applyNumberFormat="0" applyBorder="0" applyAlignment="0" applyProtection="0"/>
    <xf numFmtId="0" fontId="54" fillId="0" borderId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37" fontId="15" fillId="0" borderId="0"/>
    <xf numFmtId="43" fontId="2" fillId="0" borderId="0" applyFont="0" applyFill="0" applyBorder="0" applyAlignment="0" applyProtection="0"/>
    <xf numFmtId="0" fontId="34" fillId="12" borderId="0" applyNumberFormat="0" applyBorder="0" applyAlignment="0" applyProtection="0"/>
    <xf numFmtId="0" fontId="1" fillId="27" borderId="0" applyNumberFormat="0" applyBorder="0" applyAlignment="0" applyProtection="0"/>
    <xf numFmtId="0" fontId="64" fillId="0" borderId="0"/>
    <xf numFmtId="44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22" borderId="0" applyNumberFormat="0" applyBorder="0" applyAlignment="0" applyProtection="0"/>
    <xf numFmtId="0" fontId="31" fillId="20" borderId="0" applyNumberFormat="0" applyBorder="0" applyAlignment="0" applyProtection="0"/>
    <xf numFmtId="0" fontId="1" fillId="23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62" fillId="0" borderId="0"/>
    <xf numFmtId="0" fontId="1" fillId="26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3" fillId="0" borderId="0"/>
    <xf numFmtId="0" fontId="1" fillId="16" borderId="40" applyNumberFormat="0" applyFont="0" applyAlignment="0" applyProtection="0"/>
    <xf numFmtId="0" fontId="1" fillId="34" borderId="0" applyNumberFormat="0" applyBorder="0" applyAlignment="0" applyProtection="0"/>
    <xf numFmtId="43" fontId="54" fillId="0" borderId="0" applyFont="0" applyFill="0" applyBorder="0" applyAlignment="0" applyProtection="0"/>
    <xf numFmtId="0" fontId="31" fillId="2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40" applyNumberFormat="0" applyFont="0" applyAlignment="0" applyProtection="0"/>
    <xf numFmtId="43" fontId="2" fillId="0" borderId="0" applyFont="0" applyFill="0" applyBorder="0" applyAlignment="0" applyProtection="0"/>
    <xf numFmtId="0" fontId="58" fillId="0" borderId="0"/>
    <xf numFmtId="0" fontId="1" fillId="0" borderId="0"/>
    <xf numFmtId="0" fontId="1" fillId="30" borderId="0" applyNumberFormat="0" applyBorder="0" applyAlignment="0" applyProtection="0"/>
    <xf numFmtId="0" fontId="58" fillId="0" borderId="0"/>
    <xf numFmtId="0" fontId="1" fillId="40" borderId="0" applyNumberFormat="0" applyBorder="0" applyAlignment="0" applyProtection="0"/>
    <xf numFmtId="0" fontId="73" fillId="0" borderId="0"/>
    <xf numFmtId="9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31" fillId="40" borderId="0" applyNumberFormat="0" applyBorder="0" applyAlignment="0" applyProtection="0"/>
    <xf numFmtId="0" fontId="56" fillId="0" borderId="0"/>
    <xf numFmtId="0" fontId="1" fillId="23" borderId="0" applyNumberFormat="0" applyBorder="0" applyAlignment="0" applyProtection="0"/>
    <xf numFmtId="0" fontId="31" fillId="36" borderId="0" applyNumberFormat="0" applyBorder="0" applyAlignment="0" applyProtection="0"/>
    <xf numFmtId="0" fontId="1" fillId="30" borderId="0" applyNumberFormat="0" applyBorder="0" applyAlignment="0" applyProtection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63" fillId="0" borderId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70" fillId="0" borderId="0"/>
    <xf numFmtId="0" fontId="1" fillId="0" borderId="0"/>
    <xf numFmtId="0" fontId="31" fillId="36" borderId="0" applyNumberFormat="0" applyBorder="0" applyAlignment="0" applyProtection="0"/>
    <xf numFmtId="0" fontId="1" fillId="16" borderId="40" applyNumberFormat="0" applyFont="0" applyAlignment="0" applyProtection="0"/>
    <xf numFmtId="0" fontId="71" fillId="0" borderId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58" fillId="0" borderId="0"/>
    <xf numFmtId="0" fontId="58" fillId="0" borderId="0"/>
    <xf numFmtId="0" fontId="1" fillId="30" borderId="0" applyNumberFormat="0" applyBorder="0" applyAlignment="0" applyProtection="0"/>
    <xf numFmtId="9" fontId="56" fillId="0" borderId="0" applyFont="0" applyFill="0" applyBorder="0" applyAlignment="0" applyProtection="0"/>
    <xf numFmtId="0" fontId="1" fillId="16" borderId="40" applyNumberFormat="0" applyFont="0" applyAlignment="0" applyProtection="0"/>
    <xf numFmtId="0" fontId="31" fillId="2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74" fillId="0" borderId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58" fillId="0" borderId="0"/>
    <xf numFmtId="0" fontId="1" fillId="0" borderId="0"/>
    <xf numFmtId="0" fontId="58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54" fillId="0" borderId="0"/>
    <xf numFmtId="9" fontId="1" fillId="0" borderId="0" applyFont="0" applyFill="0" applyBorder="0" applyAlignment="0" applyProtection="0"/>
    <xf numFmtId="0" fontId="1" fillId="23" borderId="0" applyNumberFormat="0" applyBorder="0" applyAlignment="0" applyProtection="0"/>
    <xf numFmtId="9" fontId="5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" fillId="26" borderId="0" applyNumberFormat="0" applyBorder="0" applyAlignment="0" applyProtection="0"/>
    <xf numFmtId="0" fontId="63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9" borderId="0" applyNumberFormat="0" applyBorder="0" applyAlignment="0" applyProtection="0"/>
    <xf numFmtId="0" fontId="31" fillId="32" borderId="0" applyNumberFormat="0" applyBorder="0" applyAlignment="0" applyProtection="0"/>
    <xf numFmtId="0" fontId="1" fillId="39" borderId="0" applyNumberFormat="0" applyBorder="0" applyAlignment="0" applyProtection="0"/>
    <xf numFmtId="0" fontId="1" fillId="22" borderId="0" applyNumberFormat="0" applyBorder="0" applyAlignment="0" applyProtection="0"/>
    <xf numFmtId="0" fontId="61" fillId="0" borderId="0"/>
    <xf numFmtId="0" fontId="1" fillId="0" borderId="0"/>
    <xf numFmtId="0" fontId="31" fillId="40" borderId="0" applyNumberFormat="0" applyBorder="0" applyAlignment="0" applyProtection="0"/>
    <xf numFmtId="0" fontId="1" fillId="18" borderId="0" applyNumberFormat="0" applyBorder="0" applyAlignment="0" applyProtection="0"/>
    <xf numFmtId="0" fontId="69" fillId="0" borderId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58" fillId="0" borderId="0"/>
    <xf numFmtId="0" fontId="57" fillId="0" borderId="0">
      <alignment vertical="top"/>
    </xf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56" fillId="0" borderId="0"/>
    <xf numFmtId="0" fontId="31" fillId="24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2" fillId="0" borderId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0" borderId="0"/>
    <xf numFmtId="0" fontId="1" fillId="16" borderId="4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3" fillId="13" borderId="36" applyNumberFormat="0" applyAlignment="0" applyProtection="0"/>
    <xf numFmtId="0" fontId="24" fillId="14" borderId="37" applyNumberFormat="0" applyAlignment="0" applyProtection="0"/>
    <xf numFmtId="0" fontId="25" fillId="14" borderId="36" applyNumberFormat="0" applyAlignment="0" applyProtection="0"/>
    <xf numFmtId="0" fontId="26" fillId="0" borderId="38" applyNumberFormat="0" applyFill="0" applyAlignment="0" applyProtection="0"/>
    <xf numFmtId="0" fontId="27" fillId="15" borderId="39" applyNumberFormat="0" applyAlignment="0" applyProtection="0"/>
    <xf numFmtId="0" fontId="28" fillId="0" borderId="0" applyNumberFormat="0" applyFill="0" applyBorder="0" applyAlignment="0" applyProtection="0"/>
    <xf numFmtId="0" fontId="1" fillId="16" borderId="40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1" applyNumberFormat="0" applyFill="0" applyAlignment="0" applyProtection="0"/>
    <xf numFmtId="0" fontId="3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33" borderId="0" applyNumberFormat="0" applyBorder="0" applyAlignment="0" applyProtection="0"/>
    <xf numFmtId="0" fontId="31" fillId="37" borderId="0" applyNumberFormat="0" applyBorder="0" applyAlignment="0" applyProtection="0"/>
    <xf numFmtId="43" fontId="2" fillId="0" borderId="0" applyFont="0" applyFill="0" applyBorder="0" applyAlignment="0" applyProtection="0"/>
    <xf numFmtId="0" fontId="55" fillId="0" borderId="0"/>
    <xf numFmtId="0" fontId="77" fillId="0" borderId="0"/>
    <xf numFmtId="0" fontId="78" fillId="0" borderId="0"/>
    <xf numFmtId="37" fontId="15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6" fillId="53" borderId="0" applyNumberFormat="0" applyBorder="0" applyAlignment="0" applyProtection="0"/>
    <xf numFmtId="0" fontId="96" fillId="28" borderId="0" applyNumberFormat="0" applyBorder="0" applyAlignment="0" applyProtection="0"/>
    <xf numFmtId="0" fontId="89" fillId="43" borderId="48" applyNumberFormat="0" applyFont="0" applyAlignment="0" applyProtection="0"/>
    <xf numFmtId="9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80" fillId="0" borderId="34" applyNumberFormat="0" applyFill="0" applyAlignment="0" applyProtection="0"/>
    <xf numFmtId="0" fontId="96" fillId="33" borderId="0" applyNumberFormat="0" applyBorder="0" applyAlignment="0" applyProtection="0"/>
    <xf numFmtId="43" fontId="1" fillId="0" borderId="0" applyFont="0" applyFill="0" applyBorder="0" applyAlignment="0" applyProtection="0"/>
    <xf numFmtId="0" fontId="95" fillId="31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7" fontId="15" fillId="0" borderId="0"/>
    <xf numFmtId="0" fontId="96" fillId="24" borderId="0" applyNumberFormat="0" applyBorder="0" applyAlignment="0" applyProtection="0"/>
    <xf numFmtId="43" fontId="2" fillId="0" borderId="0" applyFont="0" applyFill="0" applyBorder="0" applyAlignment="0" applyProtection="0"/>
    <xf numFmtId="0" fontId="5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81" fillId="0" borderId="35" applyNumberFormat="0" applyFill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37" fontId="7" fillId="0" borderId="0"/>
    <xf numFmtId="0" fontId="95" fillId="19" borderId="0" applyNumberFormat="0" applyBorder="0" applyAlignment="0" applyProtection="0"/>
    <xf numFmtId="0" fontId="35" fillId="57" borderId="0" applyNumberFormat="0" applyBorder="0" applyAlignment="0" applyProtection="0"/>
    <xf numFmtId="43" fontId="94" fillId="0" borderId="0" applyFont="0" applyFill="0" applyBorder="0" applyAlignment="0" applyProtection="0"/>
    <xf numFmtId="0" fontId="1" fillId="0" borderId="0"/>
    <xf numFmtId="0" fontId="89" fillId="0" borderId="0"/>
    <xf numFmtId="0" fontId="41" fillId="58" borderId="0" applyNumberFormat="0" applyBorder="0" applyAlignment="0" applyProtection="0"/>
    <xf numFmtId="0" fontId="96" fillId="37" borderId="0" applyNumberFormat="0" applyBorder="0" applyAlignment="0" applyProtection="0"/>
    <xf numFmtId="43" fontId="57" fillId="0" borderId="0" applyFont="0" applyFill="0" applyBorder="0" applyAlignment="0" applyProtection="0">
      <alignment vertical="top"/>
    </xf>
    <xf numFmtId="0" fontId="1" fillId="0" borderId="0"/>
    <xf numFmtId="0" fontId="35" fillId="45" borderId="0" applyNumberFormat="0" applyBorder="0" applyAlignment="0" applyProtection="0"/>
    <xf numFmtId="0" fontId="57" fillId="0" borderId="0">
      <alignment vertical="top"/>
    </xf>
    <xf numFmtId="0" fontId="1" fillId="0" borderId="0"/>
    <xf numFmtId="0" fontId="1" fillId="0" borderId="0"/>
    <xf numFmtId="0" fontId="84" fillId="0" borderId="53" applyNumberFormat="0" applyFill="0" applyAlignment="0" applyProtection="0"/>
    <xf numFmtId="43" fontId="8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2" fillId="13" borderId="36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37" fillId="47" borderId="0" applyNumberFormat="0" applyBorder="0" applyAlignment="0" applyProtection="0"/>
    <xf numFmtId="0" fontId="89" fillId="0" borderId="0"/>
    <xf numFmtId="43" fontId="1" fillId="0" borderId="0" applyFont="0" applyFill="0" applyBorder="0" applyAlignment="0" applyProtection="0"/>
    <xf numFmtId="0" fontId="89" fillId="0" borderId="0"/>
    <xf numFmtId="37" fontId="7" fillId="0" borderId="0"/>
    <xf numFmtId="0" fontId="1" fillId="0" borderId="0"/>
    <xf numFmtId="0" fontId="1" fillId="0" borderId="0"/>
    <xf numFmtId="0" fontId="89" fillId="0" borderId="0"/>
    <xf numFmtId="44" fontId="89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89" fillId="0" borderId="0" applyFont="0" applyFill="0" applyBorder="0" applyAlignment="0" applyProtection="0"/>
    <xf numFmtId="0" fontId="95" fillId="22" borderId="0" applyNumberFormat="0" applyBorder="0" applyAlignment="0" applyProtection="0"/>
    <xf numFmtId="37" fontId="15" fillId="0" borderId="0"/>
    <xf numFmtId="0" fontId="6" fillId="0" borderId="0"/>
    <xf numFmtId="0" fontId="36" fillId="52" borderId="0" applyNumberFormat="0" applyBorder="0" applyAlignment="0" applyProtection="0"/>
    <xf numFmtId="0" fontId="1" fillId="0" borderId="0"/>
    <xf numFmtId="0" fontId="100" fillId="0" borderId="0" applyNumberFormat="0" applyFill="0" applyBorder="0" applyAlignment="0" applyProtection="0"/>
    <xf numFmtId="0" fontId="1" fillId="0" borderId="0"/>
    <xf numFmtId="44" fontId="89" fillId="0" borderId="0" applyFont="0" applyFill="0" applyBorder="0" applyAlignment="0" applyProtection="0"/>
    <xf numFmtId="0" fontId="1" fillId="0" borderId="0"/>
    <xf numFmtId="0" fontId="93" fillId="0" borderId="0"/>
    <xf numFmtId="0" fontId="2" fillId="0" borderId="0"/>
    <xf numFmtId="0" fontId="89" fillId="43" borderId="48" applyNumberFormat="0" applyFont="0" applyAlignment="0" applyProtection="0"/>
    <xf numFmtId="0" fontId="1" fillId="0" borderId="0"/>
    <xf numFmtId="0" fontId="36" fillId="63" borderId="0" applyNumberFormat="0" applyBorder="0" applyAlignment="0" applyProtection="0"/>
    <xf numFmtId="0" fontId="35" fillId="42" borderId="0" applyNumberFormat="0" applyBorder="0" applyAlignment="0" applyProtection="0"/>
    <xf numFmtId="43" fontId="89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7" fillId="0" borderId="0"/>
    <xf numFmtId="0" fontId="36" fillId="60" borderId="0" applyNumberFormat="0" applyBorder="0" applyAlignment="0" applyProtection="0"/>
    <xf numFmtId="0" fontId="107" fillId="0" borderId="0" applyNumberFormat="0" applyFill="0" applyBorder="0" applyAlignment="0" applyProtection="0"/>
    <xf numFmtId="0" fontId="54" fillId="0" borderId="0"/>
    <xf numFmtId="37" fontId="7" fillId="0" borderId="0"/>
    <xf numFmtId="0" fontId="35" fillId="44" borderId="0" applyNumberFormat="0" applyBorder="0" applyAlignment="0" applyProtection="0"/>
    <xf numFmtId="0" fontId="99" fillId="15" borderId="39" applyNumberFormat="0" applyAlignment="0" applyProtection="0"/>
    <xf numFmtId="0" fontId="1" fillId="0" borderId="0"/>
    <xf numFmtId="0" fontId="95" fillId="34" borderId="0" applyNumberFormat="0" applyBorder="0" applyAlignment="0" applyProtection="0"/>
    <xf numFmtId="0" fontId="1" fillId="0" borderId="0"/>
    <xf numFmtId="0" fontId="36" fillId="4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6" fillId="64" borderId="0" applyNumberFormat="0" applyBorder="0" applyAlignment="0" applyProtection="0"/>
    <xf numFmtId="0" fontId="8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3" fillId="0" borderId="0"/>
    <xf numFmtId="9" fontId="95" fillId="0" borderId="0" applyFont="0" applyFill="0" applyBorder="0" applyAlignment="0" applyProtection="0"/>
    <xf numFmtId="37" fontId="7" fillId="0" borderId="0"/>
    <xf numFmtId="43" fontId="1" fillId="0" borderId="0" applyFont="0" applyFill="0" applyBorder="0" applyAlignment="0" applyProtection="0"/>
    <xf numFmtId="0" fontId="95" fillId="26" borderId="0" applyNumberFormat="0" applyBorder="0" applyAlignment="0" applyProtection="0"/>
    <xf numFmtId="0" fontId="87" fillId="46" borderId="0" applyNumberFormat="0" applyBorder="0" applyAlignment="0" applyProtection="0"/>
    <xf numFmtId="0" fontId="36" fillId="52" borderId="0" applyNumberFormat="0" applyBorder="0" applyAlignment="0" applyProtection="0"/>
    <xf numFmtId="0" fontId="1" fillId="0" borderId="0"/>
    <xf numFmtId="0" fontId="57" fillId="0" borderId="0">
      <alignment vertical="top"/>
    </xf>
    <xf numFmtId="0" fontId="6" fillId="0" borderId="0"/>
    <xf numFmtId="0" fontId="35" fillId="54" borderId="0" applyNumberFormat="0" applyBorder="0" applyAlignment="0" applyProtection="0"/>
    <xf numFmtId="0" fontId="2" fillId="0" borderId="0"/>
    <xf numFmtId="0" fontId="1" fillId="0" borderId="0"/>
    <xf numFmtId="0" fontId="95" fillId="0" borderId="0"/>
    <xf numFmtId="43" fontId="1" fillId="0" borderId="0" applyFont="0" applyFill="0" applyBorder="0" applyAlignment="0" applyProtection="0"/>
    <xf numFmtId="0" fontId="36" fillId="6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5" fillId="59" borderId="0" applyNumberFormat="0" applyBorder="0" applyAlignment="0" applyProtection="0"/>
    <xf numFmtId="0" fontId="1" fillId="0" borderId="0"/>
    <xf numFmtId="0" fontId="1" fillId="0" borderId="0"/>
    <xf numFmtId="43" fontId="57" fillId="0" borderId="0" applyFont="0" applyFill="0" applyBorder="0" applyAlignment="0" applyProtection="0"/>
    <xf numFmtId="0" fontId="1" fillId="0" borderId="0"/>
    <xf numFmtId="44" fontId="94" fillId="0" borderId="0" applyFont="0" applyFill="0" applyBorder="0" applyAlignment="0" applyProtection="0"/>
    <xf numFmtId="0" fontId="89" fillId="0" borderId="0"/>
    <xf numFmtId="43" fontId="1" fillId="0" borderId="0" applyFont="0" applyFill="0" applyBorder="0" applyAlignment="0" applyProtection="0"/>
    <xf numFmtId="0" fontId="96" fillId="25" borderId="0" applyNumberFormat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47" borderId="0" applyNumberFormat="0" applyBorder="0" applyAlignment="0" applyProtection="0"/>
    <xf numFmtId="0" fontId="86" fillId="0" borderId="55" applyNumberFormat="0" applyFill="0" applyAlignment="0" applyProtection="0"/>
    <xf numFmtId="9" fontId="8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/>
    <xf numFmtId="43" fontId="1" fillId="0" borderId="0" applyFont="0" applyFill="0" applyBorder="0" applyAlignment="0" applyProtection="0"/>
    <xf numFmtId="0" fontId="1" fillId="0" borderId="0"/>
    <xf numFmtId="0" fontId="57" fillId="0" borderId="0">
      <alignment vertical="top"/>
    </xf>
    <xf numFmtId="0" fontId="1" fillId="0" borderId="0"/>
    <xf numFmtId="0" fontId="57" fillId="0" borderId="0">
      <alignment vertical="top"/>
    </xf>
    <xf numFmtId="0" fontId="95" fillId="30" borderId="0" applyNumberFormat="0" applyBorder="0" applyAlignment="0" applyProtection="0"/>
    <xf numFmtId="0" fontId="1" fillId="0" borderId="0"/>
    <xf numFmtId="0" fontId="1" fillId="0" borderId="0"/>
    <xf numFmtId="0" fontId="36" fillId="62" borderId="0" applyNumberFormat="0" applyBorder="0" applyAlignment="0" applyProtection="0"/>
    <xf numFmtId="0" fontId="1" fillId="0" borderId="0"/>
    <xf numFmtId="0" fontId="39" fillId="56" borderId="43" applyNumberFormat="0" applyAlignment="0" applyProtection="0"/>
    <xf numFmtId="43" fontId="57" fillId="0" borderId="0" applyFont="0" applyFill="0" applyBorder="0" applyAlignment="0" applyProtection="0"/>
    <xf numFmtId="0" fontId="89" fillId="43" borderId="48" applyNumberFormat="0" applyFont="0" applyAlignment="0" applyProtection="0"/>
    <xf numFmtId="0" fontId="104" fillId="12" borderId="0" applyNumberFormat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7" fillId="0" borderId="0"/>
    <xf numFmtId="0" fontId="96" fillId="36" borderId="0" applyNumberFormat="0" applyBorder="0" applyAlignment="0" applyProtection="0"/>
    <xf numFmtId="0" fontId="96" fillId="29" borderId="0" applyNumberFormat="0" applyBorder="0" applyAlignment="0" applyProtection="0"/>
    <xf numFmtId="0" fontId="53" fillId="0" borderId="56" applyNumberFormat="0" applyFill="0" applyAlignment="0" applyProtection="0"/>
    <xf numFmtId="0" fontId="85" fillId="0" borderId="54" applyNumberFormat="0" applyFill="0" applyAlignment="0" applyProtection="0"/>
    <xf numFmtId="0" fontId="57" fillId="0" borderId="0">
      <alignment vertical="top"/>
    </xf>
    <xf numFmtId="0" fontId="51" fillId="65" borderId="49" applyNumberFormat="0" applyAlignment="0" applyProtection="0"/>
    <xf numFmtId="0" fontId="82" fillId="65" borderId="42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48" fillId="44" borderId="42" applyNumberFormat="0" applyAlignment="0" applyProtection="0"/>
    <xf numFmtId="0" fontId="1" fillId="16" borderId="40" applyNumberFormat="0" applyFont="0" applyAlignment="0" applyProtection="0"/>
    <xf numFmtId="0" fontId="106" fillId="0" borderId="41" applyNumberFormat="0" applyFill="0" applyAlignment="0" applyProtection="0"/>
    <xf numFmtId="0" fontId="57" fillId="0" borderId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7" fillId="1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36" fillId="48" borderId="0" applyNumberFormat="0" applyBorder="0" applyAlignment="0" applyProtection="0"/>
    <xf numFmtId="0" fontId="55" fillId="0" borderId="0"/>
    <xf numFmtId="43" fontId="1" fillId="0" borderId="0" applyFont="0" applyFill="0" applyBorder="0" applyAlignment="0" applyProtection="0"/>
    <xf numFmtId="0" fontId="1" fillId="0" borderId="0"/>
    <xf numFmtId="0" fontId="95" fillId="23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44" fontId="94" fillId="0" borderId="0" applyFont="0" applyFill="0" applyBorder="0" applyAlignment="0" applyProtection="0"/>
    <xf numFmtId="0" fontId="96" fillId="17" borderId="0" applyNumberFormat="0" applyBorder="0" applyAlignment="0" applyProtection="0"/>
    <xf numFmtId="37" fontId="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37" fontId="7" fillId="0" borderId="0"/>
    <xf numFmtId="0" fontId="4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94" fillId="0" borderId="0" applyFont="0" applyFill="0" applyBorder="0" applyAlignment="0" applyProtection="0"/>
    <xf numFmtId="0" fontId="96" fillId="20" borderId="0" applyNumberFormat="0" applyBorder="0" applyAlignment="0" applyProtection="0"/>
    <xf numFmtId="0" fontId="35" fillId="41" borderId="0" applyNumberFormat="0" applyBorder="0" applyAlignment="0" applyProtection="0"/>
    <xf numFmtId="0" fontId="93" fillId="0" borderId="0"/>
    <xf numFmtId="43" fontId="57" fillId="0" borderId="0" applyFont="0" applyFill="0" applyBorder="0" applyAlignment="0" applyProtection="0">
      <alignment vertical="top"/>
    </xf>
    <xf numFmtId="0" fontId="57" fillId="0" borderId="0">
      <alignment vertical="top"/>
    </xf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96" fillId="40" borderId="0" applyNumberFormat="0" applyBorder="0" applyAlignment="0" applyProtection="0"/>
    <xf numFmtId="44" fontId="8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>
      <alignment vertical="top"/>
    </xf>
    <xf numFmtId="0" fontId="96" fillId="21" borderId="0" applyNumberFormat="0" applyBorder="0" applyAlignment="0" applyProtection="0"/>
    <xf numFmtId="43" fontId="57" fillId="0" borderId="0" applyFont="0" applyFill="0" applyBorder="0" applyAlignment="0" applyProtection="0">
      <alignment vertical="top"/>
    </xf>
    <xf numFmtId="0" fontId="1" fillId="0" borderId="0"/>
    <xf numFmtId="0" fontId="2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>
      <alignment vertical="top"/>
    </xf>
    <xf numFmtId="0" fontId="8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15" fillId="0" borderId="0"/>
    <xf numFmtId="0" fontId="1" fillId="0" borderId="0"/>
    <xf numFmtId="0" fontId="1" fillId="0" borderId="0"/>
    <xf numFmtId="0" fontId="35" fillId="49" borderId="0" applyNumberFormat="0" applyBorder="0" applyAlignment="0" applyProtection="0"/>
    <xf numFmtId="0" fontId="57" fillId="0" borderId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95" fillId="18" borderId="0" applyNumberFormat="0" applyBorder="0" applyAlignment="0" applyProtection="0"/>
    <xf numFmtId="0" fontId="2" fillId="0" borderId="0"/>
    <xf numFmtId="0" fontId="88" fillId="0" borderId="0"/>
    <xf numFmtId="0" fontId="1" fillId="0" borderId="0"/>
    <xf numFmtId="9" fontId="1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83" fillId="0" borderId="52" applyNumberFormat="0" applyFill="0" applyAlignment="0" applyProtection="0"/>
    <xf numFmtId="0" fontId="1" fillId="0" borderId="0"/>
    <xf numFmtId="44" fontId="2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57" fillId="0" borderId="0">
      <alignment vertical="top"/>
    </xf>
    <xf numFmtId="0" fontId="101" fillId="10" borderId="0" applyNumberFormat="0" applyBorder="0" applyAlignment="0" applyProtection="0"/>
    <xf numFmtId="0" fontId="1" fillId="0" borderId="0"/>
    <xf numFmtId="0" fontId="57" fillId="0" borderId="0">
      <alignment vertical="top"/>
    </xf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>
      <alignment vertical="top"/>
    </xf>
    <xf numFmtId="43" fontId="57" fillId="0" borderId="0" applyFont="0" applyFill="0" applyBorder="0" applyAlignment="0" applyProtection="0">
      <alignment vertical="top"/>
    </xf>
    <xf numFmtId="43" fontId="54" fillId="0" borderId="0" applyFont="0" applyFill="0" applyBorder="0" applyAlignment="0" applyProtection="0"/>
    <xf numFmtId="0" fontId="95" fillId="38" borderId="0" applyNumberFormat="0" applyBorder="0" applyAlignment="0" applyProtection="0"/>
    <xf numFmtId="0" fontId="35" fillId="41" borderId="0" applyNumberFormat="0" applyBorder="0" applyAlignment="0" applyProtection="0"/>
    <xf numFmtId="0" fontId="57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8" fillId="0" borderId="0"/>
    <xf numFmtId="0" fontId="1" fillId="0" borderId="0"/>
    <xf numFmtId="43" fontId="1" fillId="0" borderId="0" applyFont="0" applyFill="0" applyBorder="0" applyAlignment="0" applyProtection="0"/>
    <xf numFmtId="37" fontId="7" fillId="0" borderId="0"/>
    <xf numFmtId="43" fontId="1" fillId="0" borderId="0" applyFont="0" applyFill="0" applyBorder="0" applyAlignment="0" applyProtection="0"/>
    <xf numFmtId="0" fontId="95" fillId="27" borderId="0" applyNumberFormat="0" applyBorder="0" applyAlignment="0" applyProtection="0"/>
    <xf numFmtId="0" fontId="36" fillId="59" borderId="0" applyNumberFormat="0" applyBorder="0" applyAlignment="0" applyProtection="0"/>
    <xf numFmtId="0" fontId="96" fillId="32" borderId="0" applyNumberFormat="0" applyBorder="0" applyAlignment="0" applyProtection="0"/>
    <xf numFmtId="0" fontId="95" fillId="35" borderId="0" applyNumberFormat="0" applyBorder="0" applyAlignment="0" applyProtection="0"/>
    <xf numFmtId="43" fontId="88" fillId="0" borderId="0" applyFont="0" applyFill="0" applyBorder="0" applyAlignment="0" applyProtection="0"/>
    <xf numFmtId="0" fontId="57" fillId="0" borderId="0">
      <alignment vertical="top"/>
    </xf>
    <xf numFmtId="44" fontId="2" fillId="0" borderId="0" applyFont="0" applyFill="0" applyBorder="0" applyAlignment="0" applyProtection="0"/>
    <xf numFmtId="0" fontId="103" fillId="0" borderId="38" applyNumberFormat="0" applyFill="0" applyAlignment="0" applyProtection="0"/>
    <xf numFmtId="0" fontId="1" fillId="0" borderId="0"/>
    <xf numFmtId="0" fontId="1" fillId="0" borderId="0"/>
    <xf numFmtId="37" fontId="7" fillId="0" borderId="0"/>
    <xf numFmtId="0" fontId="2" fillId="0" borderId="0"/>
    <xf numFmtId="0" fontId="95" fillId="16" borderId="40" applyNumberFormat="0" applyFont="0" applyAlignment="0" applyProtection="0"/>
    <xf numFmtId="0" fontId="9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5" fillId="58" borderId="0" applyNumberFormat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57" fillId="0" borderId="0">
      <alignment vertical="top"/>
    </xf>
    <xf numFmtId="0" fontId="1" fillId="0" borderId="0"/>
    <xf numFmtId="43" fontId="89" fillId="0" borderId="0" applyFont="0" applyFill="0" applyBorder="0" applyAlignment="0" applyProtection="0"/>
    <xf numFmtId="0" fontId="57" fillId="0" borderId="0">
      <alignment vertical="top"/>
    </xf>
    <xf numFmtId="0" fontId="1" fillId="0" borderId="0"/>
    <xf numFmtId="0" fontId="1" fillId="16" borderId="40" applyNumberFormat="0" applyFont="0" applyAlignment="0" applyProtection="0"/>
    <xf numFmtId="0" fontId="98" fillId="14" borderId="36" applyNumberFormat="0" applyAlignment="0" applyProtection="0"/>
    <xf numFmtId="0" fontId="1" fillId="16" borderId="40" applyNumberFormat="0" applyFont="0" applyAlignment="0" applyProtection="0"/>
    <xf numFmtId="9" fontId="2" fillId="0" borderId="0" applyFont="0" applyFill="0" applyBorder="0" applyAlignment="0" applyProtection="0"/>
    <xf numFmtId="0" fontId="36" fillId="61" borderId="0" applyNumberFormat="0" applyBorder="0" applyAlignment="0" applyProtection="0"/>
    <xf numFmtId="37" fontId="15" fillId="0" borderId="0"/>
    <xf numFmtId="0" fontId="1" fillId="0" borderId="0"/>
    <xf numFmtId="0" fontId="57" fillId="0" borderId="0">
      <alignment vertical="top"/>
    </xf>
    <xf numFmtId="0" fontId="92" fillId="0" borderId="0" applyNumberFormat="0" applyFill="0" applyBorder="0" applyAlignment="0" applyProtection="0">
      <alignment vertical="top"/>
      <protection locked="0"/>
    </xf>
    <xf numFmtId="0" fontId="35" fillId="54" borderId="0" applyNumberFormat="0" applyBorder="0" applyAlignment="0" applyProtection="0"/>
    <xf numFmtId="0" fontId="1" fillId="0" borderId="0"/>
    <xf numFmtId="43" fontId="57" fillId="0" borderId="0" applyFont="0" applyFill="0" applyBorder="0" applyAlignment="0" applyProtection="0">
      <alignment vertical="top"/>
    </xf>
    <xf numFmtId="0" fontId="91" fillId="0" borderId="0" applyNumberFormat="0" applyFill="0" applyBorder="0" applyAlignment="0" applyProtection="0">
      <alignment vertical="top"/>
      <protection locked="0"/>
    </xf>
    <xf numFmtId="0" fontId="79" fillId="0" borderId="33" applyNumberFormat="0" applyFill="0" applyAlignment="0" applyProtection="0"/>
    <xf numFmtId="0" fontId="1" fillId="0" borderId="0"/>
    <xf numFmtId="0" fontId="105" fillId="14" borderId="37" applyNumberFormat="0" applyAlignment="0" applyProtection="0"/>
    <xf numFmtId="0" fontId="1" fillId="0" borderId="0"/>
    <xf numFmtId="0" fontId="57" fillId="0" borderId="0">
      <alignment vertical="top"/>
    </xf>
    <xf numFmtId="43" fontId="1" fillId="0" borderId="0" applyFont="0" applyFill="0" applyBorder="0" applyAlignment="0" applyProtection="0"/>
    <xf numFmtId="0" fontId="95" fillId="39" borderId="0" applyNumberFormat="0" applyBorder="0" applyAlignment="0" applyProtection="0"/>
    <xf numFmtId="9" fontId="88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1" fillId="0" borderId="0"/>
    <xf numFmtId="43" fontId="9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7" fillId="0" borderId="0">
      <alignment vertical="top"/>
    </xf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43" fontId="57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</cellStyleXfs>
  <cellXfs count="295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12" fillId="0" borderId="0" xfId="2" applyNumberFormat="1" applyAlignment="1" applyProtection="1"/>
    <xf numFmtId="37" fontId="4" fillId="7" borderId="0" xfId="0" applyFont="1" applyFill="1" applyProtection="1"/>
    <xf numFmtId="38" fontId="4" fillId="7" borderId="0" xfId="0" applyNumberFormat="1" applyFont="1" applyFill="1" applyProtection="1"/>
    <xf numFmtId="37" fontId="4" fillId="8" borderId="0" xfId="0" applyFont="1" applyFill="1" applyProtection="1"/>
    <xf numFmtId="37" fontId="4" fillId="8" borderId="0" xfId="0" quotePrefix="1" applyFont="1" applyFill="1" applyAlignment="1" applyProtection="1">
      <alignment horizontal="left"/>
    </xf>
    <xf numFmtId="38" fontId="4" fillId="8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7" fontId="4" fillId="3" borderId="0" xfId="0" applyFont="1" applyFill="1" applyAlignment="1" applyProtection="1">
      <alignment horizontal="left"/>
    </xf>
    <xf numFmtId="37" fontId="4" fillId="9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37" fontId="4" fillId="2" borderId="0" xfId="0" applyFont="1" applyFill="1" applyProtection="1"/>
    <xf numFmtId="37" fontId="4" fillId="2" borderId="0" xfId="0" quotePrefix="1" applyFont="1" applyFill="1" applyAlignment="1" applyProtection="1">
      <alignment horizontal="center"/>
    </xf>
    <xf numFmtId="37" fontId="4" fillId="2" borderId="0" xfId="0" quotePrefix="1" applyFont="1" applyFill="1" applyAlignment="1" applyProtection="1"/>
    <xf numFmtId="4" fontId="4" fillId="2" borderId="0" xfId="0" applyNumberFormat="1" applyFont="1" applyFill="1" applyProtection="1"/>
    <xf numFmtId="39" fontId="4" fillId="2" borderId="0" xfId="0" applyNumberFormat="1" applyFont="1" applyFill="1" applyProtection="1"/>
    <xf numFmtId="37" fontId="13" fillId="0" borderId="0" xfId="2" applyNumberFormat="1" applyFont="1" applyAlignment="1" applyProtection="1"/>
    <xf numFmtId="38" fontId="4" fillId="9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8" fontId="10" fillId="4" borderId="14" xfId="0" quotePrefix="1" applyNumberFormat="1" applyFont="1" applyFill="1" applyBorder="1" applyProtection="1">
      <protection locked="0"/>
    </xf>
    <xf numFmtId="49" fontId="10" fillId="4" borderId="1" xfId="0" quotePrefix="1" applyNumberFormat="1" applyFont="1" applyFill="1" applyBorder="1" applyAlignment="1" applyProtection="1">
      <protection locked="0"/>
    </xf>
    <xf numFmtId="38" fontId="10" fillId="4" borderId="14" xfId="0" applyNumberFormat="1" applyFont="1" applyFill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545">
    <cellStyle name="20% - Accent1" xfId="19" builtinId="30" customBuiltin="1"/>
    <cellStyle name="20% - Accent1 2" xfId="64" xr:uid="{959C7AF7-07D6-4F2E-8018-050F7C96D9F1}"/>
    <cellStyle name="20% - Accent1 2 2" xfId="815" xr:uid="{9C60FED9-5568-444A-9A23-8BCEC3DE8DA3}"/>
    <cellStyle name="20% - Accent1 2 2 2" xfId="832" xr:uid="{683CA1CC-A5CE-4ADF-9A42-3EE10B66EFD1}"/>
    <cellStyle name="20% - Accent1 2 2 3" xfId="1167" xr:uid="{3899D7C0-69B4-408C-B885-666789E5646E}"/>
    <cellStyle name="20% - Accent1 2 3" xfId="752" xr:uid="{31C7FDAD-8B22-4738-82BD-CFDF5932F634}"/>
    <cellStyle name="20% - Accent1 2 3 2" xfId="860" xr:uid="{1FA7DEDA-13A0-4159-86DC-6F4F3638D6CE}"/>
    <cellStyle name="20% - Accent1 2 4" xfId="776" xr:uid="{942031F8-49C7-4F24-95D1-BC76E3F1F28E}"/>
    <cellStyle name="20% - Accent1 2 5" xfId="949" xr:uid="{B714BF2B-4B83-4354-81E9-DAE019AD64A5}"/>
    <cellStyle name="20% - Accent1 2 6" xfId="688" xr:uid="{2CAE1FB0-D23A-4085-BDDC-93DD1309B3B9}"/>
    <cellStyle name="20% - Accent1 3" xfId="144" xr:uid="{146EEEE4-008A-44F4-877D-E9A14B680311}"/>
    <cellStyle name="20% - Accent1 3 2" xfId="240" xr:uid="{6C61C77D-8CF9-41CC-A0B0-F5832783166E}"/>
    <cellStyle name="20% - Accent1 3 2 2" xfId="358" xr:uid="{2B509D86-9022-4B90-8103-AED52CAB2C3B}"/>
    <cellStyle name="20% - Accent1 3 2 2 2" xfId="577" xr:uid="{31971B20-52AA-4D05-B2BA-A491BD332AE6}"/>
    <cellStyle name="20% - Accent1 3 2 2 3" xfId="1364" xr:uid="{65A2ADF7-3BEF-49D1-B42E-DDA7412FDADF}"/>
    <cellStyle name="20% - Accent1 3 2 3" xfId="467" xr:uid="{036A608D-EC2D-413B-BF5B-941FDD6699BC}"/>
    <cellStyle name="20% - Accent1 3 2 4" xfId="1363" xr:uid="{1AA5D537-1DAE-4271-AFB0-57299214EC55}"/>
    <cellStyle name="20% - Accent1 3 3" xfId="315" xr:uid="{1926AC8C-F9B3-4777-BBFB-D0AD529F92C7}"/>
    <cellStyle name="20% - Accent1 3 3 2" xfId="534" xr:uid="{66980005-C8C9-4D88-829F-7750D11DFF87}"/>
    <cellStyle name="20% - Accent1 3 3 3" xfId="1365" xr:uid="{9F5DF074-F71C-4A02-986E-F0D1968F2B58}"/>
    <cellStyle name="20% - Accent1 3 4" xfId="424" xr:uid="{DFC1893F-3651-421F-A9D6-EC0E7E847F84}"/>
    <cellStyle name="20% - Accent1 3 5" xfId="192" xr:uid="{647873B7-3301-441C-A66C-FF20EFFC6D7F}"/>
    <cellStyle name="20% - Accent1 4" xfId="259" xr:uid="{5B0E124A-EA17-4CD4-B6F9-C9A348EFD4B3}"/>
    <cellStyle name="20% - Accent1 4 2" xfId="377" xr:uid="{1E419311-D1D4-4421-AFDE-39E711C80170}"/>
    <cellStyle name="20% - Accent1 4 2 2" xfId="596" xr:uid="{A73B9F7F-5243-4C15-BA44-7726CDCF9C6E}"/>
    <cellStyle name="20% - Accent1 4 2 3" xfId="1366" xr:uid="{8A6063E8-05CD-407D-869C-14BE33344433}"/>
    <cellStyle name="20% - Accent1 4 3" xfId="486" xr:uid="{158E780E-4AF7-4204-880E-A2BF281F46DF}"/>
    <cellStyle name="20% - Accent1 4 3 2" xfId="876" xr:uid="{CA06F9AC-884A-4CD7-9C44-BC407FD1B09A}"/>
    <cellStyle name="20% - Accent1 4 4" xfId="803" xr:uid="{11FD8CC0-082F-42D0-8C52-668620ED2AEB}"/>
    <cellStyle name="20% - Accent1 5" xfId="216" xr:uid="{68BA57FC-AFE6-48D5-B156-96DA293327DE}"/>
    <cellStyle name="20% - Accent1 5 2" xfId="339" xr:uid="{1B5EDF6E-506E-4588-B5DB-7BB4EF56780A}"/>
    <cellStyle name="20% - Accent1 5 2 2" xfId="558" xr:uid="{C08D0160-92AC-4F5C-8105-9BF3F0AD16BC}"/>
    <cellStyle name="20% - Accent1 5 3" xfId="448" xr:uid="{664E803B-5630-4410-946A-AFE39F5314DC}"/>
    <cellStyle name="20% - Accent1 6" xfId="290" xr:uid="{0D97A561-7C2D-44C2-AA01-75E0A33A1B27}"/>
    <cellStyle name="20% - Accent1 6 2" xfId="512" xr:uid="{21C17A4E-DBAA-4C42-A74E-A1332C13B142}"/>
    <cellStyle name="20% - Accent1 7" xfId="402" xr:uid="{86B8DD68-C3C3-4FF8-8E6E-1463FF01DB3B}"/>
    <cellStyle name="20% - Accent1 8" xfId="168" xr:uid="{3F68DEDC-C684-4C22-A9FD-364BFC63E7E4}"/>
    <cellStyle name="20% - Accent2" xfId="22" builtinId="34" customBuiltin="1"/>
    <cellStyle name="20% - Accent2 2" xfId="65" xr:uid="{0706C8D4-51D8-45AD-949A-59382F0A31EF}"/>
    <cellStyle name="20% - Accent2 2 2" xfId="744" xr:uid="{3814302F-2B29-4093-A5E4-70616B554BD0}"/>
    <cellStyle name="20% - Accent2 2 2 2" xfId="834" xr:uid="{DAFA4842-DC2E-4083-9AA3-720AD21B01E9}"/>
    <cellStyle name="20% - Accent2 2 2 3" xfId="984" xr:uid="{789FED2B-0BB8-471B-A988-966E10F6A781}"/>
    <cellStyle name="20% - Accent2 2 3" xfId="716" xr:uid="{01D44753-508F-4465-868F-B346A10A2A23}"/>
    <cellStyle name="20% - Accent2 2 3 2" xfId="862" xr:uid="{578D9D76-17C6-4BA5-9D03-C0AF2DFD7CDD}"/>
    <cellStyle name="20% - Accent2 2 4" xfId="762" xr:uid="{B02EFAE3-E1D2-42B1-9B08-F9603117213C}"/>
    <cellStyle name="20% - Accent2 2 5" xfId="1062" xr:uid="{33BAFACB-E732-4B14-ABF8-3AF7494ECCD5}"/>
    <cellStyle name="20% - Accent2 2 6" xfId="799" xr:uid="{8278DA80-A765-40AA-9897-EA914162663B}"/>
    <cellStyle name="20% - Accent2 3" xfId="146" xr:uid="{ECB8D236-15B5-4B65-8E7A-323E2093DAC1}"/>
    <cellStyle name="20% - Accent2 3 2" xfId="242" xr:uid="{6B2FD4AA-3B57-4D02-A054-71ED59D6737D}"/>
    <cellStyle name="20% - Accent2 3 2 2" xfId="360" xr:uid="{1F9919F1-2077-444B-8DA2-0F770F240847}"/>
    <cellStyle name="20% - Accent2 3 2 2 2" xfId="579" xr:uid="{8FFA91E1-0E2A-4AEF-A33E-EB37CEB86CEF}"/>
    <cellStyle name="20% - Accent2 3 2 2 3" xfId="1368" xr:uid="{61C71E15-7660-441B-AF49-C03349322CAE}"/>
    <cellStyle name="20% - Accent2 3 2 3" xfId="469" xr:uid="{E35EA72D-A474-4122-AD08-9F1FACE3D464}"/>
    <cellStyle name="20% - Accent2 3 2 4" xfId="1367" xr:uid="{CB97D670-C12E-4929-AF20-DA2261C2E600}"/>
    <cellStyle name="20% - Accent2 3 3" xfId="317" xr:uid="{638A1C63-E052-4116-A999-0EED4BD9AE03}"/>
    <cellStyle name="20% - Accent2 3 3 2" xfId="536" xr:uid="{E5B39E79-4C6A-4B31-9A8F-38D2A65BB853}"/>
    <cellStyle name="20% - Accent2 3 3 3" xfId="1369" xr:uid="{7510D90D-8C0D-4CE6-81D4-BF2EA905F137}"/>
    <cellStyle name="20% - Accent2 3 4" xfId="426" xr:uid="{99B97379-233F-485E-877C-3B27373CDBA3}"/>
    <cellStyle name="20% - Accent2 3 5" xfId="194" xr:uid="{BDE26E76-154D-449F-B806-7F72A1953C86}"/>
    <cellStyle name="20% - Accent2 4" xfId="261" xr:uid="{6D9453B3-6ABC-4161-BDD2-BB9BDCDCA2DF}"/>
    <cellStyle name="20% - Accent2 4 2" xfId="379" xr:uid="{C772AF0D-0A73-4D9C-B41D-1AA2C5E0EB48}"/>
    <cellStyle name="20% - Accent2 4 2 2" xfId="598" xr:uid="{9DCF6D54-B07E-4682-83F8-FB1B837237DC}"/>
    <cellStyle name="20% - Accent2 4 2 3" xfId="1370" xr:uid="{385DBEC1-0619-4CC4-B8EF-69AAD14F825A}"/>
    <cellStyle name="20% - Accent2 4 3" xfId="488" xr:uid="{4063ED2C-3D53-491D-B82A-0CD658310055}"/>
    <cellStyle name="20% - Accent2 4 3 2" xfId="878" xr:uid="{AC67A62D-AE85-4367-B875-44FCD14BED7F}"/>
    <cellStyle name="20% - Accent2 4 4" xfId="679" xr:uid="{D2CDE8BF-17CC-42ED-B81F-20065AC9BE30}"/>
    <cellStyle name="20% - Accent2 5" xfId="218" xr:uid="{B6BB6ED6-4128-4655-BDFC-715F52A3CFF9}"/>
    <cellStyle name="20% - Accent2 5 2" xfId="341" xr:uid="{467EC66F-12D7-4F01-BA7C-F4800BFB36E1}"/>
    <cellStyle name="20% - Accent2 5 2 2" xfId="560" xr:uid="{286A7377-BB0B-4EC9-8D78-C40D7B35E9B7}"/>
    <cellStyle name="20% - Accent2 5 3" xfId="450" xr:uid="{30A32D08-E5B5-45AF-8333-5C0EAEDBAC6C}"/>
    <cellStyle name="20% - Accent2 6" xfId="292" xr:uid="{6F9495F6-F674-4239-AA9F-8F8859011749}"/>
    <cellStyle name="20% - Accent2 6 2" xfId="514" xr:uid="{3922B525-182C-4FEA-A505-022FC6229B8D}"/>
    <cellStyle name="20% - Accent2 7" xfId="404" xr:uid="{EA71B01B-C75D-423D-8540-CD5FE454FAD3}"/>
    <cellStyle name="20% - Accent2 8" xfId="170" xr:uid="{B01015C8-EF6B-4896-9AA2-B130662CA31E}"/>
    <cellStyle name="20% - Accent3" xfId="25" builtinId="38" customBuiltin="1"/>
    <cellStyle name="20% - Accent3 2" xfId="66" xr:uid="{41A1A90A-EBB9-432C-9F43-45E0638B18DF}"/>
    <cellStyle name="20% - Accent3 2 2" xfId="706" xr:uid="{A4E17B53-01A9-4E2B-B96E-A502731DE331}"/>
    <cellStyle name="20% - Accent3 2 2 2" xfId="836" xr:uid="{279C8226-A987-4E2D-9066-54CBA87CA375}"/>
    <cellStyle name="20% - Accent3 2 2 3" xfId="1034" xr:uid="{7FB34E8D-4F17-4012-85DB-FB79DE00070C}"/>
    <cellStyle name="20% - Accent3 2 3" xfId="636" xr:uid="{0A202B66-4BAD-4A2E-9063-763DD137C9BF}"/>
    <cellStyle name="20% - Accent3 2 3 2" xfId="864" xr:uid="{D7CA6254-73B2-469E-A5A6-204B43FBCC9C}"/>
    <cellStyle name="20% - Accent3 2 4" xfId="723" xr:uid="{E422D78D-4A50-4433-A1BD-9D0D5F35554C}"/>
    <cellStyle name="20% - Accent3 2 5" xfId="1216" xr:uid="{33AF7446-E661-4F61-9295-CA687F3F1A8B}"/>
    <cellStyle name="20% - Accent3 2 6" xfId="675" xr:uid="{3704A3A8-026C-44C2-8477-8FF1A5A23A98}"/>
    <cellStyle name="20% - Accent3 3" xfId="148" xr:uid="{CC50E441-B982-42CE-A163-4E770ECC8BFB}"/>
    <cellStyle name="20% - Accent3 3 2" xfId="244" xr:uid="{5BC3E529-CF3B-41E4-978F-9BEAE2DFEFD1}"/>
    <cellStyle name="20% - Accent3 3 2 2" xfId="362" xr:uid="{B6E65DAA-B16B-4278-9DDF-C41F2CDA4384}"/>
    <cellStyle name="20% - Accent3 3 2 2 2" xfId="581" xr:uid="{3FBC4E40-B1A9-4CE6-B6C6-FF85414A0244}"/>
    <cellStyle name="20% - Accent3 3 2 2 3" xfId="1372" xr:uid="{7A55F162-6EE6-4854-AF5D-FD2BF16B00B2}"/>
    <cellStyle name="20% - Accent3 3 2 3" xfId="471" xr:uid="{462EF127-678B-48F7-91D0-679E034842E1}"/>
    <cellStyle name="20% - Accent3 3 2 4" xfId="1371" xr:uid="{561B4595-FC3A-4044-AE9B-B2CB260A74EB}"/>
    <cellStyle name="20% - Accent3 3 3" xfId="319" xr:uid="{711B8A6E-27C7-4707-97A9-D2195ABB9922}"/>
    <cellStyle name="20% - Accent3 3 3 2" xfId="538" xr:uid="{A10567FF-D349-4C9D-9912-BF422422A4AA}"/>
    <cellStyle name="20% - Accent3 3 3 3" xfId="1373" xr:uid="{C06D4FEC-BEE9-4C10-BB55-9F499306E3EF}"/>
    <cellStyle name="20% - Accent3 3 4" xfId="428" xr:uid="{0DED884B-E9D9-46FC-AEDE-3AAD18DE9F46}"/>
    <cellStyle name="20% - Accent3 3 5" xfId="196" xr:uid="{1931EC78-2228-479F-A66A-81B1132715E5}"/>
    <cellStyle name="20% - Accent3 4" xfId="263" xr:uid="{A482F050-9156-4ACD-831C-3241534685B1}"/>
    <cellStyle name="20% - Accent3 4 2" xfId="381" xr:uid="{4FFCDC86-DAE8-42B9-986C-6D4C1ED11B55}"/>
    <cellStyle name="20% - Accent3 4 2 2" xfId="600" xr:uid="{183C6070-E27B-47C2-AC9E-829702C42DCA}"/>
    <cellStyle name="20% - Accent3 4 2 3" xfId="1374" xr:uid="{31BFA5A8-6C2D-4CDA-8A12-50F51AA827B8}"/>
    <cellStyle name="20% - Accent3 4 3" xfId="490" xr:uid="{252584D1-11A2-4DAA-90C0-2FA78ECD8B47}"/>
    <cellStyle name="20% - Accent3 4 3 2" xfId="880" xr:uid="{B0B9A064-51DF-4A74-A123-A7CE53F64474}"/>
    <cellStyle name="20% - Accent3 4 4" xfId="789" xr:uid="{D2BF334D-1952-45E5-B215-F56C68E5BE62}"/>
    <cellStyle name="20% - Accent3 5" xfId="220" xr:uid="{4A0AF5EF-C8C9-45F2-9390-7100AD17CEC7}"/>
    <cellStyle name="20% - Accent3 5 2" xfId="343" xr:uid="{BEDB9C36-F16E-46E0-96FA-4BB965DD293D}"/>
    <cellStyle name="20% - Accent3 5 2 2" xfId="562" xr:uid="{14B1D030-27E0-43E1-BAB1-6F97D669D946}"/>
    <cellStyle name="20% - Accent3 5 3" xfId="452" xr:uid="{6007CE71-D9F7-4184-A357-6CF0B904B09B}"/>
    <cellStyle name="20% - Accent3 6" xfId="294" xr:uid="{93A626F7-0421-444B-8A3D-37262816A474}"/>
    <cellStyle name="20% - Accent3 6 2" xfId="516" xr:uid="{2F08394E-2777-4FD9-941E-D29EDE488D06}"/>
    <cellStyle name="20% - Accent3 7" xfId="406" xr:uid="{CA9D6748-0962-4367-99FF-97F4C68D67AF}"/>
    <cellStyle name="20% - Accent3 8" xfId="172" xr:uid="{2D363E78-7D4C-4B39-B029-719FAC71087E}"/>
    <cellStyle name="20% - Accent4" xfId="28" builtinId="42" customBuiltin="1"/>
    <cellStyle name="20% - Accent4 2" xfId="67" xr:uid="{8884486B-FEE0-419E-8906-D24E54881568}"/>
    <cellStyle name="20% - Accent4 2 2" xfId="766" xr:uid="{C1190F44-16D3-45B5-B504-503453191914}"/>
    <cellStyle name="20% - Accent4 2 2 2" xfId="838" xr:uid="{21F8EDE1-40FE-4E1A-9A7D-AD5C19110F06}"/>
    <cellStyle name="20% - Accent4 2 2 3" xfId="1073" xr:uid="{F05C04F6-4DC8-49A8-926D-49DDE279001B}"/>
    <cellStyle name="20% - Accent4 2 3" xfId="738" xr:uid="{DECFED92-BE6A-4A7D-BBC1-BD0E0F61F671}"/>
    <cellStyle name="20% - Accent4 2 3 2" xfId="866" xr:uid="{7B510E0F-820D-4DC2-907A-0F4039C2C8E8}"/>
    <cellStyle name="20% - Accent4 2 4" xfId="750" xr:uid="{D677C672-EB2E-4784-81EC-77F1367E76F4}"/>
    <cellStyle name="20% - Accent4 2 5" xfId="1040" xr:uid="{79597267-FDB3-499A-B5E1-85A85F04D36F}"/>
    <cellStyle name="20% - Accent4 2 6" xfId="691" xr:uid="{F541F4F7-C00D-4FAC-8BDA-33DBB0BE4F11}"/>
    <cellStyle name="20% - Accent4 3" xfId="150" xr:uid="{BB6A5453-98B8-43C9-A931-6D71B785493F}"/>
    <cellStyle name="20% - Accent4 3 2" xfId="246" xr:uid="{345336AA-7391-45A5-80E0-E95BFF1FBBD3}"/>
    <cellStyle name="20% - Accent4 3 2 2" xfId="364" xr:uid="{BDC34D1E-6808-4854-B5B5-F65BCCF3A093}"/>
    <cellStyle name="20% - Accent4 3 2 2 2" xfId="583" xr:uid="{7566310D-9F14-445F-BB62-A9F82DB55F28}"/>
    <cellStyle name="20% - Accent4 3 2 2 3" xfId="1376" xr:uid="{7566F844-399A-457E-9B95-A8191443A04E}"/>
    <cellStyle name="20% - Accent4 3 2 3" xfId="473" xr:uid="{9EE1E423-20C8-4379-9698-F1336C07D805}"/>
    <cellStyle name="20% - Accent4 3 2 4" xfId="1375" xr:uid="{758CEEAA-73A1-4A90-B513-02238F9660CD}"/>
    <cellStyle name="20% - Accent4 3 3" xfId="321" xr:uid="{2E31DDB6-5AFA-41C0-B2C8-59E1A1CFEE63}"/>
    <cellStyle name="20% - Accent4 3 3 2" xfId="540" xr:uid="{D3BE7587-ECE5-4DE2-8BDF-53B5A38A6F79}"/>
    <cellStyle name="20% - Accent4 3 3 3" xfId="1377" xr:uid="{E23E3679-ED28-477C-830C-8E10E73BB320}"/>
    <cellStyle name="20% - Accent4 3 4" xfId="430" xr:uid="{C9BE962A-DE84-4441-869A-64E92F8C2DB2}"/>
    <cellStyle name="20% - Accent4 3 5" xfId="198" xr:uid="{D32AE006-255D-4307-9E66-8C5389023E35}"/>
    <cellStyle name="20% - Accent4 4" xfId="266" xr:uid="{2C2DB05B-A2B9-4386-B08A-DF001D2017AA}"/>
    <cellStyle name="20% - Accent4 4 2" xfId="383" xr:uid="{05D8821A-EE6A-422A-B0C0-B5B0F56240EB}"/>
    <cellStyle name="20% - Accent4 4 2 2" xfId="602" xr:uid="{37759816-043D-47BA-9192-2D1E0ABD7474}"/>
    <cellStyle name="20% - Accent4 4 2 3" xfId="1378" xr:uid="{AA16D1DE-CBF7-4DE6-980A-3BDB283E8C15}"/>
    <cellStyle name="20% - Accent4 4 3" xfId="492" xr:uid="{0FAF404C-F818-4C2F-8007-4A8518A720F0}"/>
    <cellStyle name="20% - Accent4 4 3 2" xfId="882" xr:uid="{00D1FF5C-2FC0-4589-84F8-B1717BE26C25}"/>
    <cellStyle name="20% - Accent4 4 4" xfId="668" xr:uid="{E91C0068-D285-45A4-898B-884A0E7EC744}"/>
    <cellStyle name="20% - Accent4 5" xfId="222" xr:uid="{D56A4642-2C5E-41BC-9FCB-1BAD909DD258}"/>
    <cellStyle name="20% - Accent4 5 2" xfId="345" xr:uid="{0A8663BC-D328-4FB0-BC61-9A6F776AB8C2}"/>
    <cellStyle name="20% - Accent4 5 2 2" xfId="564" xr:uid="{94457457-D97D-4578-8A34-DA2A48BC532F}"/>
    <cellStyle name="20% - Accent4 5 3" xfId="454" xr:uid="{B2C5CB7F-782D-4EE1-B1FC-3B28EBF2EDCB}"/>
    <cellStyle name="20% - Accent4 6" xfId="296" xr:uid="{BEC78468-DF0F-40F4-8316-987A138E2BCF}"/>
    <cellStyle name="20% - Accent4 6 2" xfId="518" xr:uid="{52A82D3B-C41D-4752-BDE6-53A7D6142FC7}"/>
    <cellStyle name="20% - Accent4 7" xfId="408" xr:uid="{CE1F0C79-C35F-4078-886B-4F5049FF9C43}"/>
    <cellStyle name="20% - Accent4 8" xfId="174" xr:uid="{3DC4C22C-ACE7-4E25-A2E1-D41AAD50B9DE}"/>
    <cellStyle name="20% - Accent5" xfId="31" builtinId="46" customBuiltin="1"/>
    <cellStyle name="20% - Accent5 2" xfId="68" xr:uid="{1EF30AE2-2980-4143-A022-E56760A7F623}"/>
    <cellStyle name="20% - Accent5 2 2" xfId="729" xr:uid="{B3A906D4-25A2-4193-B610-9D26BCDCAAC0}"/>
    <cellStyle name="20% - Accent5 2 2 2" xfId="840" xr:uid="{F313AC23-A344-43B6-9CED-52F3188791F4}"/>
    <cellStyle name="20% - Accent5 2 2 3" xfId="1013" xr:uid="{551AB606-224B-464D-9825-22855F28D5D0}"/>
    <cellStyle name="20% - Accent5 2 3" xfId="699" xr:uid="{3FF0FF08-720C-4A03-A2F0-7E77D6D4F723}"/>
    <cellStyle name="20% - Accent5 2 3 2" xfId="868" xr:uid="{7CE1AE04-B29A-4335-BF30-578E526B0565}"/>
    <cellStyle name="20% - Accent5 2 4" xfId="713" xr:uid="{1DD58BB0-6304-405B-904F-623491A58DE4}"/>
    <cellStyle name="20% - Accent5 2 5" xfId="957" xr:uid="{750D537A-CCF9-4D4D-83E8-FA7B75BAA0F8}"/>
    <cellStyle name="20% - Accent5 2 6" xfId="703" xr:uid="{D435D8B1-3EFB-4FEA-9806-55E3BED65E8B}"/>
    <cellStyle name="20% - Accent5 3" xfId="152" xr:uid="{8E0C5104-F965-4896-8BB5-26284ADC1F52}"/>
    <cellStyle name="20% - Accent5 3 2" xfId="248" xr:uid="{1FF9D6F3-03B4-4762-A18A-CE6402094FD9}"/>
    <cellStyle name="20% - Accent5 3 2 2" xfId="366" xr:uid="{20AED6C2-3191-419A-91A7-F1B13745DE99}"/>
    <cellStyle name="20% - Accent5 3 2 2 2" xfId="585" xr:uid="{10F432F3-AD12-4501-BF79-9A9686D2F082}"/>
    <cellStyle name="20% - Accent5 3 2 2 3" xfId="1380" xr:uid="{AD6B96E8-F74D-42F1-9E9B-B153C7353374}"/>
    <cellStyle name="20% - Accent5 3 2 3" xfId="475" xr:uid="{8C965B01-7146-4CAE-A86E-D1B93CEBDE4D}"/>
    <cellStyle name="20% - Accent5 3 2 4" xfId="1379" xr:uid="{5B01158A-EFE3-45F1-ABDF-F0D3CF0A276D}"/>
    <cellStyle name="20% - Accent5 3 3" xfId="323" xr:uid="{EE1D55E0-2125-4D9B-8164-DB5401154A6E}"/>
    <cellStyle name="20% - Accent5 3 3 2" xfId="542" xr:uid="{0382FE0A-56EA-4C99-9DFB-A0EA09FD413A}"/>
    <cellStyle name="20% - Accent5 3 3 3" xfId="1381" xr:uid="{8F3531E9-079B-477A-9FF1-086B44DE7F1E}"/>
    <cellStyle name="20% - Accent5 3 4" xfId="432" xr:uid="{3542C209-0409-4081-8155-64C6BF09E88B}"/>
    <cellStyle name="20% - Accent5 3 5" xfId="200" xr:uid="{EB665386-C011-44AA-A329-ED256B20DC8F}"/>
    <cellStyle name="20% - Accent5 4" xfId="268" xr:uid="{939564E3-42F3-49BA-95B6-9A531323CE88}"/>
    <cellStyle name="20% - Accent5 4 2" xfId="385" xr:uid="{0C5404B9-032F-4562-87BD-5B9239AE9B46}"/>
    <cellStyle name="20% - Accent5 4 2 2" xfId="604" xr:uid="{776386A8-C4B5-40F8-9B2C-BF0C36794606}"/>
    <cellStyle name="20% - Accent5 4 2 3" xfId="1382" xr:uid="{8CFA0A1D-D318-4FEC-9B2F-E36E301C522C}"/>
    <cellStyle name="20% - Accent5 4 3" xfId="494" xr:uid="{FEC51C5B-DCAA-44BE-B022-47AD7573FC01}"/>
    <cellStyle name="20% - Accent5 4 3 2" xfId="884" xr:uid="{9D8712B9-9DFD-4CCA-82FB-A000FA02BDBA}"/>
    <cellStyle name="20% - Accent5 4 4" xfId="41" xr:uid="{9EEA72F4-91BA-43CF-A854-1A8AC80B827D}"/>
    <cellStyle name="20% - Accent5 5" xfId="224" xr:uid="{EEF9D57F-6737-44E3-A385-3B7ED96CF0EC}"/>
    <cellStyle name="20% - Accent5 5 2" xfId="347" xr:uid="{E40101DC-50F8-4E83-B087-6600C04D9884}"/>
    <cellStyle name="20% - Accent5 5 2 2" xfId="566" xr:uid="{FE2D23C6-AD05-45DB-8E57-7A5347DF7C7E}"/>
    <cellStyle name="20% - Accent5 5 3" xfId="456" xr:uid="{4540B44E-A510-42B3-976F-F2D19381C3E1}"/>
    <cellStyle name="20% - Accent5 6" xfId="298" xr:uid="{BBFF6292-61DA-44BE-BDF1-B77ECC503E38}"/>
    <cellStyle name="20% - Accent5 6 2" xfId="520" xr:uid="{93A7C5A4-8AFA-445C-B6FC-0C5C5640ECD5}"/>
    <cellStyle name="20% - Accent5 7" xfId="410" xr:uid="{A9A368AC-DA54-4F53-A12B-D690B7DA7FD4}"/>
    <cellStyle name="20% - Accent5 8" xfId="176" xr:uid="{F660B25B-5F1F-4FFA-8FD1-F64BCBFF3113}"/>
    <cellStyle name="20% - Accent6" xfId="34" builtinId="50" customBuiltin="1"/>
    <cellStyle name="20% - Accent6 2" xfId="69" xr:uid="{B429F223-4CA9-43D3-8EEA-B724901530B5}"/>
    <cellStyle name="20% - Accent6 2 2" xfId="755" xr:uid="{01485D23-D034-4291-A992-D68E630C956A}"/>
    <cellStyle name="20% - Accent6 2 2 2" xfId="842" xr:uid="{6B4744C6-79B4-4684-8B28-0FC97672CF6B}"/>
    <cellStyle name="20% - Accent6 2 2 3" xfId="1185" xr:uid="{C1F6B1DA-D8C3-44F1-9CD5-CD4E004F562E}"/>
    <cellStyle name="20% - Accent6 2 3" xfId="806" xr:uid="{54937B1B-FBAC-41F6-B4DB-2FEC135543C4}"/>
    <cellStyle name="20% - Accent6 2 3 2" xfId="870" xr:uid="{99D4D56A-8444-4A60-B474-41C6555916A5}"/>
    <cellStyle name="20% - Accent6 2 4" xfId="632" xr:uid="{84B3114F-B86C-42D8-BD46-A3BBB69F68F4}"/>
    <cellStyle name="20% - Accent6 2 5" xfId="1010" xr:uid="{DE1823BC-BB1D-4B3E-8A3E-D2821C7FC280}"/>
    <cellStyle name="20% - Accent6 2 6" xfId="732" xr:uid="{470C3E72-1D0F-4B28-8CDD-0A3B7FB5460B}"/>
    <cellStyle name="20% - Accent6 3" xfId="154" xr:uid="{CFDB1F6C-623B-40DD-8CB0-2057ED3BAC61}"/>
    <cellStyle name="20% - Accent6 3 2" xfId="250" xr:uid="{F9AB86F9-F3F2-4F70-AC40-96E4DD3F3C70}"/>
    <cellStyle name="20% - Accent6 3 2 2" xfId="368" xr:uid="{D9237E17-2A80-42F6-80E1-0D97CE687665}"/>
    <cellStyle name="20% - Accent6 3 2 2 2" xfId="587" xr:uid="{C4973958-2D06-44EF-80DA-5B7BC475CA40}"/>
    <cellStyle name="20% - Accent6 3 2 2 3" xfId="1384" xr:uid="{11920897-D6B0-460B-BBE9-3514D8609672}"/>
    <cellStyle name="20% - Accent6 3 2 3" xfId="477" xr:uid="{2C835E9D-848C-4204-95E9-A4BF32D2DF80}"/>
    <cellStyle name="20% - Accent6 3 2 4" xfId="1383" xr:uid="{0405C654-F912-4752-97AE-813A9560D2BE}"/>
    <cellStyle name="20% - Accent6 3 3" xfId="325" xr:uid="{198A37B9-630F-46B3-B24D-F14C1BD7292C}"/>
    <cellStyle name="20% - Accent6 3 3 2" xfId="544" xr:uid="{6618FE5B-CADB-4BC2-BC1A-96C83587198E}"/>
    <cellStyle name="20% - Accent6 3 3 3" xfId="1385" xr:uid="{B90DCE43-B1D5-4FF3-B325-CCA5ED06ECC6}"/>
    <cellStyle name="20% - Accent6 3 4" xfId="434" xr:uid="{2269CA29-A03F-4E9D-97AC-C03E809341C1}"/>
    <cellStyle name="20% - Accent6 3 5" xfId="202" xr:uid="{BDB9618D-E78A-44AE-9400-D61F491D282C}"/>
    <cellStyle name="20% - Accent6 4" xfId="270" xr:uid="{4409E6CE-0548-4000-A954-75331D44F3D6}"/>
    <cellStyle name="20% - Accent6 4 2" xfId="387" xr:uid="{44BBC27F-E2E4-49EF-8F90-CF15C7282435}"/>
    <cellStyle name="20% - Accent6 4 2 2" xfId="606" xr:uid="{B9CD66CE-8272-4795-A66A-F6EBAB002EEA}"/>
    <cellStyle name="20% - Accent6 4 2 3" xfId="1386" xr:uid="{FA90FC2B-CB11-41BF-82BE-98CC6C66A21D}"/>
    <cellStyle name="20% - Accent6 4 3" xfId="496" xr:uid="{2CCB661E-57B5-4C7A-892F-1DF4C4A6E025}"/>
    <cellStyle name="20% - Accent6 4 3 2" xfId="886" xr:uid="{51C09E59-68F9-4AE0-BBA6-FFEF3B467468}"/>
    <cellStyle name="20% - Accent6 4 4" xfId="818" xr:uid="{BDA3B580-B9EA-44FE-B696-A4B266B58F43}"/>
    <cellStyle name="20% - Accent6 5" xfId="226" xr:uid="{586919A8-AF96-45B0-ABB2-9DA9A4B7D2BB}"/>
    <cellStyle name="20% - Accent6 5 2" xfId="349" xr:uid="{C3D9B778-C005-44CE-B044-D98052FE09CF}"/>
    <cellStyle name="20% - Accent6 5 2 2" xfId="568" xr:uid="{036A4559-7C00-4166-9A44-D6680F680FF7}"/>
    <cellStyle name="20% - Accent6 5 3" xfId="458" xr:uid="{58311740-8ACF-48AC-A738-33F77B8AC93C}"/>
    <cellStyle name="20% - Accent6 6" xfId="300" xr:uid="{49D13A6F-93C5-4E16-9FD4-4E4C37E25C6A}"/>
    <cellStyle name="20% - Accent6 6 2" xfId="522" xr:uid="{428D9E51-7CE2-4A0C-A6D1-2C129026A2DF}"/>
    <cellStyle name="20% - Accent6 7" xfId="412" xr:uid="{5B66907C-ADEA-4E9F-A2A2-BA306EC7EC74}"/>
    <cellStyle name="20% - Accent6 8" xfId="178" xr:uid="{2AA7019C-8464-45E4-818A-F1990F04567B}"/>
    <cellStyle name="40% - Accent1" xfId="20" builtinId="31" customBuiltin="1"/>
    <cellStyle name="40% - Accent1 2" xfId="70" xr:uid="{AE05EB4F-1CD9-487A-911C-97A128317B4C}"/>
    <cellStyle name="40% - Accent1 2 2" xfId="733" xr:uid="{C7A324DA-3714-435F-844C-52249A9D4621}"/>
    <cellStyle name="40% - Accent1 2 2 2" xfId="833" xr:uid="{8B16DB1E-9FB8-468B-9CBB-BC949DD5B8E4}"/>
    <cellStyle name="40% - Accent1 2 2 3" xfId="948" xr:uid="{F7285C82-B694-4EB4-B286-0578F947A2D5}"/>
    <cellStyle name="40% - Accent1 2 3" xfId="796" xr:uid="{AA60828D-0634-4B2C-B1AF-E293EF5FF986}"/>
    <cellStyle name="40% - Accent1 2 3 2" xfId="861" xr:uid="{3968F7FF-1DF1-4180-894F-36FD80AD9D5A}"/>
    <cellStyle name="40% - Accent1 2 4" xfId="698" xr:uid="{91DFE472-75D2-4005-9AD5-FD481FE603E6}"/>
    <cellStyle name="40% - Accent1 2 5" xfId="1131" xr:uid="{A0A298B8-E125-4337-83CF-10E6DBB1D747}"/>
    <cellStyle name="40% - Accent1 2 6" xfId="756" xr:uid="{E3E48D72-AFC4-45F3-91E3-8A3AD6E79C5E}"/>
    <cellStyle name="40% - Accent1 3" xfId="145" xr:uid="{90F5FAE0-11CA-4F00-AF84-23154F458EA1}"/>
    <cellStyle name="40% - Accent1 3 2" xfId="241" xr:uid="{FD026500-D833-4634-8619-D371A18DCC52}"/>
    <cellStyle name="40% - Accent1 3 2 2" xfId="359" xr:uid="{016C147C-CB94-4046-942B-0D21762A1833}"/>
    <cellStyle name="40% - Accent1 3 2 2 2" xfId="578" xr:uid="{347BC77E-A8B5-4A92-A511-C77D000E9249}"/>
    <cellStyle name="40% - Accent1 3 2 2 3" xfId="1388" xr:uid="{E5E72E0A-08FF-42EF-B15C-3DFDDB1ADA69}"/>
    <cellStyle name="40% - Accent1 3 2 3" xfId="468" xr:uid="{B15F16E9-ADFB-49F5-9104-4276135590FB}"/>
    <cellStyle name="40% - Accent1 3 2 4" xfId="1387" xr:uid="{C6D5BC04-6517-4FC7-8D02-E4A3D41291DF}"/>
    <cellStyle name="40% - Accent1 3 3" xfId="316" xr:uid="{A607134C-C417-4DE8-94A7-0E5D435DBC99}"/>
    <cellStyle name="40% - Accent1 3 3 2" xfId="535" xr:uid="{3055B8A1-7407-4619-A550-BAB0367CDC1C}"/>
    <cellStyle name="40% - Accent1 3 3 3" xfId="1389" xr:uid="{972E83CB-9324-4A70-B1BB-5FE8EDEEE3F4}"/>
    <cellStyle name="40% - Accent1 3 4" xfId="425" xr:uid="{23C66E11-6297-4465-9113-663AE867F981}"/>
    <cellStyle name="40% - Accent1 3 5" xfId="193" xr:uid="{11CC8CFF-CA53-470B-B202-9F64B37E7E92}"/>
    <cellStyle name="40% - Accent1 4" xfId="260" xr:uid="{496E8D71-53BB-498B-8323-57325C2A83B0}"/>
    <cellStyle name="40% - Accent1 4 2" xfId="378" xr:uid="{ED715C69-1BD5-4DC2-8ABA-C80F298359EF}"/>
    <cellStyle name="40% - Accent1 4 2 2" xfId="597" xr:uid="{F269DA5E-A03E-4B01-8FF8-3955064CB5AF}"/>
    <cellStyle name="40% - Accent1 4 2 3" xfId="1390" xr:uid="{467FDCBC-A1C7-42F2-8427-65F5903F9386}"/>
    <cellStyle name="40% - Accent1 4 3" xfId="487" xr:uid="{87B5840C-FADB-4508-B71D-8B9F04D99519}"/>
    <cellStyle name="40% - Accent1 4 3 2" xfId="877" xr:uid="{319BA3DF-1502-4944-B25E-5665D7ED9E24}"/>
    <cellStyle name="40% - Accent1 4 4" xfId="721" xr:uid="{B5B30FDC-7A5E-445F-BB90-5B58C87A2AE3}"/>
    <cellStyle name="40% - Accent1 5" xfId="217" xr:uid="{1E355FFB-2F9E-4778-9A1D-4A93EF6E6DD5}"/>
    <cellStyle name="40% - Accent1 5 2" xfId="340" xr:uid="{E16300B7-9ECA-4A36-8C5F-F3482BDE289F}"/>
    <cellStyle name="40% - Accent1 5 2 2" xfId="559" xr:uid="{74C50385-201B-45FA-BE21-105E99D6DDD0}"/>
    <cellStyle name="40% - Accent1 5 3" xfId="449" xr:uid="{A1E39DB6-3FA0-43B5-96B0-D63C93C90468}"/>
    <cellStyle name="40% - Accent1 6" xfId="291" xr:uid="{9C1AA99E-986D-40E4-BDBB-A4CD9B8E82B9}"/>
    <cellStyle name="40% - Accent1 6 2" xfId="513" xr:uid="{DC31E11B-D88E-49C3-92CD-3B077CF4ED81}"/>
    <cellStyle name="40% - Accent1 7" xfId="403" xr:uid="{D2CD80E7-61A9-4572-952A-9B5C8886BA44}"/>
    <cellStyle name="40% - Accent1 8" xfId="169" xr:uid="{F4F68DB4-C2E4-4CE5-8B0D-D2851D7C468A}"/>
    <cellStyle name="40% - Accent2" xfId="23" builtinId="35" customBuiltin="1"/>
    <cellStyle name="40% - Accent2 2" xfId="71" xr:uid="{B43B182C-79D2-4128-889E-568E529D0614}"/>
    <cellStyle name="40% - Accent2 2 2" xfId="786" xr:uid="{3F54D162-C1CE-4F8F-85BB-899B7865B5A4}"/>
    <cellStyle name="40% - Accent2 2 2 2" xfId="835" xr:uid="{10BF34C7-326A-42D8-9093-5D4F4AA28B00}"/>
    <cellStyle name="40% - Accent2 2 2 3" xfId="1114" xr:uid="{25BA0E08-6B9C-4E71-B3F7-1FB544488AE5}"/>
    <cellStyle name="40% - Accent2 2 3" xfId="672" xr:uid="{7907777A-DC31-4224-94BD-13034C295784}"/>
    <cellStyle name="40% - Accent2 2 3 2" xfId="863" xr:uid="{0260DE88-EBC0-43D6-BD7A-AB48D09E1363}"/>
    <cellStyle name="40% - Accent2 2 4" xfId="805" xr:uid="{4A0924A4-67EB-4DC1-8E35-23F24A7E1AB0}"/>
    <cellStyle name="40% - Accent2 2 5" xfId="998" xr:uid="{A88C87E1-8F88-453B-B76B-CE40A093FF5B}"/>
    <cellStyle name="40% - Accent2 2 6" xfId="718" xr:uid="{427CF8E3-C791-4D12-9C0D-277F6F9D4FA1}"/>
    <cellStyle name="40% - Accent2 3" xfId="147" xr:uid="{E5671A8F-C56F-49E1-92E9-683054F33EFE}"/>
    <cellStyle name="40% - Accent2 3 2" xfId="243" xr:uid="{A4C01690-F944-44ED-BFB2-578FB40BB45C}"/>
    <cellStyle name="40% - Accent2 3 2 2" xfId="361" xr:uid="{6A616742-B100-4D6C-8448-3BD37FCDB363}"/>
    <cellStyle name="40% - Accent2 3 2 2 2" xfId="580" xr:uid="{39DB2C24-AFD6-42DA-AD4D-497468D09726}"/>
    <cellStyle name="40% - Accent2 3 2 2 3" xfId="1392" xr:uid="{F4C42774-FAA0-47CF-931C-2F1521E9908E}"/>
    <cellStyle name="40% - Accent2 3 2 3" xfId="470" xr:uid="{BB65C308-41C7-4E41-B7A6-1B46AECE98BD}"/>
    <cellStyle name="40% - Accent2 3 2 4" xfId="1391" xr:uid="{729A5CCC-96E3-479F-9B5B-CEF2352E8AAF}"/>
    <cellStyle name="40% - Accent2 3 3" xfId="318" xr:uid="{98CA5924-A1E1-46AD-8E5B-3487565B1CB2}"/>
    <cellStyle name="40% - Accent2 3 3 2" xfId="537" xr:uid="{3A4ED33F-3DBB-4CDC-BD4D-A13B15E29416}"/>
    <cellStyle name="40% - Accent2 3 3 3" xfId="1393" xr:uid="{DDE4D802-103D-42A9-8757-055CFB1867F5}"/>
    <cellStyle name="40% - Accent2 3 4" xfId="427" xr:uid="{8D79C331-F270-4EE2-BC32-16BDA1A4B55A}"/>
    <cellStyle name="40% - Accent2 3 5" xfId="195" xr:uid="{05D6FD31-DE4E-40FD-90A8-089CF6356646}"/>
    <cellStyle name="40% - Accent2 4" xfId="262" xr:uid="{4E865CC7-5F2D-4C0D-A9F7-F75CC5855717}"/>
    <cellStyle name="40% - Accent2 4 2" xfId="380" xr:uid="{BB888CBE-4693-4DFA-80F6-CB36560FD090}"/>
    <cellStyle name="40% - Accent2 4 2 2" xfId="599" xr:uid="{DC907395-FBC6-443E-B953-C931661B6113}"/>
    <cellStyle name="40% - Accent2 4 2 3" xfId="1394" xr:uid="{C572C52A-F76A-48C6-8F22-188F9085380F}"/>
    <cellStyle name="40% - Accent2 4 3" xfId="489" xr:uid="{F4880CAF-90A8-4ADE-B366-6290BB07CE66}"/>
    <cellStyle name="40% - Accent2 4 3 2" xfId="879" xr:uid="{4D71A4D4-C9E9-4C24-AAE0-2277D2C6171D}"/>
    <cellStyle name="40% - Accent2 4 4" xfId="748" xr:uid="{182123AF-A034-496C-8B2D-4BFDE793EA0C}"/>
    <cellStyle name="40% - Accent2 5" xfId="219" xr:uid="{D97CE6F6-C1AC-4277-B2EF-0BE312F0867F}"/>
    <cellStyle name="40% - Accent2 5 2" xfId="342" xr:uid="{E9B79675-338B-43BA-8AC1-3387C2017030}"/>
    <cellStyle name="40% - Accent2 5 2 2" xfId="561" xr:uid="{5D856ED6-B9AE-4952-8956-4B75F7D69039}"/>
    <cellStyle name="40% - Accent2 5 3" xfId="451" xr:uid="{4C48D461-3ED5-4F5D-A4CA-F4F8CBF8CC72}"/>
    <cellStyle name="40% - Accent2 6" xfId="293" xr:uid="{5123D4EA-D0ED-458A-874A-842D7D908A39}"/>
    <cellStyle name="40% - Accent2 6 2" xfId="515" xr:uid="{665E032B-4204-4DA2-9CA8-F131A5D16388}"/>
    <cellStyle name="40% - Accent2 7" xfId="405" xr:uid="{ACE14F04-0E9D-40B9-B8CE-5F583F35B7E3}"/>
    <cellStyle name="40% - Accent2 8" xfId="171" xr:uid="{D4E39CF3-AD62-46AB-9E74-F0D6F75A2183}"/>
    <cellStyle name="40% - Accent3" xfId="26" builtinId="39" customBuiltin="1"/>
    <cellStyle name="40% - Accent3 2" xfId="72" xr:uid="{620B8228-C016-4913-B150-D6DDEA4BE83D}"/>
    <cellStyle name="40% - Accent3 2 2" xfId="663" xr:uid="{D27DAB96-83DC-40D9-B11E-D9083F3202B7}"/>
    <cellStyle name="40% - Accent3 2 2 2" xfId="837" xr:uid="{1466C967-7D05-4BE5-A475-3C2CADCC53BB}"/>
    <cellStyle name="40% - Accent3 2 2 3" xfId="1196" xr:uid="{05A6E128-77AD-4403-BEC8-99D586FB5325}"/>
    <cellStyle name="40% - Accent3 2 3" xfId="40" xr:uid="{83F24E45-8DEA-4348-BE1C-BD1918AE63D9}"/>
    <cellStyle name="40% - Accent3 2 3 2" xfId="865" xr:uid="{50DAFE46-095B-4564-8BCB-872235365438}"/>
    <cellStyle name="40% - Accent3 2 4" xfId="681" xr:uid="{8A38C64E-2F83-48E2-8991-FD8288B981DC}"/>
    <cellStyle name="40% - Accent3 2 5" xfId="1049" xr:uid="{2809BB0D-50B3-4421-8F8A-9E7737A939C0}"/>
    <cellStyle name="40% - Accent3 2 6" xfId="655" xr:uid="{F1CA5288-CFE1-42DB-A66C-299C9780CBCE}"/>
    <cellStyle name="40% - Accent3 3" xfId="149" xr:uid="{4B9E4F05-6E55-4905-81FE-4B2CD699E68D}"/>
    <cellStyle name="40% - Accent3 3 2" xfId="245" xr:uid="{902BBDFA-865A-4AD0-A557-0360825AA0CD}"/>
    <cellStyle name="40% - Accent3 3 2 2" xfId="363" xr:uid="{53603F11-EF6E-46E0-96B5-30337952FD24}"/>
    <cellStyle name="40% - Accent3 3 2 2 2" xfId="582" xr:uid="{3AA7F08C-DA22-4175-AD52-D51B245B7923}"/>
    <cellStyle name="40% - Accent3 3 2 2 3" xfId="1396" xr:uid="{148DDA20-96C9-4D5D-830B-D0C1FD4BD896}"/>
    <cellStyle name="40% - Accent3 3 2 3" xfId="472" xr:uid="{ABBB5A5D-76D8-4714-B27F-7AE012DBE579}"/>
    <cellStyle name="40% - Accent3 3 2 4" xfId="1395" xr:uid="{139F4480-D494-468A-BA43-6E52646FD216}"/>
    <cellStyle name="40% - Accent3 3 3" xfId="320" xr:uid="{3995A249-278F-4D22-A826-31BC165BD0F7}"/>
    <cellStyle name="40% - Accent3 3 3 2" xfId="539" xr:uid="{34D77DFA-56A3-4D98-83CD-FEEDD4E23643}"/>
    <cellStyle name="40% - Accent3 3 3 3" xfId="1397" xr:uid="{BD9818EA-678C-478D-9306-434AEB2F4ED7}"/>
    <cellStyle name="40% - Accent3 3 4" xfId="429" xr:uid="{2E93FC49-95DA-4361-80C1-E59A941255BC}"/>
    <cellStyle name="40% - Accent3 3 5" xfId="197" xr:uid="{69C0CDA2-1934-4B41-895C-FC4664DE3145}"/>
    <cellStyle name="40% - Accent3 4" xfId="264" xr:uid="{34EECE03-0B26-4B2E-8BB7-9756A98585E8}"/>
    <cellStyle name="40% - Accent3 4 2" xfId="382" xr:uid="{BAE77012-617D-4BCD-A0A6-0EB6CBA74F2A}"/>
    <cellStyle name="40% - Accent3 4 2 2" xfId="601" xr:uid="{7A258B11-9ABE-4639-8297-7D84A8359B1F}"/>
    <cellStyle name="40% - Accent3 4 2 3" xfId="1398" xr:uid="{F76B0275-B728-4B66-992D-17481B3A0EDF}"/>
    <cellStyle name="40% - Accent3 4 3" xfId="491" xr:uid="{5214B7A8-9A87-4005-B84B-B5B2BC92F578}"/>
    <cellStyle name="40% - Accent3 4 3 2" xfId="881" xr:uid="{955FAD08-7469-4889-8896-DC4F232E2E66}"/>
    <cellStyle name="40% - Accent3 4 4" xfId="710" xr:uid="{1BE52166-370E-44D0-A08A-4B90B69436BA}"/>
    <cellStyle name="40% - Accent3 5" xfId="221" xr:uid="{606C3C07-26D8-4718-8936-773A599D0FD7}"/>
    <cellStyle name="40% - Accent3 5 2" xfId="344" xr:uid="{74498D57-D0AF-442B-81F6-4F575D067382}"/>
    <cellStyle name="40% - Accent3 5 2 2" xfId="563" xr:uid="{BDA3961F-4F14-4F21-A3EC-720E56004D25}"/>
    <cellStyle name="40% - Accent3 5 3" xfId="453" xr:uid="{4570DC52-6367-4791-BD7B-EC9C7F11556C}"/>
    <cellStyle name="40% - Accent3 6" xfId="295" xr:uid="{04D7FCEC-BB50-4946-B3B4-0957CDD0B1C9}"/>
    <cellStyle name="40% - Accent3 6 2" xfId="517" xr:uid="{7FC35C9A-594C-4F24-A11D-4A2654C4D5F2}"/>
    <cellStyle name="40% - Accent3 7" xfId="407" xr:uid="{99938F16-E64C-4417-A198-BA40FD5F0ACB}"/>
    <cellStyle name="40% - Accent3 8" xfId="173" xr:uid="{A4660E46-11E3-4828-A772-7B3EBEE12761}"/>
    <cellStyle name="40% - Accent4" xfId="29" builtinId="43" customBuiltin="1"/>
    <cellStyle name="40% - Accent4 2" xfId="73" xr:uid="{A1EE0DBA-AB99-4598-BA1E-E00B54498629}"/>
    <cellStyle name="40% - Accent4 2 2" xfId="810" xr:uid="{83F2DB75-0394-4669-A6F0-BFFCFE934A03}"/>
    <cellStyle name="40% - Accent4 2 2 2" xfId="839" xr:uid="{AE4A23D1-707E-4E9B-9DA6-7C981BD33F66}"/>
    <cellStyle name="40% - Accent4 2 2 3" xfId="929" xr:uid="{5F8CFC01-1E34-4692-8A41-6E4FCE77DA37}"/>
    <cellStyle name="40% - Accent4 2 3" xfId="777" xr:uid="{C31F6329-0A81-4590-A353-E6ABCEFE2D66}"/>
    <cellStyle name="40% - Accent4 2 3 2" xfId="867" xr:uid="{4709671A-EBF5-4BB0-B85D-E9C001C64281}"/>
    <cellStyle name="40% - Accent4 2 4" xfId="791" xr:uid="{026D42EE-422F-4451-8BC3-7DA4C7CDF468}"/>
    <cellStyle name="40% - Accent4 2 5" xfId="1233" xr:uid="{24BAD46C-40A6-40EA-BDD0-D4673CD8D2BC}"/>
    <cellStyle name="40% - Accent4 2 6" xfId="782" xr:uid="{A8B5CBFF-75A4-4BD6-88E8-3EEB716CB903}"/>
    <cellStyle name="40% - Accent4 3" xfId="151" xr:uid="{C026EA67-7448-4992-B196-776FEE6FDD96}"/>
    <cellStyle name="40% - Accent4 3 2" xfId="247" xr:uid="{4EB45560-679A-4381-A4E2-EF798E2F81E7}"/>
    <cellStyle name="40% - Accent4 3 2 2" xfId="365" xr:uid="{544DF116-114E-4101-B72D-87FE603A1D3E}"/>
    <cellStyle name="40% - Accent4 3 2 2 2" xfId="584" xr:uid="{D3B65BB0-6824-464B-9CCE-1F88680575A6}"/>
    <cellStyle name="40% - Accent4 3 2 2 3" xfId="1400" xr:uid="{01D53063-CD6A-41A5-A7BA-A053E16834C1}"/>
    <cellStyle name="40% - Accent4 3 2 3" xfId="474" xr:uid="{21648A34-F25F-4F05-BCCB-E99432D84073}"/>
    <cellStyle name="40% - Accent4 3 2 4" xfId="1399" xr:uid="{BDC9AC37-65C4-4816-B98A-94BB5D635EA2}"/>
    <cellStyle name="40% - Accent4 3 3" xfId="322" xr:uid="{CC6D2A14-E3A9-489F-B50D-F7459311FD91}"/>
    <cellStyle name="40% - Accent4 3 3 2" xfId="541" xr:uid="{126E236A-27EA-4158-9689-A4883ADE7420}"/>
    <cellStyle name="40% - Accent4 3 3 3" xfId="1401" xr:uid="{BF4EC72B-97C1-4ACE-B189-02D70DD474F3}"/>
    <cellStyle name="40% - Accent4 3 4" xfId="431" xr:uid="{53B39EF1-1D06-451C-BCFA-E0F79D99AF67}"/>
    <cellStyle name="40% - Accent4 3 5" xfId="199" xr:uid="{3D87AEC8-4CC1-4EC0-8B3E-EE10FED951FD}"/>
    <cellStyle name="40% - Accent4 4" xfId="267" xr:uid="{C1B763C9-0282-46C5-8681-3F4B96BC7198}"/>
    <cellStyle name="40% - Accent4 4 2" xfId="384" xr:uid="{F3A49320-E2CB-407D-9ACB-F53538D0F44D}"/>
    <cellStyle name="40% - Accent4 4 2 2" xfId="603" xr:uid="{8A0EE121-D2AB-4FCB-BA47-7E96133AD487}"/>
    <cellStyle name="40% - Accent4 4 2 3" xfId="1402" xr:uid="{6D931F85-BC0D-4E21-B772-C3A109199F5A}"/>
    <cellStyle name="40% - Accent4 4 3" xfId="493" xr:uid="{8E6C297D-238C-4AF2-A4A8-5AFBF7196997}"/>
    <cellStyle name="40% - Accent4 4 3 2" xfId="883" xr:uid="{90D84C6A-B0BA-460D-BEF4-7DCD18236346}"/>
    <cellStyle name="40% - Accent4 4 4" xfId="631" xr:uid="{4DCBA117-9B9D-455D-ABD6-AB1EBE8A486C}"/>
    <cellStyle name="40% - Accent4 5" xfId="223" xr:uid="{13E7EF84-A737-41E9-A86F-35B7AC6E59F9}"/>
    <cellStyle name="40% - Accent4 5 2" xfId="346" xr:uid="{2BE43863-1218-48C2-A5D3-4991C0D5D3F9}"/>
    <cellStyle name="40% - Accent4 5 2 2" xfId="565" xr:uid="{D0628625-E5FC-475F-B3E3-D73ADA64A01A}"/>
    <cellStyle name="40% - Accent4 5 3" xfId="455" xr:uid="{5C1FE1BC-8AD3-426A-B655-3C05C7AA7AA0}"/>
    <cellStyle name="40% - Accent4 6" xfId="297" xr:uid="{D23B622D-8AC7-47CF-B573-94F4E11E8EAE}"/>
    <cellStyle name="40% - Accent4 6 2" xfId="519" xr:uid="{C68E7EF7-97F1-41F4-B573-9BE5B24F0EA9}"/>
    <cellStyle name="40% - Accent4 7" xfId="409" xr:uid="{F96B78C8-40C8-48D6-94CB-A729BAC721D1}"/>
    <cellStyle name="40% - Accent4 8" xfId="175" xr:uid="{ABD6FA1E-4D93-4657-9E30-FF88159220CD}"/>
    <cellStyle name="40% - Accent5" xfId="32" builtinId="47" customBuiltin="1"/>
    <cellStyle name="40% - Accent5 2" xfId="74" xr:uid="{F452FD1B-8771-4EC4-802E-00A4D92FBED7}"/>
    <cellStyle name="40% - Accent5 2 2" xfId="687" xr:uid="{20045005-4924-43E3-8A94-150D429671CD}"/>
    <cellStyle name="40% - Accent5 2 2 2" xfId="841" xr:uid="{BE98EDEB-7AB8-4E37-AE8E-E4617791D0C6}"/>
    <cellStyle name="40% - Accent5 2 2 3" xfId="1199" xr:uid="{4F7903BE-4699-4B67-BD6B-1545CA532B5C}"/>
    <cellStyle name="40% - Accent5 2 3" xfId="763" xr:uid="{49E92266-0B3F-4CE5-B43B-EF7C0BF0407F}"/>
    <cellStyle name="40% - Accent5 2 3 2" xfId="869" xr:uid="{AF4C2057-B223-4D5C-A4A3-F7CBC56887D3}"/>
    <cellStyle name="40% - Accent5 2 4" xfId="671" xr:uid="{E1BF44C3-B406-4CCC-96D2-8357570838A3}"/>
    <cellStyle name="40% - Accent5 2 5" xfId="1186" xr:uid="{E0C564BA-DD47-4D91-A192-42B0D1BA5EC9}"/>
    <cellStyle name="40% - Accent5 2 6" xfId="814" xr:uid="{B331DD74-5B65-4E05-9266-A43E8ABB6106}"/>
    <cellStyle name="40% - Accent5 3" xfId="153" xr:uid="{2C5B49A1-3532-4F8C-A781-8F84502958E6}"/>
    <cellStyle name="40% - Accent5 3 2" xfId="249" xr:uid="{F1D1382C-8278-458D-8C7B-1BA51CAB94E4}"/>
    <cellStyle name="40% - Accent5 3 2 2" xfId="367" xr:uid="{B59DA6BB-E889-4BB1-B840-6A9A10BEC961}"/>
    <cellStyle name="40% - Accent5 3 2 2 2" xfId="586" xr:uid="{5C16B14A-2B09-4083-A566-44F40EEBE6B0}"/>
    <cellStyle name="40% - Accent5 3 2 2 3" xfId="1404" xr:uid="{0AA92417-E880-49A7-92BE-9DA45F726A58}"/>
    <cellStyle name="40% - Accent5 3 2 3" xfId="476" xr:uid="{A51EE082-0C85-4514-BD28-9D58C4817E4C}"/>
    <cellStyle name="40% - Accent5 3 2 4" xfId="1403" xr:uid="{489E8AE5-E54B-4193-B32C-B711F652B5CF}"/>
    <cellStyle name="40% - Accent5 3 3" xfId="324" xr:uid="{916B0298-3A66-4073-AA1B-BFE83317A228}"/>
    <cellStyle name="40% - Accent5 3 3 2" xfId="543" xr:uid="{D7F335D5-BAE5-48BF-8FDE-4D9833AB0EBA}"/>
    <cellStyle name="40% - Accent5 3 3 3" xfId="1405" xr:uid="{F926F76E-F661-4207-AFD0-0BB1566A6C9E}"/>
    <cellStyle name="40% - Accent5 3 4" xfId="433" xr:uid="{F66E72E0-060E-4F2A-9E49-BC78A0860BEA}"/>
    <cellStyle name="40% - Accent5 3 5" xfId="201" xr:uid="{A8C20852-EFBF-41E9-B908-C8E78920402C}"/>
    <cellStyle name="40% - Accent5 4" xfId="269" xr:uid="{720A74B6-A863-4C52-B607-859EAC769756}"/>
    <cellStyle name="40% - Accent5 4 2" xfId="386" xr:uid="{7EFA1FA6-2B8D-4B4C-93EC-B1B4DFE5F2D4}"/>
    <cellStyle name="40% - Accent5 4 2 2" xfId="605" xr:uid="{7FE42554-EC4B-4610-8059-2009B5E488D0}"/>
    <cellStyle name="40% - Accent5 4 2 3" xfId="1406" xr:uid="{53F03577-5049-4E31-B351-B9C41DF4EE4F}"/>
    <cellStyle name="40% - Accent5 4 3" xfId="495" xr:uid="{7453DED5-C678-4265-86DC-DF07429AD8D2}"/>
    <cellStyle name="40% - Accent5 4 3 2" xfId="885" xr:uid="{2F85DFF3-1496-4EFC-A553-1D2E043011D4}"/>
    <cellStyle name="40% - Accent5 4 4" xfId="817" xr:uid="{46BFE60D-D56B-417F-8CB1-094C27247FB9}"/>
    <cellStyle name="40% - Accent5 5" xfId="225" xr:uid="{6532CBD5-512A-4DAC-857C-C8A27D327D68}"/>
    <cellStyle name="40% - Accent5 5 2" xfId="348" xr:uid="{DFC838AA-6B77-43B2-B025-99D3232B9AC3}"/>
    <cellStyle name="40% - Accent5 5 2 2" xfId="567" xr:uid="{1640CA6D-54D5-47E6-A274-FD9073F44C63}"/>
    <cellStyle name="40% - Accent5 5 3" xfId="457" xr:uid="{90864C9E-A506-4274-BA76-535B314B9494}"/>
    <cellStyle name="40% - Accent5 6" xfId="299" xr:uid="{0EDE6C28-C951-4A29-93FD-83C6EEFD70E2}"/>
    <cellStyle name="40% - Accent5 6 2" xfId="521" xr:uid="{5BFF5697-A93B-4123-A213-636B6B06B4DD}"/>
    <cellStyle name="40% - Accent5 7" xfId="411" xr:uid="{589BE8FD-2B25-4EE5-AD68-8BFCC9847B28}"/>
    <cellStyle name="40% - Accent5 8" xfId="177" xr:uid="{431E185E-8E5C-4D91-8333-6F2A8B537A09}"/>
    <cellStyle name="40% - Accent6" xfId="35" builtinId="51" customBuiltin="1"/>
    <cellStyle name="40% - Accent6 2" xfId="75" xr:uid="{6BDA17C6-E639-4BC4-ABAC-3AAD5F317CBF}"/>
    <cellStyle name="40% - Accent6 2 2" xfId="798" xr:uid="{A6105CFE-D659-486E-8D8C-3C7F6F7A3AFC}"/>
    <cellStyle name="40% - Accent6 2 2 2" xfId="843" xr:uid="{8E05D25A-B2A1-4499-A931-90044957B484}"/>
    <cellStyle name="40% - Accent6 2 2 3" xfId="1243" xr:uid="{919A3FF8-CB4C-4380-BDE4-5DE1C340DECF}"/>
    <cellStyle name="40% - Accent6 2 3" xfId="724" xr:uid="{11CCD955-EE3E-472C-81AB-B3506E19AF7F}"/>
    <cellStyle name="40% - Accent6 2 3 2" xfId="871" xr:uid="{C7BA9881-7172-4B14-B298-C1BBB6940467}"/>
    <cellStyle name="40% - Accent6 2 4" xfId="42" xr:uid="{3169281F-0E56-4139-920B-0AA003CD18C5}"/>
    <cellStyle name="40% - Accent6 2 5" xfId="1161" xr:uid="{BE92078C-70DE-4B6D-8266-0AE067D26A24}"/>
    <cellStyle name="40% - Accent6 2 6" xfId="682" xr:uid="{CD2EE2E1-3A38-4813-8BF5-3DA84360227F}"/>
    <cellStyle name="40% - Accent6 3" xfId="155" xr:uid="{D3B416E7-4EE6-4D5C-8C0D-65DC86B606F3}"/>
    <cellStyle name="40% - Accent6 3 2" xfId="251" xr:uid="{0A8D4E09-D6CB-4C1D-93DC-748C5B9CE3A5}"/>
    <cellStyle name="40% - Accent6 3 2 2" xfId="369" xr:uid="{A0FCE8A6-44EA-4F9B-9C92-962C87A926FD}"/>
    <cellStyle name="40% - Accent6 3 2 2 2" xfId="588" xr:uid="{FBCA82A7-D2D8-4F66-AE79-92FD894ABCC3}"/>
    <cellStyle name="40% - Accent6 3 2 2 3" xfId="1408" xr:uid="{E41B29AE-F870-4705-972A-E2083945C9D8}"/>
    <cellStyle name="40% - Accent6 3 2 3" xfId="478" xr:uid="{8E04038A-E4F9-432D-91E6-8CC54FDCDAD0}"/>
    <cellStyle name="40% - Accent6 3 2 4" xfId="1407" xr:uid="{2BCF92E7-ED0F-4C17-8E3E-3A3085C26773}"/>
    <cellStyle name="40% - Accent6 3 3" xfId="326" xr:uid="{7B4D7480-C46E-43F8-BD2A-DD5981532C02}"/>
    <cellStyle name="40% - Accent6 3 3 2" xfId="545" xr:uid="{9BCF7DF5-F2F2-4A48-866F-6B64CFAFB68F}"/>
    <cellStyle name="40% - Accent6 3 3 3" xfId="1409" xr:uid="{059006D6-15AD-4C5D-AD44-57A9220F0985}"/>
    <cellStyle name="40% - Accent6 3 4" xfId="435" xr:uid="{1F3EE43E-C148-4616-94C5-F05D13CE29E5}"/>
    <cellStyle name="40% - Accent6 3 5" xfId="203" xr:uid="{62ACC012-0DEA-40BC-9BC4-D01D79321280}"/>
    <cellStyle name="40% - Accent6 4" xfId="271" xr:uid="{10ACC847-E07C-4B9D-8FD5-5A1E8D79EDC2}"/>
    <cellStyle name="40% - Accent6 4 2" xfId="388" xr:uid="{0EA8A731-F2FB-4BA2-AC0F-2771097E0BF8}"/>
    <cellStyle name="40% - Accent6 4 2 2" xfId="607" xr:uid="{F8BFBC35-8E0C-44A2-BADA-9559185F8205}"/>
    <cellStyle name="40% - Accent6 4 2 3" xfId="1410" xr:uid="{5C742E32-C453-458C-B636-FF52185B6193}"/>
    <cellStyle name="40% - Accent6 4 3" xfId="497" xr:uid="{175BEB89-99C8-4843-9E8F-0E8AD7BCDF7A}"/>
    <cellStyle name="40% - Accent6 4 3 2" xfId="887" xr:uid="{FA71F8AF-2B3E-4C40-B93F-926F62C7B429}"/>
    <cellStyle name="40% - Accent6 4 4" xfId="819" xr:uid="{EB4021AB-163B-4F46-A7CA-7E130471484E}"/>
    <cellStyle name="40% - Accent6 5" xfId="227" xr:uid="{5BA68230-2464-4886-876E-E46A50B4F90B}"/>
    <cellStyle name="40% - Accent6 5 2" xfId="350" xr:uid="{1F15BCBB-C6AC-4574-9F5F-A31B7FC9A38E}"/>
    <cellStyle name="40% - Accent6 5 2 2" xfId="569" xr:uid="{9F49A8FF-0FE0-427B-AB72-6C17388BCDD0}"/>
    <cellStyle name="40% - Accent6 5 3" xfId="459" xr:uid="{F281F0E1-AEB5-46E4-9475-759E25CFE034}"/>
    <cellStyle name="40% - Accent6 6" xfId="301" xr:uid="{48A26BC7-83D5-4370-AF5F-80EB8288C49E}"/>
    <cellStyle name="40% - Accent6 6 2" xfId="523" xr:uid="{EDA1D390-54B2-4D62-BD24-7542C451B867}"/>
    <cellStyle name="40% - Accent6 7" xfId="413" xr:uid="{EDB63907-225A-4F1A-9E15-4A43E94F5DD6}"/>
    <cellStyle name="40% - Accent6 8" xfId="179" xr:uid="{E258F8E7-7A6A-49B4-85B3-80E5E1529E23}"/>
    <cellStyle name="60% - Accent1 2" xfId="76" xr:uid="{75003B8B-A999-42FC-A2C5-2D763E70ED14}"/>
    <cellStyle name="60% - Accent1 2 2" xfId="769" xr:uid="{85A7CEEC-A474-4C82-8A2C-413A1D31EE21}"/>
    <cellStyle name="60% - Accent1 2 2 2" xfId="1130" xr:uid="{AB1B8B4D-DC45-4720-A671-AB22E491BCD2}"/>
    <cellStyle name="60% - Accent1 2 3" xfId="823" xr:uid="{1589C7F6-23AA-4627-BCF1-D54141DA238A}"/>
    <cellStyle name="60% - Accent1 2 4" xfId="1006" xr:uid="{90974D52-9DC9-4AEB-8F96-C3B62EAE0F04}"/>
    <cellStyle name="60% - Accent1 2 5" xfId="647" xr:uid="{D959F787-111B-415B-A1A2-439902D3EA87}"/>
    <cellStyle name="60% - Accent1 3" xfId="52" xr:uid="{E3CF9A3F-762B-47E0-B30A-CF82338345B5}"/>
    <cellStyle name="60% - Accent1 3 2" xfId="717" xr:uid="{CCD4A02C-2A0A-443E-9905-11412896F83C}"/>
    <cellStyle name="60% - Accent1 3 3" xfId="851" xr:uid="{F333035B-44DB-45A1-8E75-AEFC757D076F}"/>
    <cellStyle name="60% - Accent1 3 4" xfId="622" xr:uid="{562D145E-8302-478A-8815-10EB42B11B02}"/>
    <cellStyle name="60% - Accent1 4" xfId="659" xr:uid="{441CE769-FC4C-4B95-993C-97F0A10385D7}"/>
    <cellStyle name="60% - Accent2 2" xfId="77" xr:uid="{256F4399-DB95-4685-BD53-1F15E6C6DCF3}"/>
    <cellStyle name="60% - Accent2 2 2" xfId="813" xr:uid="{700B4F00-E806-4B9C-8E02-84ADAD5EC82D}"/>
    <cellStyle name="60% - Accent2 2 2 2" xfId="936" xr:uid="{DC6F75E8-9D1E-49DE-809B-69A97FE42216}"/>
    <cellStyle name="60% - Accent2 2 3" xfId="824" xr:uid="{5547EB9A-EDD7-43A4-A0F5-F9A23E26F2FA}"/>
    <cellStyle name="60% - Accent2 2 4" xfId="1015" xr:uid="{8DC949E4-0791-4D98-95ED-FCEF437EFC36}"/>
    <cellStyle name="60% - Accent2 2 5" xfId="646" xr:uid="{1A67015D-9E5F-4A0B-8C8C-FD2213791ED7}"/>
    <cellStyle name="60% - Accent2 3" xfId="53" xr:uid="{EDCCBC5D-7E36-454C-928A-8EA95156FF97}"/>
    <cellStyle name="60% - Accent2 3 2" xfId="634" xr:uid="{62A173C0-5941-4F73-8A74-6B957CA1F34A}"/>
    <cellStyle name="60% - Accent2 3 3" xfId="852" xr:uid="{C3D8698B-9CC0-4B98-A0E8-D9AEAEED6DB2}"/>
    <cellStyle name="60% - Accent2 3 4" xfId="781" xr:uid="{41088434-0BD1-4896-BCCC-EA6E565062D1}"/>
    <cellStyle name="60% - Accent2 4" xfId="664" xr:uid="{B021F0E2-86C2-482D-891D-94C7535C31BE}"/>
    <cellStyle name="60% - Accent3 2" xfId="78" xr:uid="{45CD24B4-9952-478E-AECB-3E8029AB6AB2}"/>
    <cellStyle name="60% - Accent3 2 2" xfId="731" xr:uid="{39C4BB5A-A75D-4508-8EA9-6B7B9E1821B0}"/>
    <cellStyle name="60% - Accent3 2 2 2" xfId="922" xr:uid="{3F97B074-0014-40A3-9834-E066EEE413F0}"/>
    <cellStyle name="60% - Accent3 2 3" xfId="825" xr:uid="{63AC9FE7-1A4A-4598-AC58-94302A0F908A}"/>
    <cellStyle name="60% - Accent3 2 4" xfId="1197" xr:uid="{45D8B687-204B-48B7-9908-10966A586F7D}"/>
    <cellStyle name="60% - Accent3 2 5" xfId="45" xr:uid="{3109AC8C-A805-4BEC-BA26-6F6446BB2488}"/>
    <cellStyle name="60% - Accent3 3" xfId="54" xr:uid="{914579A7-3565-4824-A2C3-FB87B4C5F7D6}"/>
    <cellStyle name="60% - Accent3 3 2" xfId="700" xr:uid="{7956DFBC-EAED-43C1-A324-CD549C0FC32E}"/>
    <cellStyle name="60% - Accent3 3 3" xfId="853" xr:uid="{050B2F7D-4434-45CF-A6F2-3F163E324B25}"/>
    <cellStyle name="60% - Accent3 3 4" xfId="809" xr:uid="{C4CB5591-939D-4B80-94A9-755669056952}"/>
    <cellStyle name="60% - Accent3 4" xfId="666" xr:uid="{980075B2-D260-41AB-8906-0D434669FC2B}"/>
    <cellStyle name="60% - Accent4 2" xfId="79" xr:uid="{6F507E83-8A3D-421D-BA08-BDD5B8082D70}"/>
    <cellStyle name="60% - Accent4 2 2" xfId="690" xr:uid="{24AD487F-5F56-441A-A82A-DD66544751C8}"/>
    <cellStyle name="60% - Accent4 2 2 2" xfId="1198" xr:uid="{96EAF185-FEE4-4D2F-A17F-3ED6D2CE8A77}"/>
    <cellStyle name="60% - Accent4 2 3" xfId="826" xr:uid="{89360E3A-91C0-4904-B98A-527E02EA87D7}"/>
    <cellStyle name="60% - Accent4 2 4" xfId="1228" xr:uid="{0A68532F-6871-49BD-855A-CD101B8DAE54}"/>
    <cellStyle name="60% - Accent4 2 5" xfId="645" xr:uid="{D4CB3089-2B1D-4B0E-9F03-CD40D45024D0}"/>
    <cellStyle name="60% - Accent4 3" xfId="55" xr:uid="{C25159F0-0762-4DF1-B10D-A367C9A142AB}"/>
    <cellStyle name="60% - Accent4 3 2" xfId="797" xr:uid="{4D8920D7-5A3D-4154-B3DE-D38C277E09F7}"/>
    <cellStyle name="60% - Accent4 3 3" xfId="854" xr:uid="{467558BA-8B20-4BE0-9714-4457E6515A29}"/>
    <cellStyle name="60% - Accent4 3 4" xfId="754" xr:uid="{AFA43D4B-A1D4-42D5-86AD-59117DFC0F8C}"/>
    <cellStyle name="60% - Accent4 4" xfId="657" xr:uid="{FF21BB2D-736C-42B3-A763-A67AD5C5C083}"/>
    <cellStyle name="60% - Accent5 2" xfId="80" xr:uid="{B823537E-BE2B-4A79-9730-8E350D54AF95}"/>
    <cellStyle name="60% - Accent5 2 2" xfId="759" xr:uid="{73DEF2D6-F9FC-4854-AB64-14986FFB2891}"/>
    <cellStyle name="60% - Accent5 2 2 2" xfId="1085" xr:uid="{4ABA5DB0-779C-4F5C-AEED-B6A8DC34440E}"/>
    <cellStyle name="60% - Accent5 2 3" xfId="827" xr:uid="{BAF424CB-961C-49D1-BF21-055443E9AAD7}"/>
    <cellStyle name="60% - Accent5 2 4" xfId="987" xr:uid="{757291C2-4C3B-4D28-9174-51698BB06506}"/>
    <cellStyle name="60% - Accent5 2 5" xfId="644" xr:uid="{ED4FB710-92BC-4E10-9C5B-C50C16D53F3A}"/>
    <cellStyle name="60% - Accent5 3" xfId="56" xr:uid="{50A512B2-38A5-46E6-A84A-7C0F6DA77AC9}"/>
    <cellStyle name="60% - Accent5 3 2" xfId="749" xr:uid="{A7CF73E6-E95F-40E2-912F-18B0F3D2A7F0}"/>
    <cellStyle name="60% - Accent5 3 3" xfId="855" xr:uid="{4DA113C3-932C-4FA6-A0B7-D052AA02F7F7}"/>
    <cellStyle name="60% - Accent5 3 4" xfId="674" xr:uid="{2228D768-347C-4674-8B59-85C6CDA81E69}"/>
    <cellStyle name="60% - Accent5 4" xfId="656" xr:uid="{18465D19-2915-46FB-BCB0-E2E9DDE2FF2E}"/>
    <cellStyle name="60% - Accent6 2" xfId="81" xr:uid="{31866920-336A-49D9-BF74-0D018E3A7EFD}"/>
    <cellStyle name="60% - Accent6 2 2" xfId="802" xr:uid="{35D6E1F9-EBE0-436A-BB52-BDAF0DCD2470}"/>
    <cellStyle name="60% - Accent6 2 2 2" xfId="1142" xr:uid="{93531313-80EC-4051-BA0A-36ED0658DACE}"/>
    <cellStyle name="60% - Accent6 2 3" xfId="828" xr:uid="{3976F0F5-5855-4526-A9A0-4E7158F63396}"/>
    <cellStyle name="60% - Accent6 2 4" xfId="1076" xr:uid="{CD50D97D-E4E7-47DD-9DC2-097B8B422B59}"/>
    <cellStyle name="60% - Accent6 2 5" xfId="643" xr:uid="{B4B9C8AB-0607-412A-BA8F-88DEEFFC3879}"/>
    <cellStyle name="60% - Accent6 3" xfId="57" xr:uid="{3910883D-F349-4E04-9153-53DCC11D5094}"/>
    <cellStyle name="60% - Accent6 3 2" xfId="635" xr:uid="{947FD3A4-DF63-4A4D-A84E-580E7285D50F}"/>
    <cellStyle name="60% - Accent6 3 3" xfId="856" xr:uid="{4AD3C2D2-6513-4A76-B31D-3F5B6653D908}"/>
    <cellStyle name="60% - Accent6 3 4" xfId="740" xr:uid="{1298A1B3-B57E-420E-A4A6-0F5298E35CF7}"/>
    <cellStyle name="60% - Accent6 4" xfId="746" xr:uid="{3BC7C2A4-FC5E-4598-B7B1-B4AD583C2F21}"/>
    <cellStyle name="Accent1" xfId="18" builtinId="29" customBuiltin="1"/>
    <cellStyle name="Accent1 2" xfId="82" xr:uid="{0F47FEFB-7722-4065-8902-CC4F251783D6}"/>
    <cellStyle name="Accent1 2 2" xfId="1120" xr:uid="{3A4C4C91-9296-40C1-B79C-708CAD8F8110}"/>
    <cellStyle name="Accent1 2 3" xfId="997" xr:uid="{DC8AFCF6-0627-4AF7-A07E-66D388D75A47}"/>
    <cellStyle name="Accent1 2 4" xfId="906" xr:uid="{3FF23F9F-0EC5-4E6B-AEC9-FEFC1C3BD993}"/>
    <cellStyle name="Accent2" xfId="21" builtinId="33" customBuiltin="1"/>
    <cellStyle name="Accent2 2" xfId="83" xr:uid="{94E37D5D-6EBF-4DE1-8364-7FEFA850550C}"/>
    <cellStyle name="Accent2 2 2" xfId="1146" xr:uid="{D0F90FBF-EB33-4D0A-8904-BD9D77A369CD}"/>
    <cellStyle name="Accent2 2 3" xfId="921" xr:uid="{BA7D54CD-8D17-434E-95E0-604E5233261E}"/>
    <cellStyle name="Accent2 2 4" xfId="907" xr:uid="{0914D16F-BB88-49C0-B044-48BCAA944AD5}"/>
    <cellStyle name="Accent3" xfId="24" builtinId="37" customBuiltin="1"/>
    <cellStyle name="Accent3 2" xfId="84" xr:uid="{20A202BA-B178-40A2-B5CB-19C70205C6BD}"/>
    <cellStyle name="Accent3 2 2" xfId="1057" xr:uid="{92E9CE0F-3F38-464C-9727-5A8817EBF516}"/>
    <cellStyle name="Accent3 2 3" xfId="1020" xr:uid="{967B3D13-7F9C-4F1B-A7A9-7B8C1273E2DC}"/>
    <cellStyle name="Accent3 2 4" xfId="908" xr:uid="{4C0A94CB-93E7-433A-A958-6C8C233A2B68}"/>
    <cellStyle name="Accent4" xfId="27" builtinId="41" customBuiltin="1"/>
    <cellStyle name="Accent4 2" xfId="85" xr:uid="{B7E6F663-D7F4-4984-B39B-88CAE6D1D0EF}"/>
    <cellStyle name="Accent4 2 2" xfId="1086" xr:uid="{D1F8BF81-D209-4E14-8E89-B1B572562210}"/>
    <cellStyle name="Accent4 2 3" xfId="1045" xr:uid="{270AE662-AE77-439B-8707-B598BC2FE62D}"/>
    <cellStyle name="Accent4 2 4" xfId="909" xr:uid="{4B634F18-3443-4A69-ADD1-BA0EB846951A}"/>
    <cellStyle name="Accent5" xfId="30" builtinId="45" customBuiltin="1"/>
    <cellStyle name="Accent5 2" xfId="86" xr:uid="{3B8FFE1F-0EEC-40AC-947F-80005A85BC38}"/>
    <cellStyle name="Accent5 2 2" xfId="927" xr:uid="{0BF48B1E-9094-4A3B-AAB1-128B7AA8C5F6}"/>
    <cellStyle name="Accent5 2 3" xfId="1036" xr:uid="{64F33196-CC7D-4DCB-9492-1603D8E17DEA}"/>
    <cellStyle name="Accent5 2 4" xfId="910" xr:uid="{C0975C4F-9E57-4B4A-82F4-FF3AF85C1711}"/>
    <cellStyle name="Accent6" xfId="33" builtinId="49" customBuiltin="1"/>
    <cellStyle name="Accent6 2" xfId="87" xr:uid="{4D025DCD-52E3-45BC-ABF0-B5AF6853A454}"/>
    <cellStyle name="Accent6 2 2" xfId="954" xr:uid="{08B0D71D-B612-49FD-9917-2D5F2A845D02}"/>
    <cellStyle name="Accent6 2 3" xfId="1110" xr:uid="{84C9D543-FBD1-4784-AC9E-F23806C5E2FA}"/>
    <cellStyle name="Accent6 2 4" xfId="911" xr:uid="{D39CC171-83C0-4EB1-BA20-B400F2951E7C}"/>
    <cellStyle name="Bad" xfId="9" builtinId="27" customBuiltin="1"/>
    <cellStyle name="Bad 2" xfId="88" xr:uid="{61771782-8C94-429E-8215-D60F995E13F4}"/>
    <cellStyle name="Bad 2 2" xfId="1104" xr:uid="{E8C4B7FE-21CF-4147-901E-07D8D89A0BF6}"/>
    <cellStyle name="Bad 2 3" xfId="896" xr:uid="{F3E20530-9D7B-4D14-AA87-1EB4FA8E990E}"/>
    <cellStyle name="Bad 3" xfId="967" xr:uid="{F193ECBF-3014-4027-B349-876F9E080856}"/>
    <cellStyle name="Calculation" xfId="12" builtinId="22" customBuiltin="1"/>
    <cellStyle name="Calculation 2" xfId="89" xr:uid="{E71075B3-34BC-46A3-BA3C-FA00A9E0E42F}"/>
    <cellStyle name="Calculation 2 2" xfId="1225" xr:uid="{6373E44E-12E2-419C-85B2-41C0DDEBA6F3}"/>
    <cellStyle name="Calculation 2 3" xfId="1091" xr:uid="{BB250C31-385E-421E-AD8E-57C4A71C135C}"/>
    <cellStyle name="Calculation 2 4" xfId="899" xr:uid="{3B350A7A-4E99-4807-BAE3-79FBDC6B1F9D}"/>
    <cellStyle name="Check Cell" xfId="14" builtinId="23" customBuiltin="1"/>
    <cellStyle name="Check Cell 2" xfId="90" xr:uid="{2F90412E-3F98-4E79-8677-5D898FFFB88A}"/>
    <cellStyle name="Check Cell 2 2" xfId="1011" xr:uid="{360B9EF8-65EE-4835-87D9-3157B64A16C8}"/>
    <cellStyle name="Check Cell 2 3" xfId="1078" xr:uid="{E1F5CD86-2298-4973-8E2B-65E766844AFE}"/>
    <cellStyle name="Check Cell 2 4" xfId="901" xr:uid="{6B13D23D-7342-4A19-9F68-6BA1D0DEF0DA}"/>
    <cellStyle name="Comma" xfId="1" builtinId="3"/>
    <cellStyle name="Comma 10" xfId="37" xr:uid="{7A1B50C7-2D0B-4F72-98FC-1AC14C5F3791}"/>
    <cellStyle name="Comma 10 2" xfId="1212" xr:uid="{6F85816C-5F72-456C-989A-83B99AB1CDFE}"/>
    <cellStyle name="Comma 10 2 2" xfId="1331" xr:uid="{3E4BC458-EF24-4486-A75A-CE26DF888FBC}"/>
    <cellStyle name="Comma 10 2 3" xfId="1413" xr:uid="{AF03904E-9319-4AF9-8012-9853DCE706E3}"/>
    <cellStyle name="Comma 10 3" xfId="1265" xr:uid="{BEC007F3-E231-4C2B-B753-867C4BAC5E3C}"/>
    <cellStyle name="Comma 10 4" xfId="1412" xr:uid="{259EB0E4-B2DC-4356-A6D4-2E3FC4DDBF90}"/>
    <cellStyle name="Comma 10 5" xfId="1102" xr:uid="{374D2EDB-F634-45BA-BF79-D57374683A4A}"/>
    <cellStyle name="Comma 11" xfId="751" xr:uid="{D4B123B0-F8F5-43F5-93D5-A998D2783356}"/>
    <cellStyle name="Comma 11 2" xfId="1297" xr:uid="{5EB7DA81-AA6D-4DB5-9E19-CED355C93AAA}"/>
    <cellStyle name="Comma 11 3" xfId="1414" xr:uid="{60CDBEFB-22B4-4857-8739-BB30500EAA2F}"/>
    <cellStyle name="Comma 12" xfId="890" xr:uid="{964D1051-2F82-402E-9188-362956AB4F3A}"/>
    <cellStyle name="Comma 12 2" xfId="946" xr:uid="{A2920DC0-AE4D-413D-8EFA-4E5274E951AF}"/>
    <cellStyle name="Comma 12 3" xfId="1415" xr:uid="{E0BC78B4-F9A2-434A-9094-5EC86720BCDE}"/>
    <cellStyle name="Comma 12 4" xfId="1242" xr:uid="{74D5CA12-A69D-40DA-B82E-8B0DC500F874}"/>
    <cellStyle name="Comma 13" xfId="665" xr:uid="{73AF61FD-1098-4B7A-BF3F-F05F5AF1603F}"/>
    <cellStyle name="Comma 14" xfId="1004" xr:uid="{AC4863A9-54C9-4F9E-B208-06A56DD50CC2}"/>
    <cellStyle name="Comma 15" xfId="1411" xr:uid="{E6E24E0E-EF1B-42CF-82AA-157AB6496714}"/>
    <cellStyle name="Comma 2" xfId="59" xr:uid="{2E9A578B-D9F0-47EA-8BAD-E10B95C2A1B2}"/>
    <cellStyle name="Comma 2 2" xfId="288" xr:uid="{C7B858E9-6C50-47FA-B3EF-45CADE2A2908}"/>
    <cellStyle name="Comma 2 2 2" xfId="1221" xr:uid="{31390FB2-3636-408D-A9C4-6D358260C4AF}"/>
    <cellStyle name="Comma 2 2 3" xfId="1135" xr:uid="{E255F91D-A92A-4988-8651-E0CF24791BF5}"/>
    <cellStyle name="Comma 2 2 3 2" xfId="969" xr:uid="{DFECE92A-5EB2-46AE-909A-82108035273C}"/>
    <cellStyle name="Comma 2 2 3 2 2" xfId="1033" xr:uid="{D743170D-2CFA-4EDA-85B8-7224FAA26ABA}"/>
    <cellStyle name="Comma 2 2 3 2 2 2" xfId="1352" xr:uid="{8C65AF28-4E49-4AC6-8E20-FA81CAB7BD02}"/>
    <cellStyle name="Comma 2 2 3 2 2 3" xfId="1419" xr:uid="{2302CC85-E1E0-4D62-9699-8CC776662978}"/>
    <cellStyle name="Comma 2 2 3 2 3" xfId="1286" xr:uid="{DE76EFB1-70D0-43B1-8394-F062E69AA2C2}"/>
    <cellStyle name="Comma 2 2 3 2 4" xfId="1418" xr:uid="{3EC9CF2D-5445-4BF7-9BAA-71D8361A6DFF}"/>
    <cellStyle name="Comma 2 2 3 3" xfId="1156" xr:uid="{66C3D8AE-95E7-4D13-8FCC-F77454968C01}"/>
    <cellStyle name="Comma 2 2 3 3 2" xfId="1320" xr:uid="{5247A9A1-71BA-4036-9832-F37D3A4CA38F}"/>
    <cellStyle name="Comma 2 2 3 3 3" xfId="1420" xr:uid="{A83C84D2-2854-48A7-9DFC-43BADC4B525F}"/>
    <cellStyle name="Comma 2 2 3 4" xfId="1093" xr:uid="{ECD6FDB3-9E2C-404F-AA38-8C6B50AA086F}"/>
    <cellStyle name="Comma 2 2 3 4 2" xfId="1254" xr:uid="{C309E950-1674-45B1-A940-064D4F6F40CA}"/>
    <cellStyle name="Comma 2 2 3 4 3" xfId="1421" xr:uid="{EE241980-FC24-43C1-A61A-5D90FEA7437E}"/>
    <cellStyle name="Comma 2 2 4" xfId="1193" xr:uid="{3EDA6B7A-5ACA-4CB7-A30E-9AB7C7E3F4B1}"/>
    <cellStyle name="Comma 2 2 4 2" xfId="1029" xr:uid="{BBF03FF6-58EF-4334-B771-C73FB9B1CB95}"/>
    <cellStyle name="Comma 2 2 4 2 2" xfId="1336" xr:uid="{8C62BCCE-4151-4E74-94AC-4CDBCEBC7528}"/>
    <cellStyle name="Comma 2 2 4 2 3" xfId="1423" xr:uid="{88229028-1FC9-44C2-A66F-5848C2C02110}"/>
    <cellStyle name="Comma 2 2 4 3" xfId="1270" xr:uid="{E6A28B44-86C6-45AC-95C4-47101EDC948E}"/>
    <cellStyle name="Comma 2 2 4 4" xfId="1422" xr:uid="{35FD544F-857A-4FED-8FB8-E261A57DE47C}"/>
    <cellStyle name="Comma 2 2 5" xfId="1101" xr:uid="{AEA168F4-0A1E-4BA8-9613-723DB348D470}"/>
    <cellStyle name="Comma 2 2 5 2" xfId="1305" xr:uid="{FFE4E451-5DCA-4F1D-9046-214CC7F5A39F}"/>
    <cellStyle name="Comma 2 2 5 3" xfId="1424" xr:uid="{E8EBFCED-CB93-41D2-8610-6FC58EE5A2BE}"/>
    <cellStyle name="Comma 2 2 6" xfId="930" xr:uid="{1D0A2B42-0AD7-42D6-8D8F-2665246C9386}"/>
    <cellStyle name="Comma 2 2 7" xfId="1417" xr:uid="{D63A8E4F-13FB-4D49-AB29-560B03CA4C5B}"/>
    <cellStyle name="Comma 2 2 8" xfId="928" xr:uid="{AD019EDA-37CE-445E-B384-AFFA2BC43C1E}"/>
    <cellStyle name="Comma 2 2 9" xfId="730" xr:uid="{E3BF60B0-D2AA-4105-8824-9B0857FADF02}"/>
    <cellStyle name="Comma 2 3" xfId="725" xr:uid="{2922A1A5-FCE6-4683-AED3-630F5753F503}"/>
    <cellStyle name="Comma 2 3 2" xfId="966" xr:uid="{433D1E56-049E-4D49-B6F0-A2094533C1A9}"/>
    <cellStyle name="Comma 2 3 3" xfId="1129" xr:uid="{581C6267-CB86-408A-9A58-AD4B2C58413A}"/>
    <cellStyle name="Comma 2 3 4" xfId="912" xr:uid="{ED6789EE-0C21-4794-B221-40444F4EB860}"/>
    <cellStyle name="Comma 2 4" xfId="889" xr:uid="{A2E9D45D-213F-4866-8D2E-D47BF0067888}"/>
    <cellStyle name="Comma 2 4 2" xfId="1028" xr:uid="{4CE2FBDB-AFE4-4569-9ABE-1B45DD2AE56B}"/>
    <cellStyle name="Comma 2 5" xfId="939" xr:uid="{30FCF7F9-02FC-484B-8857-431D7719BE4D}"/>
    <cellStyle name="Comma 2 6" xfId="1157" xr:uid="{468FC386-3494-4928-9722-DD3D7EB80966}"/>
    <cellStyle name="Comma 2 6 2" xfId="1298" xr:uid="{79846196-FBCB-488F-B4EA-67F78975B96E}"/>
    <cellStyle name="Comma 2 6 3" xfId="1425" xr:uid="{E05F72D1-E722-4F48-985C-48E6732B1753}"/>
    <cellStyle name="Comma 2 7" xfId="1083" xr:uid="{E3CE21DF-48AC-474F-8E3A-77800418685E}"/>
    <cellStyle name="Comma 2 8" xfId="1416" xr:uid="{67B3CC37-A719-4905-90B4-B8AF11230C3F}"/>
    <cellStyle name="Comma 3" xfId="91" xr:uid="{1FFF0231-66D8-47D1-AE1B-228984DEBF12}"/>
    <cellStyle name="Comma 3 10" xfId="1426" xr:uid="{72A5AFBA-1BEF-4267-B75C-615FCEAE3C4F}"/>
    <cellStyle name="Comma 3 11" xfId="1147" xr:uid="{C0F6F2C4-A809-444B-8E53-06208F6D6007}"/>
    <cellStyle name="Comma 3 2" xfId="92" xr:uid="{0D9A1570-B73A-48C5-9404-28D0E6AE9C3B}"/>
    <cellStyle name="Comma 3 2 2" xfId="962" xr:uid="{4CF399F0-57F5-4C80-9574-9CBB870B9D97}"/>
    <cellStyle name="Comma 3 2 3" xfId="1136" xr:uid="{AB6F4554-1760-4BCF-908B-4900A0B4A9D8}"/>
    <cellStyle name="Comma 3 3" xfId="1182" xr:uid="{B0F97227-7F80-4591-8DB5-9541B1706CB6}"/>
    <cellStyle name="Comma 3 4" xfId="1059" xr:uid="{69BB4C26-1AB9-4C98-84D0-5CA60EC993C2}"/>
    <cellStyle name="Comma 3 5" xfId="999" xr:uid="{A0E3D9B2-A50B-4FBA-B58D-E711A6B22B3A}"/>
    <cellStyle name="Comma 3 6" xfId="955" xr:uid="{55CB0BA7-B212-4E23-A27C-9DC9E5F5C622}"/>
    <cellStyle name="Comma 3 7" xfId="1106" xr:uid="{05F15401-89D5-4A95-8585-1F9B311CC753}"/>
    <cellStyle name="Comma 3 7 2" xfId="1056" xr:uid="{4D10ABC8-3679-4238-970D-2E8B01C0760F}"/>
    <cellStyle name="Comma 3 7 2 2" xfId="1068" xr:uid="{7231455A-E5C3-4960-9F51-D510EDC0A270}"/>
    <cellStyle name="Comma 3 7 2 2 2" xfId="1022" xr:uid="{0F4E7361-B241-4E5F-ADAF-ADFA090B6EEB}"/>
    <cellStyle name="Comma 3 7 2 2 2 2" xfId="1360" xr:uid="{B47340CA-39BB-488B-9E02-4734888038B7}"/>
    <cellStyle name="Comma 3 7 2 2 2 3" xfId="1430" xr:uid="{01D2BAEF-B84E-40AF-9808-1323A3347161}"/>
    <cellStyle name="Comma 3 7 2 2 3" xfId="1294" xr:uid="{FB64225B-E07E-4851-A6F2-3A539868A4EA}"/>
    <cellStyle name="Comma 3 7 2 2 4" xfId="1429" xr:uid="{E78D22D1-D4BB-4186-A66C-85EA00AB4EC3}"/>
    <cellStyle name="Comma 3 7 2 3" xfId="1165" xr:uid="{81C29526-4D24-4451-832A-65603FC1813B}"/>
    <cellStyle name="Comma 3 7 2 3 2" xfId="1328" xr:uid="{81F3B3A1-490C-453D-B09A-F46CA2D3B08B}"/>
    <cellStyle name="Comma 3 7 2 3 3" xfId="1431" xr:uid="{8FDFBDEB-36BD-48E1-92D6-665A075F4DAF}"/>
    <cellStyle name="Comma 3 7 2 4" xfId="1262" xr:uid="{F8C1F148-A4A5-411C-82DF-F7D6C4576534}"/>
    <cellStyle name="Comma 3 7 2 5" xfId="1428" xr:uid="{865E111B-17AD-49B7-9C88-CFEECDB4FFDA}"/>
    <cellStyle name="Comma 3 7 3" xfId="1044" xr:uid="{E5FFA093-4447-42EC-846A-EC0F0E57C7E6}"/>
    <cellStyle name="Comma 3 7 3 2" xfId="1017" xr:uid="{CCFAF72D-ACB0-48FA-9590-D35D6A09131F}"/>
    <cellStyle name="Comma 3 7 3 2 2" xfId="1344" xr:uid="{ADFE87DB-A754-4ACA-AD0F-4AC6152A94A3}"/>
    <cellStyle name="Comma 3 7 3 2 3" xfId="1433" xr:uid="{496932D5-D0FE-416E-A93C-9EA5342F5625}"/>
    <cellStyle name="Comma 3 7 3 3" xfId="1278" xr:uid="{1184A7C6-828F-44F6-9B42-74D2EE02CDE2}"/>
    <cellStyle name="Comma 3 7 3 4" xfId="1432" xr:uid="{5B8408F2-EBF3-4602-9272-CF0326387831}"/>
    <cellStyle name="Comma 3 7 4" xfId="1124" xr:uid="{F33CD9A5-FDE4-45AA-8727-9F97CEC541E3}"/>
    <cellStyle name="Comma 3 7 4 2" xfId="1312" xr:uid="{5970BE00-56E6-4FA8-9621-E8E277AE8B6A}"/>
    <cellStyle name="Comma 3 7 4 3" xfId="1434" xr:uid="{E56D3188-5E79-465D-8992-5E69D33005EE}"/>
    <cellStyle name="Comma 3 7 5" xfId="1112" xr:uid="{AA52F1DD-633B-4071-8B0E-25AF402CE67B}"/>
    <cellStyle name="Comma 3 7 6" xfId="1427" xr:uid="{9D801441-5342-4CED-BEE5-27B86CC3046B}"/>
    <cellStyle name="Comma 3 8" xfId="1065" xr:uid="{5F639936-35D2-4FDD-BD1F-49C37474B34C}"/>
    <cellStyle name="Comma 3 8 2" xfId="1299" xr:uid="{29E97A94-F6D1-4240-A5AE-D4F028604762}"/>
    <cellStyle name="Comma 3 8 3" xfId="1435" xr:uid="{77D588B4-54F4-4A65-A0F5-64A5EC75D727}"/>
    <cellStyle name="Comma 3 9" xfId="1145" xr:uid="{BC893C77-227D-44B0-9087-3668FF337052}"/>
    <cellStyle name="Comma 4" xfId="93" xr:uid="{7032DCCB-4461-49C5-AD38-04CD9F332CA6}"/>
    <cellStyle name="Comma 4 2" xfId="156" xr:uid="{7F4BF267-2EEB-44C6-9B07-0544482A4E06}"/>
    <cellStyle name="Comma 4 2 2" xfId="253" xr:uid="{EFFBFBA2-9F59-493E-8174-04C07D29662C}"/>
    <cellStyle name="Comma 4 2 2 2" xfId="371" xr:uid="{52A902F3-9549-4182-BE1B-246974B850FA}"/>
    <cellStyle name="Comma 4 2 2 2 2" xfId="590" xr:uid="{C447BB1A-15A3-4B56-811F-CFF210873CF7}"/>
    <cellStyle name="Comma 4 2 2 3" xfId="480" xr:uid="{55974ACB-54EB-4826-A8BE-E2E980DD3D47}"/>
    <cellStyle name="Comma 4 2 2 4" xfId="1247" xr:uid="{54665E62-3296-4147-8A0A-E878BD6B6400}"/>
    <cellStyle name="Comma 4 2 3" xfId="327" xr:uid="{79293565-56C8-4F37-8AEF-243C9AA43FB9}"/>
    <cellStyle name="Comma 4 2 3 2" xfId="546" xr:uid="{3DDD8EBD-C752-4FF8-946E-3017BEB2DC97}"/>
    <cellStyle name="Comma 4 2 4" xfId="436" xr:uid="{1DE8C67D-D45E-4999-96B1-195407732FE3}"/>
    <cellStyle name="Comma 4 2 5" xfId="204" xr:uid="{2A69E161-2987-49F0-9AA6-CD06A95F0251}"/>
    <cellStyle name="Comma 4 2 6" xfId="1184" xr:uid="{AB8A186F-BDB0-48A5-AF40-6F902DDD1E77}"/>
    <cellStyle name="Comma 4 3" xfId="274" xr:uid="{E9902127-2808-4028-9A6D-1DE2B4C8F332}"/>
    <cellStyle name="Comma 4 3 2" xfId="390" xr:uid="{FD0FD97D-1FE6-44AA-A6A9-323735F30E9D}"/>
    <cellStyle name="Comma 4 3 2 2" xfId="609" xr:uid="{A2F625AC-A5F9-4F97-8763-9437092EC1CE}"/>
    <cellStyle name="Comma 4 3 3" xfId="499" xr:uid="{D6A1555C-0D3B-4DC3-A0F9-86CCC64CC17B}"/>
    <cellStyle name="Comma 4 3 4" xfId="1052" xr:uid="{523371DE-4A92-4BAC-A88F-0E50063794C5}"/>
    <cellStyle name="Comma 4 4" xfId="231" xr:uid="{FC277056-0703-4E7B-878F-0586BA25256A}"/>
    <cellStyle name="Comma 4 4 2" xfId="352" xr:uid="{0E5722FA-DC78-475C-B8A8-D5C9EB3952A9}"/>
    <cellStyle name="Comma 4 4 2 2" xfId="571" xr:uid="{7C95E7D4-242E-463F-81EE-8679C3B535B1}"/>
    <cellStyle name="Comma 4 4 3" xfId="461" xr:uid="{F66493E7-2B20-429A-924F-6EB0457CF358}"/>
    <cellStyle name="Comma 4 4 4" xfId="937" xr:uid="{B221AACE-BF3D-4994-85BF-FCB008782B16}"/>
    <cellStyle name="Comma 4 5" xfId="212" xr:uid="{9F002277-7778-48C1-902F-D9863741DEFA}"/>
    <cellStyle name="Comma 4 5 2" xfId="335" xr:uid="{062BDB58-B51F-47D6-B9A5-87A11437E97D}"/>
    <cellStyle name="Comma 4 5 2 2" xfId="554" xr:uid="{6EB8CC40-2DE9-40CF-8C4F-E9A7AFE03157}"/>
    <cellStyle name="Comma 4 5 3" xfId="444" xr:uid="{F17D9225-C388-4F41-B178-DAD7FFAC1980}"/>
    <cellStyle name="Comma 4 5 4" xfId="1200" xr:uid="{991FC5F4-F62A-4AB0-8293-4DAB72A9974A}"/>
    <cellStyle name="Comma 4 6" xfId="306" xr:uid="{74740568-C3FC-4F5D-8475-3380036D9E5C}"/>
    <cellStyle name="Comma 4 6 2" xfId="525" xr:uid="{646E7EBB-D534-446B-AADE-01570762512B}"/>
    <cellStyle name="Comma 4 6 3" xfId="1094" xr:uid="{821E365C-DB91-481F-A9FC-5F96E894D8EB}"/>
    <cellStyle name="Comma 4 7" xfId="415" xr:uid="{DAF746EE-464F-4194-9BC1-7626110192ED}"/>
    <cellStyle name="Comma 4 7 2" xfId="771" xr:uid="{C2796C70-FFB4-4E98-90A7-F96A362E63CA}"/>
    <cellStyle name="Comma 4 7 3" xfId="1183" xr:uid="{B25BC9B5-FC7A-4624-9CF4-3702C01A952D}"/>
    <cellStyle name="Comma 4 8" xfId="183" xr:uid="{B5E600A1-A9F8-4730-A65A-2F31A70C6D20}"/>
    <cellStyle name="Comma 4 8 2" xfId="1079" xr:uid="{6178FF60-94CA-47F1-B80E-C6C29448709F}"/>
    <cellStyle name="Comma 4 9" xfId="708" xr:uid="{AA2F7DA3-A58C-4F94-83D1-DD962394A966}"/>
    <cellStyle name="Comma 5" xfId="140" xr:uid="{A5E3A446-5495-419B-BA3B-24FF1FD878A4}"/>
    <cellStyle name="Comma 5 2" xfId="161" xr:uid="{4866CF9A-2D47-452B-8046-F9D37935099F}"/>
    <cellStyle name="Comma 5 2 2" xfId="258" xr:uid="{F90405C6-930F-47C3-B2C5-1DBFD1C99B1A}"/>
    <cellStyle name="Comma 5 2 2 2" xfId="376" xr:uid="{7F288EB8-12A6-4CC8-8EEB-1929B3156399}"/>
    <cellStyle name="Comma 5 2 2 2 2" xfId="595" xr:uid="{9DAF8AA5-6EE5-4E2E-85C9-7DA5333F56D6}"/>
    <cellStyle name="Comma 5 2 2 3" xfId="485" xr:uid="{E40EF758-ADE0-4CE2-9DAF-BEC5D9BCCA11}"/>
    <cellStyle name="Comma 5 2 3" xfId="332" xr:uid="{3E78D60A-E83E-4166-B96F-757F4D1052F9}"/>
    <cellStyle name="Comma 5 2 3 2" xfId="551" xr:uid="{46154CCA-6A48-4824-A352-60217D0E77A8}"/>
    <cellStyle name="Comma 5 2 3 3" xfId="931" xr:uid="{D0E77E95-F4F4-447A-9759-4FAF1B02F731}"/>
    <cellStyle name="Comma 5 2 4" xfId="441" xr:uid="{D7FFC54E-0B18-45E4-AA1B-DF85D8430CB8}"/>
    <cellStyle name="Comma 5 2 5" xfId="209" xr:uid="{48042A13-D7E5-4925-93A6-753C3241500B}"/>
    <cellStyle name="Comma 5 3" xfId="279" xr:uid="{0E95FAD1-7847-450A-A5AC-FC593E9E462C}"/>
    <cellStyle name="Comma 5 3 2" xfId="395" xr:uid="{A9EA5A3D-5571-44D7-9DE7-3B7F5B2D314F}"/>
    <cellStyle name="Comma 5 3 2 2" xfId="614" xr:uid="{02B81624-4666-4EB4-810C-7436034902FA}"/>
    <cellStyle name="Comma 5 3 3" xfId="504" xr:uid="{1090D6C2-8C8B-472C-A01B-54B03DFEC98E}"/>
    <cellStyle name="Comma 5 4" xfId="239" xr:uid="{34946337-C279-4DA2-8B67-247CB05958E3}"/>
    <cellStyle name="Comma 5 4 2" xfId="357" xr:uid="{D7B93DAF-F297-4969-9ED3-AE88E1B72604}"/>
    <cellStyle name="Comma 5 4 2 2" xfId="576" xr:uid="{D4B9CF12-2220-4A51-85F6-FFE63CE0DA42}"/>
    <cellStyle name="Comma 5 4 3" xfId="466" xr:uid="{98FBD793-ED72-4011-824B-4665B24F449E}"/>
    <cellStyle name="Comma 5 5" xfId="311" xr:uid="{93D2535E-ECF4-4BE1-B0E9-72758030A390}"/>
    <cellStyle name="Comma 5 5 2" xfId="530" xr:uid="{3B092668-1F24-4D8D-B316-35D13344171E}"/>
    <cellStyle name="Comma 5 5 3" xfId="1133" xr:uid="{06A999FF-DF2B-4A87-9AFC-46427C3AFF44}"/>
    <cellStyle name="Comma 5 6" xfId="420" xr:uid="{025AB896-577D-4807-8800-D53DCC29DD8D}"/>
    <cellStyle name="Comma 5 7" xfId="188" xr:uid="{0282A8A5-63C8-4698-8EBC-4048DDC93C58}"/>
    <cellStyle name="Comma 6" xfId="142" xr:uid="{E76F85E4-B4FB-4FBE-BF81-49726CA1408A}"/>
    <cellStyle name="Comma 6 2" xfId="281" xr:uid="{652CDFB6-C482-4908-8E5A-A05F79A91297}"/>
    <cellStyle name="Comma 6 2 2" xfId="397" xr:uid="{0A56CB17-E94C-41E1-AA4E-323FDFFC1F60}"/>
    <cellStyle name="Comma 6 2 2 2" xfId="616" xr:uid="{92FF64FC-24BB-4119-A2DD-7447F95D9C26}"/>
    <cellStyle name="Comma 6 2 3" xfId="506" xr:uid="{1D765264-44FF-4533-98DF-BCF951696C77}"/>
    <cellStyle name="Comma 6 2 4" xfId="950" xr:uid="{F7D72D05-36FC-4860-B45E-12BC30E2955A}"/>
    <cellStyle name="Comma 6 3" xfId="313" xr:uid="{16FC3F70-5CE0-49E4-9323-5557C77A17BE}"/>
    <cellStyle name="Comma 6 3 2" xfId="532" xr:uid="{0999D7DD-793D-4AB9-9951-E84280152DD8}"/>
    <cellStyle name="Comma 6 3 3" xfId="1153" xr:uid="{DFCD5519-34CE-49D6-A843-C841ABC41F62}"/>
    <cellStyle name="Comma 6 4" xfId="422" xr:uid="{5CFC61F7-ACC0-4CBF-AE80-CF293C2E3267}"/>
    <cellStyle name="Comma 6 5" xfId="190" xr:uid="{FBEE681B-B987-47A5-9AE8-9DCA09E57C7E}"/>
    <cellStyle name="Comma 6 6" xfId="735" xr:uid="{0CA01763-6BE9-4725-B47C-BFF45473C51B}"/>
    <cellStyle name="Comma 6 7" xfId="653" xr:uid="{41E47C52-E94B-446D-9EF1-D3C73E30565E}"/>
    <cellStyle name="Comma 7" xfId="181" xr:uid="{5ECBE773-13BA-44E9-80D7-6C6D24A0E842}"/>
    <cellStyle name="Comma 7 2" xfId="627" xr:uid="{1B3B6B47-E856-4BDC-89C0-D38BC866199B}"/>
    <cellStyle name="Comma 7 2 2" xfId="1128" xr:uid="{256EAAF0-4105-4C97-AC78-1B4CB8D42E79}"/>
    <cellStyle name="Comma 7 2 3" xfId="640" xr:uid="{1362E01C-6131-44C9-9C9F-A87C3E45545E}"/>
    <cellStyle name="Comma 7 3" xfId="821" xr:uid="{97424932-BB3C-49E9-9B1B-B6592024B9B9}"/>
    <cellStyle name="Comma 7 3 2" xfId="1137" xr:uid="{D916F26D-9602-4E93-B37B-DD0C3F64993A}"/>
    <cellStyle name="Comma 7 4" xfId="1195" xr:uid="{129EE33B-5C04-4978-A64F-F0C7CD7B076E}"/>
    <cellStyle name="Comma 7 4 2" xfId="1139" xr:uid="{793ADE36-6E4D-4D01-A4D8-9D3C1582F837}"/>
    <cellStyle name="Comma 7 4 2 2" xfId="1047" xr:uid="{8BB184DF-92CD-4764-8F51-EEC34E099736}"/>
    <cellStyle name="Comma 7 4 2 2 2" xfId="1355" xr:uid="{28A1EFF7-DE33-4C4F-8FFB-5BFFC97E9528}"/>
    <cellStyle name="Comma 7 4 2 2 3" xfId="1439" xr:uid="{8DAAEADF-3DE4-49B4-815B-D493C9B251F2}"/>
    <cellStyle name="Comma 7 4 2 3" xfId="1289" xr:uid="{BC8E1380-811F-4429-AE00-4B9999A46CEB}"/>
    <cellStyle name="Comma 7 4 2 4" xfId="1438" xr:uid="{193DE118-4BF4-47C7-9ABF-645ACDE7D4BF}"/>
    <cellStyle name="Comma 7 4 3" xfId="1003" xr:uid="{F8A13392-688D-4A46-91F3-9CEF76768DA6}"/>
    <cellStyle name="Comma 7 4 3 2" xfId="1323" xr:uid="{8C08AAAC-1320-4425-9204-57F92F269D60}"/>
    <cellStyle name="Comma 7 4 3 3" xfId="1440" xr:uid="{8CAD9499-5A94-4952-B845-ECB9D61810C1}"/>
    <cellStyle name="Comma 7 4 4" xfId="1257" xr:uid="{BF9D9E0C-7B15-44F6-8DE1-E40DC4642EB8}"/>
    <cellStyle name="Comma 7 4 5" xfId="1437" xr:uid="{A7756B86-A835-41FD-B4A6-8B1439EAE573}"/>
    <cellStyle name="Comma 7 5" xfId="1066" xr:uid="{82478660-7A2E-42D2-93C4-5B636822E316}"/>
    <cellStyle name="Comma 7 5 2" xfId="963" xr:uid="{4F3684D8-04D7-4D9C-99EE-820D29C1C8FE}"/>
    <cellStyle name="Comma 7 5 2 2" xfId="1339" xr:uid="{D598F508-5751-4B5A-99BB-9C11D8C2B1C2}"/>
    <cellStyle name="Comma 7 5 2 3" xfId="1442" xr:uid="{C5984728-7F40-4108-BAFB-6775B1D320B9}"/>
    <cellStyle name="Comma 7 5 3" xfId="1273" xr:uid="{5AEA281C-5286-4C40-8914-21F0A222DF39}"/>
    <cellStyle name="Comma 7 5 4" xfId="1441" xr:uid="{0CE31C4C-5394-419E-9997-EE9F47D61699}"/>
    <cellStyle name="Comma 7 6" xfId="1181" xr:uid="{EA87037F-AA08-42AF-97B7-D8B08FBDD418}"/>
    <cellStyle name="Comma 7 6 2" xfId="1308" xr:uid="{84E8CE10-3640-4507-8B4E-9318E597ACB2}"/>
    <cellStyle name="Comma 7 6 3" xfId="1443" xr:uid="{3C2A6410-9027-409A-BCD0-873AD38E9802}"/>
    <cellStyle name="Comma 7 7" xfId="1060" xr:uid="{E3380B4A-989B-4491-8507-BD19DE6484F2}"/>
    <cellStyle name="Comma 7 8" xfId="1436" xr:uid="{45D21400-4E91-4EAE-8A21-87494B6CDF61}"/>
    <cellStyle name="Comma 7 9" xfId="38" xr:uid="{FE6C49AC-8B1A-4D31-A65E-80D3961B41C9}"/>
    <cellStyle name="Comma 8" xfId="303" xr:uid="{CCA0D583-96DF-4730-B492-B70DD86EA4A7}"/>
    <cellStyle name="Comma 8 2" xfId="849" xr:uid="{090C808E-54F8-4EB4-9980-06AC6096834D}"/>
    <cellStyle name="Comma 8 2 2" xfId="1235" xr:uid="{1E4A9D5E-B9E7-4FAE-9F92-5A6631F14140}"/>
    <cellStyle name="Comma 8 3" xfId="1154" xr:uid="{EE9D84AF-4800-40CD-A24F-B582F79CD3E9}"/>
    <cellStyle name="Comma 8 4" xfId="623" xr:uid="{DCCB522E-1853-4938-AF0D-DD0D14EB954F}"/>
    <cellStyle name="Comma 9" xfId="48" xr:uid="{6409C1AB-8E9A-4DAE-99A1-30F92ABE7828}"/>
    <cellStyle name="Comma 9 2" xfId="1025" xr:uid="{10C5607C-53E6-4E5B-8370-5231E7752772}"/>
    <cellStyle name="Comma 9 2 2" xfId="920" xr:uid="{6E909776-A217-4B28-9575-B2FFEE208185}"/>
    <cellStyle name="Comma 9 2 2 2" xfId="1347" xr:uid="{F3021B96-38E6-4177-BBB6-7E3A9FAF658E}"/>
    <cellStyle name="Comma 9 2 2 3" xfId="1446" xr:uid="{6AE4DF98-DA59-46EB-9FCB-40B9A58628C3}"/>
    <cellStyle name="Comma 9 2 3" xfId="1281" xr:uid="{B6DE40F7-3E68-485E-8032-4C60D02EBB83}"/>
    <cellStyle name="Comma 9 2 4" xfId="1445" xr:uid="{B5E3795D-AE0F-4CCB-9102-337C9D64A5DD}"/>
    <cellStyle name="Comma 9 3" xfId="1144" xr:uid="{77DB4094-EF11-4DCF-A497-D26EF6FA363A}"/>
    <cellStyle name="Comma 9 3 2" xfId="1315" xr:uid="{5EA5E3E9-5BC7-4304-B1B8-AEF873AD8D72}"/>
    <cellStyle name="Comma 9 3 3" xfId="1447" xr:uid="{1CE585E7-8EAA-4023-B0E0-BEDC43B5E0E7}"/>
    <cellStyle name="Comma 9 4" xfId="1249" xr:uid="{50E3A6EC-AF04-4F6A-9C71-082B3E88C3B1}"/>
    <cellStyle name="Comma 9 5" xfId="1444" xr:uid="{22C01F16-A96E-410C-8A83-1F3A0A8CCA2F}"/>
    <cellStyle name="Comma 9 6" xfId="1188" xr:uid="{1529885A-A5BA-4C33-AFB7-C9441CAD9FC6}"/>
    <cellStyle name="Comma 9 7" xfId="661" xr:uid="{3426C1A8-090B-49A7-AD9B-59322DF76D97}"/>
    <cellStyle name="Comma0" xfId="94" xr:uid="{954013FD-6BB5-42EA-8952-AFD17551EEDE}"/>
    <cellStyle name="Comma0 2" xfId="95" xr:uid="{51D746BA-FFCE-4557-907E-1B352B901578}"/>
    <cellStyle name="Comma0 2 2" xfId="96" xr:uid="{5BAE7B70-6113-4826-B2DC-8F8C444991A9}"/>
    <cellStyle name="Currency 2" xfId="138" xr:uid="{20924555-7651-4A0A-A5A7-A689F339E5C0}"/>
    <cellStyle name="Currency 2 2" xfId="991" xr:uid="{8D5B6E91-FE04-43A8-A735-F596A421F4CF}"/>
    <cellStyle name="Currency 2 2 2" xfId="1175" xr:uid="{29C4A99E-7C6F-4D75-9AE7-B3446A16495E}"/>
    <cellStyle name="Currency 2 3" xfId="1119" xr:uid="{413C25B0-D9A4-48EE-9C01-8F2BF59C85D5}"/>
    <cellStyle name="Currency 2 4" xfId="1172" xr:uid="{444B5C84-B6E5-40D7-B2DE-BBCAF91D8238}"/>
    <cellStyle name="Currency 2 5" xfId="1143" xr:uid="{E346353C-F910-4332-AFF3-9C169F2DC9DC}"/>
    <cellStyle name="Currency 2 6" xfId="719" xr:uid="{1503580F-1E07-48AD-BB75-A6E19A57157F}"/>
    <cellStyle name="Currency 3" xfId="677" xr:uid="{741AEEBF-98EE-4CB7-A53D-A9FA056FA2AA}"/>
    <cellStyle name="Currency 3 2" xfId="983" xr:uid="{13B79FD2-7CD3-48EA-AD94-6DBE3E77A663}"/>
    <cellStyle name="Currency 3 3" xfId="942" xr:uid="{70BECC46-E43B-484B-936D-677B70F50201}"/>
    <cellStyle name="Currency 3 4" xfId="975" xr:uid="{C9224446-9D42-4129-A92A-1DED1C38EAF4}"/>
    <cellStyle name="Currency 4" xfId="667" xr:uid="{4E0B844B-36FA-4717-A268-05EA6CB35B9F}"/>
    <cellStyle name="Currency 5" xfId="652" xr:uid="{D91107B7-551B-4C0C-936C-F4F709D9B330}"/>
    <cellStyle name="Currency 5 2" xfId="1054" xr:uid="{2EC448D2-F092-44B7-8307-2981E3F1266C}"/>
    <cellStyle name="Currency 6" xfId="712" xr:uid="{92318EB9-181F-471D-84F7-C0C9808B0CED}"/>
    <cellStyle name="Currency 6 2" xfId="888" xr:uid="{77E5E98C-A5A7-4985-9DF7-7BF3083F02C8}"/>
    <cellStyle name="Currency 6 3" xfId="1248" xr:uid="{0357A213-065B-4C00-A80D-DD5B2851C871}"/>
    <cellStyle name="Currency 7" xfId="1202" xr:uid="{7D51BA4A-2977-44F2-A2E0-49DED5A97819}"/>
    <cellStyle name="Currency0" xfId="97" xr:uid="{6039420F-1731-418B-BC00-9D0BA7B5155E}"/>
    <cellStyle name="Currency0 2" xfId="98" xr:uid="{B539A369-1879-47F6-89F5-47916E430990}"/>
    <cellStyle name="Currency0 2 2" xfId="99" xr:uid="{064219E4-A040-490C-B4C4-7F26CB1EB46E}"/>
    <cellStyle name="Date" xfId="100" xr:uid="{D3CF715A-6552-49C9-ABE7-5B90B8301DC2}"/>
    <cellStyle name="Date 2" xfId="101" xr:uid="{2B261AA2-25C6-42E5-B42F-55783736C9C7}"/>
    <cellStyle name="Date 2 2" xfId="102" xr:uid="{981CE6B3-67E8-4A61-BD7C-DF0A59B4AEE7}"/>
    <cellStyle name="Explanatory Text" xfId="16" builtinId="53" customBuiltin="1"/>
    <cellStyle name="Explanatory Text 2" xfId="103" xr:uid="{1E469641-453C-4038-BD97-F1DDF30E441F}"/>
    <cellStyle name="Explanatory Text 2 2" xfId="989" xr:uid="{92A10EB3-7157-421B-A0E2-579A1341528A}"/>
    <cellStyle name="Explanatory Text 2 3" xfId="1127" xr:uid="{3827A97B-E503-42E7-B1AC-23488532EDAA}"/>
    <cellStyle name="Explanatory Text 2 4" xfId="904" xr:uid="{3998DDE8-28CB-4937-975D-EE36C68C0433}"/>
    <cellStyle name="Fixed" xfId="104" xr:uid="{F6042416-0DD6-4884-BE69-8BAAEBF7E354}"/>
    <cellStyle name="Fixed 2" xfId="105" xr:uid="{4D43F246-699C-46D0-A8DE-E93CA3F483F0}"/>
    <cellStyle name="Fixed 2 2" xfId="106" xr:uid="{AF2F08BA-E1C2-4296-9D90-45FE2429D4A7}"/>
    <cellStyle name="Good" xfId="8" builtinId="26" customBuiltin="1"/>
    <cellStyle name="Good 2" xfId="107" xr:uid="{D2179C1E-9271-4DEF-8591-2710ACFA7568}"/>
    <cellStyle name="Good 2 2" xfId="1178" xr:uid="{43C3AB7D-2B2C-4C33-8EC6-722568CDBD9A}"/>
    <cellStyle name="Good 2 3" xfId="953" xr:uid="{7FB8A5DE-1E91-4521-96F6-D5742694E2AA}"/>
    <cellStyle name="Good 2 4" xfId="895" xr:uid="{6F09ADBA-DAC6-4978-9F8E-FC75448080CF}"/>
    <cellStyle name="Heading 1" xfId="4" builtinId="16" customBuiltin="1"/>
    <cellStyle name="Heading 1 2" xfId="108" xr:uid="{0E88D6BD-E53A-4FA4-BE4A-E074E8AB1C80}"/>
    <cellStyle name="Heading 1 2 2" xfId="109" xr:uid="{37EF8556-1A73-4DB7-BD18-85659E5D0CA3}"/>
    <cellStyle name="Heading 1 2 2 2" xfId="1237" xr:uid="{2FEE36AE-F162-466F-BF33-ED0E2D8C64AF}"/>
    <cellStyle name="Heading 1 2 3" xfId="163" xr:uid="{F3AE915E-9A5A-4D98-B929-D7F1A25ABD30}"/>
    <cellStyle name="Heading 1 2 3 2" xfId="1173" xr:uid="{C72332BE-E51F-4E85-9960-5D1DB378000D}"/>
    <cellStyle name="Heading 1 2 4" xfId="891" xr:uid="{06FC67C6-E692-4627-B572-C8286CEDA09B}"/>
    <cellStyle name="Heading 1 3" xfId="110" xr:uid="{B10B1550-C156-4BEF-B4C7-A9F5FE02B1D6}"/>
    <cellStyle name="Heading 1 3 2" xfId="111" xr:uid="{79F8D7B6-E34D-40E4-88B4-DCEF323A2A51}"/>
    <cellStyle name="Heading 2" xfId="5" builtinId="17" customBuiltin="1"/>
    <cellStyle name="Heading 2 2" xfId="112" xr:uid="{618E98DE-D316-475D-BA9F-21028FB7B636}"/>
    <cellStyle name="Heading 2 2 2" xfId="113" xr:uid="{1A4F969A-6C0C-476B-81A9-31CE3D550C57}"/>
    <cellStyle name="Heading 2 2 2 2" xfId="926" xr:uid="{BF5BB61E-6643-425E-8131-3D3575E79580}"/>
    <cellStyle name="Heading 2 2 3" xfId="164" xr:uid="{BE4ACBA6-CEDA-4305-AEA3-CABF7CD6D458}"/>
    <cellStyle name="Heading 2 2 3 2" xfId="961" xr:uid="{27706EAA-2835-4F25-8235-5589E0CDE778}"/>
    <cellStyle name="Heading 2 2 4" xfId="892" xr:uid="{AD1F81A7-6CC3-4474-AF58-30DE62B73977}"/>
    <cellStyle name="Heading 2 3" xfId="114" xr:uid="{27BC8519-2999-4D71-B279-67AAA27AFC25}"/>
    <cellStyle name="Heading 2 3 2" xfId="115" xr:uid="{7F9CD14C-57F8-4F9E-B3EB-37FFB708A181}"/>
    <cellStyle name="Heading 3" xfId="6" builtinId="18" customBuiltin="1"/>
    <cellStyle name="Heading 3 2" xfId="116" xr:uid="{B4E07401-1621-4A5A-A5D5-CD334B125D38}"/>
    <cellStyle name="Heading 3 2 2" xfId="943" xr:uid="{C9382541-969C-4528-8671-D1EE8F681180}"/>
    <cellStyle name="Heading 3 2 3" xfId="1088" xr:uid="{3592A8B6-425A-4770-B6B5-EDA659D422E0}"/>
    <cellStyle name="Heading 3 2 4" xfId="893" xr:uid="{5DFEFB37-EF18-47BE-AEA7-DF51C7E1623D}"/>
    <cellStyle name="Heading 4" xfId="7" builtinId="19" customBuiltin="1"/>
    <cellStyle name="Heading 4 2" xfId="117" xr:uid="{B1D6E199-F9AE-4210-9182-E41D40F19C17}"/>
    <cellStyle name="Heading 4 2 2" xfId="1176" xr:uid="{1D0F6CF2-68B0-4EE3-89F6-F32065DBEBC5}"/>
    <cellStyle name="Heading 4 2 3" xfId="1155" xr:uid="{85E0A683-C745-489E-9432-18345E65867A}"/>
    <cellStyle name="Heading 4 2 4" xfId="894" xr:uid="{CE82EF2C-6091-455A-8617-9C5D920ECF65}"/>
    <cellStyle name="Hyperlink" xfId="2" builtinId="8"/>
    <cellStyle name="Hyperlink 2" xfId="1232" xr:uid="{08707AB2-8D75-488F-8EBF-7009E2DAA1F0}"/>
    <cellStyle name="Hyperlink 3" xfId="1236" xr:uid="{9DDA8F72-7412-42FB-BC7A-C8CE587369C2}"/>
    <cellStyle name="Hyperlink 4" xfId="1210" xr:uid="{27274B7F-331C-4707-A0DB-59748C905D03}"/>
    <cellStyle name="Input" xfId="10" builtinId="20" customBuiltin="1"/>
    <cellStyle name="Input 2" xfId="118" xr:uid="{FB698BA1-4112-4A84-806E-352F407C1B9F}"/>
    <cellStyle name="Input 2 2" xfId="964" xr:uid="{088B75FA-EC52-49ED-9417-34C5312062B1}"/>
    <cellStyle name="Input 2 3" xfId="1095" xr:uid="{682CFF16-DF9B-4DF1-B115-43E2036EF784}"/>
    <cellStyle name="Input 2 4" xfId="897" xr:uid="{77C9878D-3583-4159-B9B8-1977DE202509}"/>
    <cellStyle name="Linked Cell" xfId="13" builtinId="24" customBuiltin="1"/>
    <cellStyle name="Linked Cell 2" xfId="119" xr:uid="{80C320EC-1346-4D79-9EBF-FCBDCE6EF78F}"/>
    <cellStyle name="Linked Cell 2 2" xfId="1203" xr:uid="{7B10D4F1-AAA9-435E-B2E6-2960058D3F08}"/>
    <cellStyle name="Linked Cell 2 3" xfId="1063" xr:uid="{ED11D6B9-07BE-4B9B-81C5-52E564B10CFB}"/>
    <cellStyle name="Linked Cell 2 4" xfId="900" xr:uid="{BB558849-D8EB-4F94-8454-D096A019CB41}"/>
    <cellStyle name="Neutral 2" xfId="120" xr:uid="{D2165FDE-42BE-4616-B4C1-062C93037BF9}"/>
    <cellStyle name="Neutral 2 2" xfId="709" xr:uid="{929A8DF2-B88F-4BF0-BB78-325E8B266519}"/>
    <cellStyle name="Neutral 2 2 2" xfId="1081" xr:uid="{55907697-D52E-4669-B133-8A954A5FC81B}"/>
    <cellStyle name="Neutral 2 3" xfId="1035" xr:uid="{A1414CFF-265D-48D5-A37E-F6C6C3E44BA9}"/>
    <cellStyle name="Neutral 2 4" xfId="649" xr:uid="{975CBECC-B02E-4D48-AE54-87F7098BC28C}"/>
    <cellStyle name="Neutral 3" xfId="51" xr:uid="{0B0EC57A-03FF-4068-816F-63C4668B6B8A}"/>
    <cellStyle name="Normal" xfId="0" builtinId="0"/>
    <cellStyle name="Normal 10" xfId="47" xr:uid="{FD355003-FBE5-4176-B438-F7E5484E10D2}"/>
    <cellStyle name="Normal 10 2" xfId="625" xr:uid="{E4B3EF3A-C285-4A9E-8555-2535DF570A3F}"/>
    <cellStyle name="Normal 10 2 2" xfId="846" xr:uid="{A0061370-75D1-4D3B-8F82-BA8DD03FCE67}"/>
    <cellStyle name="Normal 10 2 2 2" xfId="1077" xr:uid="{13D72EF3-95E4-4928-AB26-0D9D5FF52DE0}"/>
    <cellStyle name="Normal 10 2 2 2 2" xfId="1354" xr:uid="{AD9B8FE8-0958-4AD1-9C2A-B2D6438698B4}"/>
    <cellStyle name="Normal 10 2 2 2 3" xfId="1451" xr:uid="{AC6E7A22-9EC7-42CB-80F6-4F77767DAEAD}"/>
    <cellStyle name="Normal 10 2 2 3" xfId="1288" xr:uid="{6367EC77-9D6A-4DB6-9FE4-27CC06596DD4}"/>
    <cellStyle name="Normal 10 2 2 4" xfId="1450" xr:uid="{E21572C0-2B45-4924-9D32-D4D7B84C8613}"/>
    <cellStyle name="Normal 10 2 3" xfId="1084" xr:uid="{B15B1296-479D-4521-9672-FD8290D47C9A}"/>
    <cellStyle name="Normal 10 2 3 2" xfId="1046" xr:uid="{50E7B79E-075F-4D92-A6E0-DC372369657F}"/>
    <cellStyle name="Normal 10 2 3 2 2" xfId="1322" xr:uid="{1A8F69C8-1B07-4748-94EA-117705E0BE38}"/>
    <cellStyle name="Normal 10 2 3 2 3" xfId="1452" xr:uid="{9B6E5D17-46AC-4C2E-B3B5-3C2B148F6246}"/>
    <cellStyle name="Normal 10 2 4" xfId="1256" xr:uid="{1354DD35-043C-492E-AC89-C07B64F3C6CD}"/>
    <cellStyle name="Normal 10 2 5" xfId="1449" xr:uid="{C367B9AE-2341-4245-951D-BFB078168226}"/>
    <cellStyle name="Normal 10 2 6" xfId="43" xr:uid="{080DDA70-90E2-4B4A-B667-9BE850617FCC}"/>
    <cellStyle name="Normal 10 3" xfId="792" xr:uid="{7C876390-489E-47D7-94D7-807B24D5AC7C}"/>
    <cellStyle name="Normal 10 3 2" xfId="874" xr:uid="{234E5698-4C02-4950-94D4-66EFD863EDFE}"/>
    <cellStyle name="Normal 10 3 2 2" xfId="1338" xr:uid="{1724CD4E-253D-4808-A2C8-0FA5AF8B256B}"/>
    <cellStyle name="Normal 10 3 2 3" xfId="1454" xr:uid="{B1D54B0A-672A-4E7B-80B0-F4176B669B07}"/>
    <cellStyle name="Normal 10 3 3" xfId="1272" xr:uid="{409D1080-587F-476D-B348-783E33392743}"/>
    <cellStyle name="Normal 10 3 4" xfId="1453" xr:uid="{68B9BEDF-6972-403C-AB3B-CEF114443BF7}"/>
    <cellStyle name="Normal 10 4" xfId="695" xr:uid="{35723E7B-A3E3-499F-A8D5-C69AE3EF1C3D}"/>
    <cellStyle name="Normal 10 4 2" xfId="1307" xr:uid="{BDF893C9-2F8D-4735-BEFE-6CEE4A395FD1}"/>
    <cellStyle name="Normal 10 4 3" xfId="1455" xr:uid="{928F0C0B-247C-412A-BC3D-38708AA15A29}"/>
    <cellStyle name="Normal 10 5" xfId="1050" xr:uid="{F8F0108D-021F-4F14-AD15-6E4EA479D78D}"/>
    <cellStyle name="Normal 10 6" xfId="1448" xr:uid="{5CDD2E3A-2B96-4B0F-91AF-3A358F9F1077}"/>
    <cellStyle name="Normal 10 7" xfId="686" xr:uid="{24787808-54C2-4AB3-80BF-43C8F9EECDA6}"/>
    <cellStyle name="Normal 11" xfId="36" xr:uid="{271EFA82-1205-450E-9DDA-05B48B4FFE10}"/>
    <cellStyle name="Normal 11 2" xfId="624" xr:uid="{9BCA1D1D-8E10-460A-8DF7-23E9C1EE98D8}"/>
    <cellStyle name="Normal 11 2 2" xfId="1032" xr:uid="{9D4E5757-AD9C-46F3-BCE8-B331483AE893}"/>
    <cellStyle name="Normal 11 2 3" xfId="654" xr:uid="{FFCE368C-3051-4912-BECC-6B4B3F8D3ACD}"/>
    <cellStyle name="Normal 11 3" xfId="985" xr:uid="{98935935-0AF7-4C80-80F7-142527F82445}"/>
    <cellStyle name="Normal 11 4" xfId="707" xr:uid="{C08AA682-CB23-402E-A9C7-3B053F37CE97}"/>
    <cellStyle name="Normal 12" xfId="651" xr:uid="{269926BE-0406-4FE7-B2B5-2C42D6AF320B}"/>
    <cellStyle name="Normal 12 2" xfId="747" xr:uid="{EEC5FC4B-7BED-4CDC-A588-AE9BD89FF1C3}"/>
    <cellStyle name="Normal 12 2 2" xfId="1231" xr:uid="{2DCCA873-CA23-4656-B244-C04723C18B1C}"/>
    <cellStyle name="Normal 12 3" xfId="820" xr:uid="{AC66FD93-4E32-4453-9030-F9F2CE213562}"/>
    <cellStyle name="Normal 12 4" xfId="1072" xr:uid="{3460D873-50B0-49FE-91F9-3A826C59A8C3}"/>
    <cellStyle name="Normal 13" xfId="638" xr:uid="{2391BFBE-8082-45A9-B879-50FC738FB88F}"/>
    <cellStyle name="Normal 13 2" xfId="848" xr:uid="{D4E55CF9-93DB-4517-BC03-F0B52BED2A07}"/>
    <cellStyle name="Normal 13 2 2" xfId="1115" xr:uid="{9046EF59-774F-466A-B7D5-6FB20D68EFBC}"/>
    <cellStyle name="Normal 13 2 2 2" xfId="1346" xr:uid="{60295956-52AF-4C39-807E-B368E35B9DFB}"/>
    <cellStyle name="Normal 13 2 2 3" xfId="1458" xr:uid="{B7F5A5FF-FE49-4586-9148-359C568A6314}"/>
    <cellStyle name="Normal 13 2 3" xfId="1280" xr:uid="{76267823-672D-49DE-96D7-31A0CFEF2754}"/>
    <cellStyle name="Normal 13 2 4" xfId="1457" xr:uid="{D3DA25C6-1420-463B-A2A3-0583964842B1}"/>
    <cellStyle name="Normal 13 3" xfId="919" xr:uid="{D3EC1E6D-B9C2-43DA-B39D-E6C90F566A07}"/>
    <cellStyle name="Normal 13 3 2" xfId="1314" xr:uid="{53DF6812-7179-4D7C-B743-9C59C8CF1054}"/>
    <cellStyle name="Normal 13 3 3" xfId="1459" xr:uid="{DA473909-5590-4B18-942D-EEF1752F9E71}"/>
    <cellStyle name="Normal 13 4" xfId="1105" xr:uid="{4A5EFD22-B8A2-4F71-8126-02FB13AC5B3C}"/>
    <cellStyle name="Normal 13 5" xfId="1456" xr:uid="{5EE26A33-6266-4EF9-B644-19D2A73C4ADC}"/>
    <cellStyle name="Normal 14" xfId="812" xr:uid="{3E4C8880-6EB5-4D98-85CE-496E8B59D3AF}"/>
    <cellStyle name="Normal 14 2" xfId="1204" xr:uid="{D0D41ADC-CA8D-4931-80CC-DFD91F26F52E}"/>
    <cellStyle name="Normal 14 2 2" xfId="1330" xr:uid="{1E633B8C-6C14-4EC7-A30A-454C1A458B69}"/>
    <cellStyle name="Normal 14 2 3" xfId="1461" xr:uid="{3F1C00C3-3FCB-493C-8B2E-259EC896A23A}"/>
    <cellStyle name="Normal 14 3" xfId="1264" xr:uid="{21CB8801-5B3A-443A-A7D4-1E3E4E59673F}"/>
    <cellStyle name="Normal 14 4" xfId="1460" xr:uid="{7D4E3286-93DA-4D52-8B63-277E8B943330}"/>
    <cellStyle name="Normal 14 5" xfId="979" xr:uid="{1008BCA4-C5B4-4753-92FD-A3B759CD93FF}"/>
    <cellStyle name="Normal 15" xfId="745" xr:uid="{B9B9D655-D739-4F12-A18F-623C9CA8F26B}"/>
    <cellStyle name="Normal 15 2" xfId="1111" xr:uid="{D3C60A6A-B1E1-4AED-9996-B621D9A4121D}"/>
    <cellStyle name="Normal 15 2 2" xfId="1296" xr:uid="{28437628-B027-44A9-80BF-27D0ECE3FD76}"/>
    <cellStyle name="Normal 15 3" xfId="1103" xr:uid="{9B3B6B55-643F-4236-9DA7-B15D8105EECD}"/>
    <cellStyle name="Normal 15 4" xfId="913" xr:uid="{AE817B88-B2AB-4F0E-B33A-25C3EA60D722}"/>
    <cellStyle name="Normal 16" xfId="684" xr:uid="{6CB19EAA-754B-4638-846C-EF7618D08781}"/>
    <cellStyle name="Normal 16 2" xfId="1158" xr:uid="{85C2402C-C602-4929-8F47-9B2EAFAB37E8}"/>
    <cellStyle name="Normal 17" xfId="1211" xr:uid="{366BDAF3-F176-4B2D-94D8-255C220501DC}"/>
    <cellStyle name="Normal 17 2" xfId="1122" xr:uid="{2A801840-D095-408F-86A5-D0783A18F1F8}"/>
    <cellStyle name="Normal 17 3" xfId="1462" xr:uid="{25B7F0FF-4AE4-434A-BD02-1750F6DB9808}"/>
    <cellStyle name="Normal 18" xfId="916" xr:uid="{55B36FAB-4D87-44B3-AB06-DF70753F7251}"/>
    <cellStyle name="Normal 19" xfId="1159" xr:uid="{EE928ACA-6BEC-4630-9540-E256AD5E4126}"/>
    <cellStyle name="Normal 2" xfId="58" xr:uid="{AC960A60-4CFA-44EF-9FF9-468EE1C35FA9}"/>
    <cellStyle name="Normal 2 10" xfId="1121" xr:uid="{84E80649-C72D-4A36-8F0C-33725A7E917A}"/>
    <cellStyle name="Normal 2 11" xfId="947" xr:uid="{7A3E35B9-FE28-4C13-8B1C-AC109964EF63}"/>
    <cellStyle name="Normal 2 12" xfId="660" xr:uid="{126BCD65-1873-4D75-9FAC-0701135359D3}"/>
    <cellStyle name="Normal 2 2" xfId="61" xr:uid="{59E6304F-2B0D-476E-B5B5-76AC61DDB0E0}"/>
    <cellStyle name="Normal 2 2 2" xfId="1037" xr:uid="{96E9958C-EEEE-4CB4-87C8-F359DEE057A3}"/>
    <cellStyle name="Normal 2 2 2 2" xfId="1108" xr:uid="{84E28C52-74C4-4CAD-B4BA-09B1E03F7219}"/>
    <cellStyle name="Normal 2 2 2 2 2" xfId="1048" xr:uid="{C8DEE058-A8C4-48F8-AE7B-DEA6750D1B18}"/>
    <cellStyle name="Normal 2 2 2 2 2 2" xfId="1160" xr:uid="{11802760-D5FF-4848-BB1B-1BE9476C1585}"/>
    <cellStyle name="Normal 2 2 2 2 2 2 2" xfId="1351" xr:uid="{3C1996AB-D060-4909-86B8-179F9C32D5D7}"/>
    <cellStyle name="Normal 2 2 2 2 2 2 3" xfId="1467" xr:uid="{B8A70B29-30D0-4804-BBE5-6B75584658DB}"/>
    <cellStyle name="Normal 2 2 2 2 2 3" xfId="1285" xr:uid="{975CE3CF-9364-4818-8294-C83C1E30785B}"/>
    <cellStyle name="Normal 2 2 2 2 2 4" xfId="1466" xr:uid="{9C57AC63-B70D-4E67-9D1E-BAB4B2C3F89D}"/>
    <cellStyle name="Normal 2 2 2 2 3" xfId="965" xr:uid="{44B82B17-C3F4-4429-AF5C-23111170B166}"/>
    <cellStyle name="Normal 2 2 2 2 3 2" xfId="1319" xr:uid="{F43C4616-82ED-4CFA-8DC8-DA95FC521BFA}"/>
    <cellStyle name="Normal 2 2 2 2 3 3" xfId="1468" xr:uid="{4BBBE11F-6BF6-4A8D-AA82-BB36CC55BF55}"/>
    <cellStyle name="Normal 2 2 2 2 4" xfId="1253" xr:uid="{A8F25B12-219B-45A3-AFCD-F02092BA1F7B}"/>
    <cellStyle name="Normal 2 2 2 2 5" xfId="1465" xr:uid="{3593C987-9126-4E8D-B348-9ECD5B8F8CEC}"/>
    <cellStyle name="Normal 2 2 2 3" xfId="944" xr:uid="{FD8F808E-FEA4-409C-8D6E-E0EB3A04598A}"/>
    <cellStyle name="Normal 2 2 2 3 2" xfId="932" xr:uid="{1C9610C9-F2DB-4D5D-8888-31AE561C22D8}"/>
    <cellStyle name="Normal 2 2 2 3 2 2" xfId="1335" xr:uid="{4E1F1140-C51A-49AE-AC28-9D2673F6C0AE}"/>
    <cellStyle name="Normal 2 2 2 3 2 3" xfId="1470" xr:uid="{BE9C7852-F7E0-47FE-AD2F-1BA851CEA4FC}"/>
    <cellStyle name="Normal 2 2 2 3 3" xfId="1269" xr:uid="{012993DB-AEEB-4D7A-A9D2-C3C1AFC7DF9D}"/>
    <cellStyle name="Normal 2 2 2 3 4" xfId="1469" xr:uid="{E02D711E-FF29-445A-B2B5-7EA50E958316}"/>
    <cellStyle name="Normal 2 2 2 4" xfId="1023" xr:uid="{09338E2D-61F7-421D-8537-0217720A8C25}"/>
    <cellStyle name="Normal 2 2 2 4 2" xfId="1304" xr:uid="{5132D494-58CA-42BF-B9DA-FC7BB336F0C5}"/>
    <cellStyle name="Normal 2 2 2 4 3" xfId="1471" xr:uid="{C4226876-0D6B-46C3-AD3F-F20F851A74FD}"/>
    <cellStyle name="Normal 2 2 2 5" xfId="1240" xr:uid="{EA99D325-A55E-4328-B418-71C10C0EB80D}"/>
    <cellStyle name="Normal 2 2 2 6" xfId="1464" xr:uid="{1ED68608-D992-41F0-B4CD-8C6AE544066E}"/>
    <cellStyle name="Normal 2 2 3" xfId="974" xr:uid="{17423F32-E434-46FC-AB30-B21E3BC41594}"/>
    <cellStyle name="Normal 2 2 4" xfId="992" xr:uid="{3ED43759-77BC-4E1B-BFE6-70D851186B5A}"/>
    <cellStyle name="Normal 2 2 4 2" xfId="1230" xr:uid="{589D0343-254A-4EE9-BB22-7BD02557F7F7}"/>
    <cellStyle name="Normal 2 2 4 2 2" xfId="1016" xr:uid="{D9B6D901-9201-423D-A41F-CC63E3E8ED39}"/>
    <cellStyle name="Normal 2 2 4 2 2 2" xfId="1349" xr:uid="{36C56A64-02C5-4844-BEC2-05319E51401E}"/>
    <cellStyle name="Normal 2 2 4 2 2 3" xfId="1474" xr:uid="{D772E226-3911-43C0-9AAE-0333A05690B7}"/>
    <cellStyle name="Normal 2 2 4 2 3" xfId="1283" xr:uid="{4486FD57-3200-4DE2-BC7F-71EA7039F1E0}"/>
    <cellStyle name="Normal 2 2 4 2 4" xfId="1473" xr:uid="{98482B48-FDE2-4661-A673-8659F4DAD2FC}"/>
    <cellStyle name="Normal 2 2 4 3" xfId="1164" xr:uid="{59E330FC-B439-418D-9A90-D06808419D90}"/>
    <cellStyle name="Normal 2 2 4 3 2" xfId="1317" xr:uid="{46EF6123-ED50-4A29-95C8-04E04C76EC46}"/>
    <cellStyle name="Normal 2 2 4 3 3" xfId="1475" xr:uid="{E5EF2888-8D58-4B2B-BCE4-915918FF4B51}"/>
    <cellStyle name="Normal 2 2 4 4" xfId="1251" xr:uid="{90C5F6F8-1651-46D6-88BF-48542F6B8369}"/>
    <cellStyle name="Normal 2 2 4 5" xfId="1472" xr:uid="{A896C40E-79CC-43D2-8614-27CEDF31A491}"/>
    <cellStyle name="Normal 2 2 5" xfId="988" xr:uid="{E76B153E-C1E1-4F17-AF85-312D6BAE29CB}"/>
    <cellStyle name="Normal 2 2 5 2" xfId="972" xr:uid="{D245FD19-A1AA-4F93-B504-D728E840A719}"/>
    <cellStyle name="Normal 2 2 5 2 2" xfId="1333" xr:uid="{EC9B0873-3D4D-4CA3-AAB7-18AFBC5FE25D}"/>
    <cellStyle name="Normal 2 2 5 2 3" xfId="1477" xr:uid="{3286F764-0BDE-47C6-BCC1-9B76C26D536F}"/>
    <cellStyle name="Normal 2 2 5 3" xfId="1267" xr:uid="{F4EA1399-201E-46A5-9BCE-5A685D33F5BD}"/>
    <cellStyle name="Normal 2 2 5 4" xfId="1476" xr:uid="{DC90C353-14C4-4AE0-BAB9-69E8729EF205}"/>
    <cellStyle name="Normal 2 2 6" xfId="941" xr:uid="{E1F78A20-C261-4021-98E0-EAA0344ACA2F}"/>
    <cellStyle name="Normal 2 2 6 2" xfId="1302" xr:uid="{3A068160-C2DB-40E9-B035-DFB6B54A985C}"/>
    <cellStyle name="Normal 2 2 6 3" xfId="1478" xr:uid="{4A16628E-13EB-4B67-9567-EE6441E8B813}"/>
    <cellStyle name="Normal 2 2 7" xfId="1024" xr:uid="{B5534D1A-DAF0-4D3D-BD0F-B1D9ADCC126B}"/>
    <cellStyle name="Normal 2 2 8" xfId="1463" xr:uid="{F1A0D866-D42A-45C7-A46D-4103BB8B09D5}"/>
    <cellStyle name="Normal 2 2 9" xfId="1116" xr:uid="{5C5D90E5-C5C4-41B0-9047-D4E6083663FA}"/>
    <cellStyle name="Normal 2 3" xfId="273" xr:uid="{26538F64-704D-465B-9895-8157BF3A0888}"/>
    <cellStyle name="Normal 2 3 2" xfId="720" xr:uid="{2394C2EE-20C6-4816-8E8D-A9FDE20B8F34}"/>
    <cellStyle name="Normal 2 3 2 2" xfId="829" xr:uid="{574073C0-D669-4A61-A4C8-E7C7E696D19F}"/>
    <cellStyle name="Normal 2 3 2 3" xfId="1030" xr:uid="{C5F69A77-2EFC-40A0-8B9C-04BC23D34737}"/>
    <cellStyle name="Normal 2 3 3" xfId="779" xr:uid="{15AD1756-8486-4E6A-852D-EB3A357BA230}"/>
    <cellStyle name="Normal 2 3 3 2" xfId="857" xr:uid="{8008FC2A-C995-4A3D-98BF-DA21E80E9533}"/>
    <cellStyle name="Normal 2 3 3 2 2" xfId="1223" xr:uid="{3AC26782-69F5-44A4-8BD6-8E9967133087}"/>
    <cellStyle name="Normal 2 3 3 2 2 2" xfId="1350" xr:uid="{64CDDE1E-DA6F-4C97-A33F-9ECFEFED59DB}"/>
    <cellStyle name="Normal 2 3 3 2 2 3" xfId="1481" xr:uid="{BF2D42C7-C62F-4A8B-BE13-3CF7E0819B16}"/>
    <cellStyle name="Normal 2 3 3 2 3" xfId="1284" xr:uid="{2F8C064C-E2D8-4332-8B2E-4F0A32017A98}"/>
    <cellStyle name="Normal 2 3 3 2 4" xfId="1480" xr:uid="{122A7735-9E21-4C3A-9718-884FAA0F8B1D}"/>
    <cellStyle name="Normal 2 3 3 3" xfId="1163" xr:uid="{046E7276-139A-435B-9235-A0D69B5650DB}"/>
    <cellStyle name="Normal 2 3 3 3 2" xfId="1318" xr:uid="{2A4B738D-684B-49F7-B63E-5905877BDD35}"/>
    <cellStyle name="Normal 2 3 3 3 3" xfId="1482" xr:uid="{D89E0CA5-88BB-4481-9562-9B8DFFAC6CC8}"/>
    <cellStyle name="Normal 2 3 3 4" xfId="1190" xr:uid="{56A5C985-718D-4E79-83C0-57DC8900A1C5}"/>
    <cellStyle name="Normal 2 3 3 4 2" xfId="1252" xr:uid="{6403A516-6618-437C-AE9D-72B6EDC397BC}"/>
    <cellStyle name="Normal 2 3 3 4 3" xfId="1483" xr:uid="{963BDE72-1059-4CA4-A64D-3B8140747311}"/>
    <cellStyle name="Normal 2 3 3 5" xfId="1194" xr:uid="{AAA3F6A2-ECC8-4D6D-B05C-7CA4D6452316}"/>
    <cellStyle name="Normal 2 3 4" xfId="1123" xr:uid="{63C6EFAC-15E9-4EA6-97D8-19F57FE60243}"/>
    <cellStyle name="Normal 2 3 4 2" xfId="1051" xr:uid="{52C5D900-B14F-4266-B760-50835CEFB8FA}"/>
    <cellStyle name="Normal 2 3 4 2 2" xfId="1334" xr:uid="{601ED8F4-AE7E-4C93-AFC5-5E7DFD8F9552}"/>
    <cellStyle name="Normal 2 3 4 2 3" xfId="1485" xr:uid="{53B7CC24-C33A-4C81-83D9-61F9294D710D}"/>
    <cellStyle name="Normal 2 3 4 3" xfId="1268" xr:uid="{8443E29B-A61F-48BB-BB86-8FDE48CB3E04}"/>
    <cellStyle name="Normal 2 3 4 4" xfId="1484" xr:uid="{1C587594-FC1D-4BE1-AB62-FF394EF0EA85}"/>
    <cellStyle name="Normal 2 3 5" xfId="996" xr:uid="{7F19BE49-CC3F-4CB5-8B01-DDAC7CF869B6}"/>
    <cellStyle name="Normal 2 3 5 2" xfId="1303" xr:uid="{B2CAB94D-DA90-47F5-8EE5-93D039888138}"/>
    <cellStyle name="Normal 2 3 5 3" xfId="1486" xr:uid="{06577FA2-E135-42DE-9032-CF181D4F48A1}"/>
    <cellStyle name="Normal 2 3 6" xfId="960" xr:uid="{C6A708C1-9A3C-4096-88C6-0E2E9668538C}"/>
    <cellStyle name="Normal 2 3 7" xfId="1479" xr:uid="{55D38C15-135A-42DD-916E-9BEBD0A2C321}"/>
    <cellStyle name="Normal 2 3 8" xfId="642" xr:uid="{5AB44C99-CF90-46C7-8440-F9A3BFD42F70}"/>
    <cellStyle name="Normal 2 4" xfId="228" xr:uid="{383223F9-FEFA-4D29-9389-A9BAF57B8013}"/>
    <cellStyle name="Normal 2 4 2" xfId="952" xr:uid="{838E474C-C616-4280-95AA-0F76E66BAB15}"/>
    <cellStyle name="Normal 2 4 3" xfId="1229" xr:uid="{FE29B231-228C-4635-BE43-1573DCB1595D}"/>
    <cellStyle name="Normal 2 4 4" xfId="1117" xr:uid="{5A801E0F-6832-4DC9-A7F4-D50E008ACD68}"/>
    <cellStyle name="Normal 2 4 5" xfId="808" xr:uid="{B60AAFCF-B7CE-4E08-8B9E-F00AC6619D11}"/>
    <cellStyle name="Normal 2 5" xfId="287" xr:uid="{611E1887-F1E9-42DA-981B-6E0602A4E580}"/>
    <cellStyle name="Normal 2 5 2" xfId="1191" xr:uid="{AFE3D0D3-0EA7-4CB3-B15A-652239767F31}"/>
    <cellStyle name="Normal 2 5 3" xfId="793" xr:uid="{994BE599-13C1-48AD-9CC4-C7FBFEFADA87}"/>
    <cellStyle name="Normal 2 6" xfId="980" xr:uid="{830D7B73-2E5E-4471-945E-FA8064AD6DE8}"/>
    <cellStyle name="Normal 2 6 2" xfId="1075" xr:uid="{0F9459B5-59F5-47B6-835D-BB51DD44160B}"/>
    <cellStyle name="Normal 2 6 2 2" xfId="951" xr:uid="{EAAD6F7E-4D58-4A99-9B08-2CD6A6BE9E4E}"/>
    <cellStyle name="Normal 2 6 2 2 2" xfId="1217" xr:uid="{3EFEB71D-AABE-41E4-ABBC-A9118CAE5664}"/>
    <cellStyle name="Normal 2 6 2 2 2 2" xfId="1358" xr:uid="{6F9BAEEB-2985-41A3-8D1E-D8369021E60F}"/>
    <cellStyle name="Normal 2 6 2 2 2 3" xfId="1490" xr:uid="{20FE0AC6-DB87-4B98-9796-64EDC2205DDE}"/>
    <cellStyle name="Normal 2 6 2 2 3" xfId="1292" xr:uid="{35B5DCCC-D9C4-4FDA-A090-C6A843F21FBA}"/>
    <cellStyle name="Normal 2 6 2 2 4" xfId="1489" xr:uid="{D74303E6-2875-47E8-92AF-2DCE7E7B94CC}"/>
    <cellStyle name="Normal 2 6 2 3" xfId="956" xr:uid="{E525D035-63E8-438E-9A7D-714C1176ACBF}"/>
    <cellStyle name="Normal 2 6 2 3 2" xfId="1326" xr:uid="{E863CA32-0960-44AF-BC8A-8A0617E0B758}"/>
    <cellStyle name="Normal 2 6 2 3 3" xfId="1491" xr:uid="{E59C002C-9C98-455F-9193-39F697887E1A}"/>
    <cellStyle name="Normal 2 6 2 4" xfId="1260" xr:uid="{098C534C-A43A-42FD-8828-68DB8DD5EBEF}"/>
    <cellStyle name="Normal 2 6 2 5" xfId="1488" xr:uid="{4B6026ED-9DE4-470F-9FBD-D89E776ACA5D}"/>
    <cellStyle name="Normal 2 6 3" xfId="1053" xr:uid="{F4879426-F02F-48CD-9B10-F9BD0B8AB185}"/>
    <cellStyle name="Normal 2 6 3 2" xfId="1014" xr:uid="{6165115A-35EC-43AB-B668-F1108342F5C2}"/>
    <cellStyle name="Normal 2 6 3 2 2" xfId="1342" xr:uid="{4522B4ED-1027-4B74-A06A-098D9AB18ECA}"/>
    <cellStyle name="Normal 2 6 3 2 3" xfId="1493" xr:uid="{6030902D-60F7-4B3D-AB26-BF95B274ABAA}"/>
    <cellStyle name="Normal 2 6 3 3" xfId="1276" xr:uid="{F15FB041-4038-47FF-82B4-7D9545FA201B}"/>
    <cellStyle name="Normal 2 6 3 4" xfId="1492" xr:uid="{E7232354-5694-4EE4-B553-368D986A19B1}"/>
    <cellStyle name="Normal 2 6 4" xfId="1189" xr:uid="{FAE94DBA-3961-4B5B-9C10-E481027E1691}"/>
    <cellStyle name="Normal 2 6 4 2" xfId="1301" xr:uid="{47504640-E749-4558-8FCC-0ABD3F0B826A}"/>
    <cellStyle name="Normal 2 6 4 3" xfId="1494" xr:uid="{EFD7AF13-E5CC-4F02-8C53-DAC80D9B1C9C}"/>
    <cellStyle name="Normal 2 6 5" xfId="1118" xr:uid="{2C22AD2E-B600-42CE-9B96-D4FDE0FD8075}"/>
    <cellStyle name="Normal 2 6 6" xfId="1487" xr:uid="{A9BC20EF-804B-426B-8435-4F7811E350C7}"/>
    <cellStyle name="Normal 2 7" xfId="1166" xr:uid="{0CA89AE3-5B67-4B83-9996-185D3A115A38}"/>
    <cellStyle name="Normal 2 7 2" xfId="959" xr:uid="{22AC2E40-DDA1-4960-8EC1-BE41C9DB3928}"/>
    <cellStyle name="Normal 2 7 2 2" xfId="1215" xr:uid="{7443AB06-4DE2-435A-AF9B-3A2F7BB63E2C}"/>
    <cellStyle name="Normal 2 7 2 2 2" xfId="1348" xr:uid="{E66B4B27-E4AF-46AF-9C2A-609CC41031AD}"/>
    <cellStyle name="Normal 2 7 2 2 3" xfId="1497" xr:uid="{735377AA-0285-4483-B5DF-3678083DAAEB}"/>
    <cellStyle name="Normal 2 7 2 3" xfId="1282" xr:uid="{BE24E57D-2915-4787-887D-34FD08D6EC83}"/>
    <cellStyle name="Normal 2 7 2 4" xfId="1496" xr:uid="{D2C518A6-E742-4E6D-947F-6AB6481F6EEC}"/>
    <cellStyle name="Normal 2 7 3" xfId="1246" xr:uid="{8D63D61A-9995-4F75-AA1E-A0C4CEB81E73}"/>
    <cellStyle name="Normal 2 7 3 2" xfId="1316" xr:uid="{BBD9D892-4EA9-48C7-BFD0-8D070BC9269F}"/>
    <cellStyle name="Normal 2 7 3 3" xfId="1498" xr:uid="{DB1B6A52-1DAF-4DAC-B0E9-8649BB3C52FC}"/>
    <cellStyle name="Normal 2 7 4" xfId="1250" xr:uid="{57F83112-34D0-4193-821E-F944A3389B19}"/>
    <cellStyle name="Normal 2 7 5" xfId="1495" xr:uid="{AE304A24-FACE-4807-81E1-A95841F2C5A4}"/>
    <cellStyle name="Normal 2 8" xfId="1138" xr:uid="{8D088AC8-5304-41D5-A384-4C68FE7B4783}"/>
    <cellStyle name="Normal 2 8 2" xfId="1151" xr:uid="{A9CE6212-9AA0-4FC8-9608-799D99269B47}"/>
    <cellStyle name="Normal 2 8 2 2" xfId="1332" xr:uid="{315410C6-FCA2-4ABB-9F78-5D0E6AE2B76C}"/>
    <cellStyle name="Normal 2 8 2 3" xfId="1500" xr:uid="{672C71E1-93A3-484E-92C2-9612C287829F}"/>
    <cellStyle name="Normal 2 8 3" xfId="1266" xr:uid="{E002A04E-825C-4D41-BF8D-663DB9A57AF3}"/>
    <cellStyle name="Normal 2 8 4" xfId="1499" xr:uid="{EE34E0EC-FC8A-4E7C-80B1-BDFB93DC67B9}"/>
    <cellStyle name="Normal 2 9" xfId="1220" xr:uid="{7C9FC254-2AAE-485C-B0C0-0EDDAECD172F}"/>
    <cellStyle name="Normal 2 9 2" xfId="1205" xr:uid="{82655C0A-C7D7-4B04-85DC-BF4502A43B25}"/>
    <cellStyle name="Normal 2 9 3" xfId="1501" xr:uid="{FC325DAF-6ECA-40E3-9ED9-F5693F684C3D}"/>
    <cellStyle name="Normal 20" xfId="1362" xr:uid="{9E284852-C274-49CC-BFCF-CC727D7153C4}"/>
    <cellStyle name="Normal 3" xfId="62" xr:uid="{EFFC0952-0C7F-4AAF-BBA4-00D230B79F21}"/>
    <cellStyle name="Normal 3 10" xfId="182" xr:uid="{029CF3E0-73DD-48DF-9F7F-45335F0FFBBB}"/>
    <cellStyle name="Normal 3 2" xfId="63" xr:uid="{03E02B50-3236-4989-89F4-EE9334DB7FE9}"/>
    <cellStyle name="Normal 3 2 2" xfId="970" xr:uid="{07781199-BCAD-42EF-9B5E-1650763524F7}"/>
    <cellStyle name="Normal 3 2 3" xfId="945" xr:uid="{09BAC965-F2A9-408D-96D7-A520BE28A44C}"/>
    <cellStyle name="Normal 3 2 4" xfId="693" xr:uid="{2C3C2CFD-D077-478A-946C-84FF7717E8B5}"/>
    <cellStyle name="Normal 3 3" xfId="136" xr:uid="{00BC1763-7D0C-4305-A4D0-6B1EA76BC197}"/>
    <cellStyle name="Normal 3 3 2" xfId="162" xr:uid="{BC7CDB36-30FD-448D-8E93-BD38091B5D8C}"/>
    <cellStyle name="Normal 3 3 2 2" xfId="237" xr:uid="{CED239ED-6B0A-4657-B979-BED45A52F778}"/>
    <cellStyle name="Normal 3 3 2 2 2" xfId="285" xr:uid="{E78E2A3E-C693-41EB-9F5D-FE5CCC7EC21B}"/>
    <cellStyle name="Normal 3 3 2 2 2 2" xfId="401" xr:uid="{A53863D6-214E-40B8-B400-F07F992E4C5B}"/>
    <cellStyle name="Normal 3 3 2 2 2 2 2" xfId="620" xr:uid="{AB7DCAD9-76F0-4C34-BE3E-DDEAC49F5B0C}"/>
    <cellStyle name="Normal 3 3 2 2 2 3" xfId="510" xr:uid="{6B146792-0199-4745-9A6B-77CABD7B9E87}"/>
    <cellStyle name="Normal 3 3 2 3" xfId="333" xr:uid="{C4074F16-0533-4E28-995E-E774552083AD}"/>
    <cellStyle name="Normal 3 3 2 3 2" xfId="552" xr:uid="{A641D772-C1B2-4F33-B48D-E209C75D1901}"/>
    <cellStyle name="Normal 3 3 2 4" xfId="442" xr:uid="{5170C48A-C50C-4D17-9EEA-B5D787E3108A}"/>
    <cellStyle name="Normal 3 3 2 5" xfId="210" xr:uid="{400F037E-D6FD-44D1-AAEA-3D67DB8233CB}"/>
    <cellStyle name="Normal 3 3 2 6" xfId="1132" xr:uid="{68F6805B-2F43-47B5-897C-73BF66B855FE}"/>
    <cellStyle name="Normal 3 3 3" xfId="230" xr:uid="{D9FB728F-6C5F-4A5F-8CC3-1BA7D60263C6}"/>
    <cellStyle name="Normal 3 3 3 2" xfId="351" xr:uid="{E54F0718-AECF-44F1-853A-78576FD17024}"/>
    <cellStyle name="Normal 3 3 3 2 2" xfId="570" xr:uid="{B151814E-1FFE-4483-8E8C-2CDE0EEB5CC2}"/>
    <cellStyle name="Normal 3 3 3 3" xfId="460" xr:uid="{E066B85E-CC83-4AF3-AB17-5BE02F94F711}"/>
    <cellStyle name="Normal 3 3 3 4" xfId="1009" xr:uid="{41ED9724-00FD-4C1A-B863-C48837A4F1FB}"/>
    <cellStyle name="Normal 3 3 4" xfId="743" xr:uid="{5523D1C0-8406-49A3-9358-08561689A6C7}"/>
    <cellStyle name="Normal 3 3 5" xfId="1008" xr:uid="{3FA32B71-87F3-41B6-BEA5-73F18FC57FCE}"/>
    <cellStyle name="Normal 3 4" xfId="252" xr:uid="{56E176FD-1A15-47C3-8D93-2F0560B4451D}"/>
    <cellStyle name="Normal 3 4 2" xfId="370" xr:uid="{A869BF1C-DB91-4A23-9ECF-5892C7E8DAAD}"/>
    <cellStyle name="Normal 3 4 2 2" xfId="589" xr:uid="{975EBFDD-1922-46D6-9F0C-F316BB737923}"/>
    <cellStyle name="Normal 3 4 3" xfId="479" xr:uid="{05EC05D6-FE98-4E3C-814A-87BE601D753C}"/>
    <cellStyle name="Normal 3 4 4" xfId="968" xr:uid="{3627F090-771D-4DAE-B21A-BBFB6A06BECE}"/>
    <cellStyle name="Normal 3 5" xfId="272" xr:uid="{4DE37EBF-4625-447F-92FD-98197C4F511E}"/>
    <cellStyle name="Normal 3 5 2" xfId="389" xr:uid="{DF96B754-9287-40B2-89BB-BA27D2E98718}"/>
    <cellStyle name="Normal 3 5 2 2" xfId="608" xr:uid="{BD836022-21DA-4437-8E7F-FF392C0617FB}"/>
    <cellStyle name="Normal 3 5 3" xfId="498" xr:uid="{F2F6356E-0F5D-4892-ACC1-A230CB6813E3}"/>
    <cellStyle name="Normal 3 5 4" xfId="1168" xr:uid="{A33DF08B-B218-4EEC-BF12-1C0C9FE97BA1}"/>
    <cellStyle name="Normal 3 6" xfId="265" xr:uid="{C8CB3729-C088-4A53-8966-B7B5251740EB}"/>
    <cellStyle name="Normal 3 6 2" xfId="977" xr:uid="{C00B28B5-F493-4C29-8F7E-8B083B326F7A}"/>
    <cellStyle name="Normal 3 6 2 2" xfId="1113" xr:uid="{9C241F96-F211-4F52-A763-2C1C412FCA35}"/>
    <cellStyle name="Normal 3 6 2 2 2" xfId="982" xr:uid="{2B4EF218-FA6D-4F3E-9F96-8B6947F541C8}"/>
    <cellStyle name="Normal 3 6 2 2 2 2" xfId="1361" xr:uid="{6B14397A-8878-4242-B972-DDE2810843C9}"/>
    <cellStyle name="Normal 3 6 2 2 2 3" xfId="1505" xr:uid="{5A906A3C-E149-4F2F-B7CF-9F58DA121FAB}"/>
    <cellStyle name="Normal 3 6 2 2 3" xfId="1295" xr:uid="{535B1E76-6EC2-4543-BF74-15CA85092BD7}"/>
    <cellStyle name="Normal 3 6 2 2 4" xfId="1504" xr:uid="{9C032F20-3DED-4AC9-B12D-D5E89B566BAB}"/>
    <cellStyle name="Normal 3 6 2 3" xfId="1092" xr:uid="{014AA0E8-CA20-4B75-AE46-CB691B5BE714}"/>
    <cellStyle name="Normal 3 6 2 3 2" xfId="1329" xr:uid="{B63D7C5F-C81C-4CE5-B583-3F457FDD1250}"/>
    <cellStyle name="Normal 3 6 2 3 3" xfId="1506" xr:uid="{B09D15D5-9ED6-49C6-890E-DBF5E919C5C2}"/>
    <cellStyle name="Normal 3 6 2 4" xfId="1263" xr:uid="{0B97AC5C-5BB9-43F2-B3B4-5883EF71B27F}"/>
    <cellStyle name="Normal 3 6 2 5" xfId="1503" xr:uid="{BCA248F0-4750-4365-AF4D-C3F3BCE7B946}"/>
    <cellStyle name="Normal 3 6 3" xfId="1100" xr:uid="{E1A40DB9-BF3D-4E47-A63D-A0B628273284}"/>
    <cellStyle name="Normal 3 6 3 2" xfId="1214" xr:uid="{9FD72D5D-570A-496A-8B00-593A68540089}"/>
    <cellStyle name="Normal 3 6 3 2 2" xfId="1345" xr:uid="{40A7F377-32E5-49C9-AA72-236C67AFCF18}"/>
    <cellStyle name="Normal 3 6 3 2 3" xfId="1508" xr:uid="{5C7F77FE-9E1F-43F5-BCDE-DED24831038A}"/>
    <cellStyle name="Normal 3 6 3 3" xfId="1279" xr:uid="{FD928F3B-72F1-4D0F-92A8-26A94034E5D7}"/>
    <cellStyle name="Normal 3 6 3 4" xfId="1507" xr:uid="{7F4AEE3C-E9D7-455A-B7C4-7DAE638BC8B9}"/>
    <cellStyle name="Normal 3 6 4" xfId="1192" xr:uid="{70332D5C-C651-40A6-B4C5-9A9516FB6AC3}"/>
    <cellStyle name="Normal 3 6 4 2" xfId="1313" xr:uid="{796FEA16-0308-4D6E-9624-9D832A5C14F6}"/>
    <cellStyle name="Normal 3 6 4 3" xfId="1509" xr:uid="{F9BE769C-6A1C-4A12-87BB-4356FF3FC1C5}"/>
    <cellStyle name="Normal 3 6 5" xfId="1058" xr:uid="{7D1AF82A-CFFE-4B1F-8A49-34359180ED7A}"/>
    <cellStyle name="Normal 3 6 6" xfId="1502" xr:uid="{18A30940-2E20-4B11-A592-281B343BF43B}"/>
    <cellStyle name="Normal 3 6 7" xfId="1042" xr:uid="{5231BA52-0AC4-4344-A919-8DCF561C86A9}"/>
    <cellStyle name="Normal 3 7" xfId="211" xr:uid="{64D9F735-088F-4E94-B173-4F11A4A8D898}"/>
    <cellStyle name="Normal 3 7 2" xfId="334" xr:uid="{34416290-6224-4371-B5D5-D456FBC51FD5}"/>
    <cellStyle name="Normal 3 7 2 2" xfId="553" xr:uid="{4A421F53-8B6C-49C5-B6BE-5EABD29BBC46}"/>
    <cellStyle name="Normal 3 7 3" xfId="443" xr:uid="{09A6968A-1191-4623-9864-17FE125360C7}"/>
    <cellStyle name="Normal 3 8" xfId="305" xr:uid="{BD8328BD-D777-4C43-9FD7-33D51874F0A3}"/>
    <cellStyle name="Normal 3 8 2" xfId="524" xr:uid="{0F40337B-DC1F-4BC4-9886-5E4166AE8DA1}"/>
    <cellStyle name="Normal 3 8 3" xfId="981" xr:uid="{3FDCC91B-7D5E-4312-B747-9FC58A814DB3}"/>
    <cellStyle name="Normal 3 9" xfId="414" xr:uid="{453EED75-B399-4B7B-BB6B-5BFF1C5A8A43}"/>
    <cellStyle name="Normal 3 9 2" xfId="770" xr:uid="{2EF9DBDF-C139-4172-9C64-1FF116BBF2E2}"/>
    <cellStyle name="Normal 4" xfId="121" xr:uid="{AB76F7A0-9268-477C-AA12-F3F23CFB265B}"/>
    <cellStyle name="Normal 4 2" xfId="157" xr:uid="{E951C000-418C-4E4F-8F15-458A2F36BCB1}"/>
    <cellStyle name="Normal 4 2 2" xfId="254" xr:uid="{2377E4BA-BAF2-4ACF-AAC9-2B3162EEED91}"/>
    <cellStyle name="Normal 4 2 2 2" xfId="372" xr:uid="{84E6AC80-69B0-45FF-9401-5A6481C9E921}"/>
    <cellStyle name="Normal 4 2 2 2 2" xfId="591" xr:uid="{B3DDBC09-1830-47F4-BBD7-2882F0638C6D}"/>
    <cellStyle name="Normal 4 2 2 3" xfId="481" xr:uid="{54A0BF3A-ED98-4570-9944-9E6E881D0C0F}"/>
    <cellStyle name="Normal 4 2 2 4" xfId="1055" xr:uid="{AD8FFB85-70D2-41D1-B37B-859E0EC12DC4}"/>
    <cellStyle name="Normal 4 2 3" xfId="328" xr:uid="{D5740571-F24C-47BD-BDEC-079364F59582}"/>
    <cellStyle name="Normal 4 2 3 2" xfId="547" xr:uid="{57CAF67D-2011-4497-BC75-6DA2EEC4DCBA}"/>
    <cellStyle name="Normal 4 2 3 3" xfId="1005" xr:uid="{04E25436-074C-48F7-AAD2-749CFC2266FF}"/>
    <cellStyle name="Normal 4 2 4" xfId="437" xr:uid="{366A62D0-DAD6-4621-AB5B-C6344ECC633D}"/>
    <cellStyle name="Normal 4 2 4 2" xfId="1187" xr:uid="{EA7FB014-04D0-478F-8706-D0772C3CE293}"/>
    <cellStyle name="Normal 4 2 5" xfId="205" xr:uid="{D8C442C6-1976-4EA2-AAD6-366F22F6A215}"/>
    <cellStyle name="Normal 4 2 6" xfId="704" xr:uid="{A89C9852-40EF-43B8-8E00-265610A2BBDF}"/>
    <cellStyle name="Normal 4 3" xfId="275" xr:uid="{C86BE2B9-9D5F-4201-BFEC-0EA6E2D649B0}"/>
    <cellStyle name="Normal 4 3 2" xfId="391" xr:uid="{60906055-3706-4C5A-BDFA-71C7BEA7E8A5}"/>
    <cellStyle name="Normal 4 3 2 2" xfId="610" xr:uid="{24E41EFD-87DC-4D6A-8D9A-62EE50A60D0E}"/>
    <cellStyle name="Normal 4 3 2 3" xfId="1041" xr:uid="{8F5C9230-809E-40E5-89B0-95D14A81EE33}"/>
    <cellStyle name="Normal 4 3 3" xfId="500" xr:uid="{2F49151D-20B5-4CED-94A8-7E78684928F7}"/>
    <cellStyle name="Normal 4 3 4" xfId="1067" xr:uid="{D8BC8D8B-93BD-49D4-91BC-AC3E408833CE}"/>
    <cellStyle name="Normal 4 4" xfId="232" xr:uid="{6679DB9E-6660-4832-9837-260D660125B4}"/>
    <cellStyle name="Normal 4 4 2" xfId="353" xr:uid="{150A50CB-87EA-442D-89AC-A8EF4E06ADA0}"/>
    <cellStyle name="Normal 4 4 2 2" xfId="572" xr:uid="{A0E01575-9F19-4527-8C64-14E79A04CCBA}"/>
    <cellStyle name="Normal 4 4 3" xfId="462" xr:uid="{BBA3752D-DC32-4FA0-BC3E-12DD6A69D007}"/>
    <cellStyle name="Normal 4 4 4" xfId="1021" xr:uid="{D8E12969-C2F6-455D-8E5B-D617A4E2A5EE}"/>
    <cellStyle name="Normal 4 5" xfId="213" xr:uid="{AC229654-6FB4-4513-B294-70BA8F620BBF}"/>
    <cellStyle name="Normal 4 5 2" xfId="336" xr:uid="{23D80544-9CFC-431B-B5E8-139E6B540A48}"/>
    <cellStyle name="Normal 4 5 2 2" xfId="555" xr:uid="{83F884DC-1F33-47D3-8BF4-17BC6758DF65}"/>
    <cellStyle name="Normal 4 5 3" xfId="445" xr:uid="{EF5C5BD7-8A79-4268-8313-46807B3E9D99}"/>
    <cellStyle name="Normal 4 5 4" xfId="1180" xr:uid="{8DF919D4-DA68-4ECC-A9A2-96BEC1106359}"/>
    <cellStyle name="Normal 4 6" xfId="307" xr:uid="{0DB7D7AF-3CA5-4AC5-A002-9FFEF226875E}"/>
    <cellStyle name="Normal 4 6 2" xfId="526" xr:uid="{9A12BF85-D979-431C-A83D-26E0CEC63FC0}"/>
    <cellStyle name="Normal 4 6 2 2" xfId="1219" xr:uid="{01339580-C71B-4B6B-AE37-FD7DFD00E953}"/>
    <cellStyle name="Normal 4 6 3" xfId="958" xr:uid="{BC3F0AC4-6B8C-4225-81FC-484D2E163232}"/>
    <cellStyle name="Normal 4 7" xfId="416" xr:uid="{B8E1B9E5-D501-4B6D-ABBF-4B6310DBDA1D}"/>
    <cellStyle name="Normal 4 7 2" xfId="772" xr:uid="{A34ABDC2-9423-49C9-AEBE-13147562DAA7}"/>
    <cellStyle name="Normal 4 7 3" xfId="1201" xr:uid="{B5B2A986-A55F-4008-B8F5-CE9DD3E20852}"/>
    <cellStyle name="Normal 4 8" xfId="184" xr:uid="{9740066C-37CA-4242-B7B6-29BF9C1BBB4A}"/>
    <cellStyle name="Normal 4 9" xfId="784" xr:uid="{F8BDE9D1-F6BE-4FCF-95E1-746E1181C5D0}"/>
    <cellStyle name="Normal 5" xfId="122" xr:uid="{511A2733-994B-4D2A-8289-4BE21B68E780}"/>
    <cellStyle name="Normal 5 2" xfId="139" xr:uid="{17C3FE9D-05C5-445C-9467-0C2483C74801}"/>
    <cellStyle name="Normal 5 2 2" xfId="165" xr:uid="{C2E8D5E9-3BE4-4A80-A339-123F20FA6ECD}"/>
    <cellStyle name="Normal 5 2 2 2" xfId="257" xr:uid="{E89B6BD9-546A-4A61-8DCB-0093BA2E98E2}"/>
    <cellStyle name="Normal 5 2 2 2 2" xfId="286" xr:uid="{1E96D0CE-EAC9-4295-8791-C20A825C052F}"/>
    <cellStyle name="Normal 5 2 2 2 2 2" xfId="801" xr:uid="{795445BE-67BA-40A6-B7E4-59EDC1A3F9BB}"/>
    <cellStyle name="Normal 5 2 2 2 3" xfId="375" xr:uid="{2669AEF8-41F7-4FBC-86E9-588CE837CD52}"/>
    <cellStyle name="Normal 5 2 2 2 3 2" xfId="594" xr:uid="{722771AA-A07E-45B8-B2A7-658B1CBBCDEF}"/>
    <cellStyle name="Normal 5 2 2 2 4" xfId="484" xr:uid="{6FD71C67-54AE-40B8-A9F3-BB230D4585F8}"/>
    <cellStyle name="Normal 5 2 2 3" xfId="758" xr:uid="{68443D28-3B2B-4989-83A7-BF6C8A5359A4}"/>
    <cellStyle name="Normal 5 2 3" xfId="278" xr:uid="{3E509EA7-BBE1-4E9B-A69A-D4607AA74F05}"/>
    <cellStyle name="Normal 5 2 3 2" xfId="394" xr:uid="{F90C5DC7-AB23-4DBA-81D9-F197A4304316}"/>
    <cellStyle name="Normal 5 2 3 2 2" xfId="613" xr:uid="{F2E08EE2-B31B-4ABC-896D-02E3DC79C5BC}"/>
    <cellStyle name="Normal 5 2 3 3" xfId="503" xr:uid="{9BC350BF-52A2-4AB7-8BDF-F74EB54B633C}"/>
    <cellStyle name="Normal 5 2 3 4" xfId="1043" xr:uid="{02D2E8ED-1457-4153-A1E8-6C2A8883F44D}"/>
    <cellStyle name="Normal 5 2 4" xfId="238" xr:uid="{04EAE600-79AD-4B63-B752-C112563FCB21}"/>
    <cellStyle name="Normal 5 2 4 2" xfId="356" xr:uid="{F2AC0056-9881-4DBA-A4AF-DEFDBA1CFACF}"/>
    <cellStyle name="Normal 5 2 4 2 2" xfId="575" xr:uid="{38E52E93-080F-4B55-964F-35680B2C9675}"/>
    <cellStyle name="Normal 5 2 4 3" xfId="465" xr:uid="{6BF517BD-8928-4E2B-92D2-9F9E3A7257D1}"/>
    <cellStyle name="Normal 5 2 4 4" xfId="1098" xr:uid="{4DF0DE0B-F1CB-4DDE-8393-E9474B5C5A32}"/>
    <cellStyle name="Normal 5 2 5" xfId="310" xr:uid="{50197795-E63C-483F-B460-FBEC4A831BCF}"/>
    <cellStyle name="Normal 5 2 5 2" xfId="529" xr:uid="{1F0A10BF-B9EC-498F-BA2E-080970BFB19D}"/>
    <cellStyle name="Normal 5 2 6" xfId="419" xr:uid="{032124E8-1B7C-4511-96CA-EB49A0FE656B}"/>
    <cellStyle name="Normal 5 2 7" xfId="187" xr:uid="{C40B33BD-BDAC-47A3-AACA-82DD7630A4E0}"/>
    <cellStyle name="Normal 5 3" xfId="160" xr:uid="{BF0BE08D-D710-4093-A314-2A1E36C4CC61}"/>
    <cellStyle name="Normal 5 3 2" xfId="284" xr:uid="{268D19C7-95E6-4EB2-A0DD-FB240722C537}"/>
    <cellStyle name="Normal 5 3 2 2" xfId="400" xr:uid="{BC5276FF-08D5-4026-8E6D-F72C136CE540}"/>
    <cellStyle name="Normal 5 3 2 2 2" xfId="619" xr:uid="{9C41B36A-C73D-48C6-9314-9833732B8640}"/>
    <cellStyle name="Normal 5 3 2 3" xfId="509" xr:uid="{68DBEAED-A44A-46B1-B131-C0C47FBAFBDC}"/>
    <cellStyle name="Normal 5 3 2 4" xfId="1038" xr:uid="{E9618695-4A11-42D9-BC66-B8F2A666AC74}"/>
    <cellStyle name="Normal 5 3 3" xfId="331" xr:uid="{F8E04A27-4C45-405C-9A60-844BDD3CBBAF}"/>
    <cellStyle name="Normal 5 3 3 2" xfId="550" xr:uid="{7345F124-8799-4F98-BB33-64440FA5AD1A}"/>
    <cellStyle name="Normal 5 3 4" xfId="440" xr:uid="{4275CDA7-C653-4EF7-A888-7D20C9F344E3}"/>
    <cellStyle name="Normal 5 3 5" xfId="208" xr:uid="{A0C1D58C-E818-479B-9B0D-E18BC6C1E1AA}"/>
    <cellStyle name="Normal 5 3 6" xfId="1089" xr:uid="{194462EC-3072-4901-8CF5-39948D3BEF63}"/>
    <cellStyle name="Normal 5 4" xfId="994" xr:uid="{DCD1E578-CDA5-40D8-96C1-A7E020701D71}"/>
    <cellStyle name="Normal 5 5" xfId="1177" xr:uid="{7FE809ED-1056-4218-9A5D-4A5058047059}"/>
    <cellStyle name="Normal 5 6" xfId="1169" xr:uid="{4E75669B-E847-4D79-A60A-8B58D3F71529}"/>
    <cellStyle name="Normal 5 7" xfId="1241" xr:uid="{09E07635-2E94-4236-89BE-5D95D2B5BF59}"/>
    <cellStyle name="Normal 5 8" xfId="816" xr:uid="{809C39CF-B799-489B-8F74-F46CD00AB5BA}"/>
    <cellStyle name="Normal 6" xfId="141" xr:uid="{AF9294B1-9289-4C56-84D3-DD90A0C55F10}"/>
    <cellStyle name="Normal 6 10" xfId="1510" xr:uid="{D7BE79A7-AB4C-4D09-A2B9-45BF58311B8F}"/>
    <cellStyle name="Normal 6 11" xfId="917" xr:uid="{C05BE66C-C00A-4ED7-908D-727A16300379}"/>
    <cellStyle name="Normal 6 2" xfId="280" xr:uid="{22FE6311-7FFE-466C-9985-8D5234F70A7A}"/>
    <cellStyle name="Normal 6 2 2" xfId="396" xr:uid="{A9C7B0B2-A4CA-4BC6-9060-0787657A9F52}"/>
    <cellStyle name="Normal 6 2 2 2" xfId="615" xr:uid="{77D2EFA1-9915-4188-910C-799B0CAAFF11}"/>
    <cellStyle name="Normal 6 2 2 2 2" xfId="1207" xr:uid="{BF27A4D0-ED5D-4419-BF4B-F7A287DCE4F4}"/>
    <cellStyle name="Normal 6 2 3" xfId="505" xr:uid="{85170BC3-7ECF-40B3-A2A5-972FD8DEA83C}"/>
    <cellStyle name="Normal 6 2 3 2" xfId="1222" xr:uid="{5D7150B1-EBC7-43A5-AB01-70E6447E0489}"/>
    <cellStyle name="Normal 6 3" xfId="312" xr:uid="{C4A5163B-B8EE-4345-8878-4D074590B02D}"/>
    <cellStyle name="Normal 6 3 2" xfId="531" xr:uid="{C1B26ED9-8C09-4624-8128-3941789DFEC9}"/>
    <cellStyle name="Normal 6 3 3" xfId="938" xr:uid="{5A76207D-11BA-44DE-A6FE-CDD7B9D154A7}"/>
    <cellStyle name="Normal 6 4" xfId="421" xr:uid="{CA859219-EDA1-48D1-BB71-74BEE3BE4828}"/>
    <cellStyle name="Normal 6 4 2" xfId="993" xr:uid="{41B79AB4-AD2D-438E-AA6D-36560E7D8AC6}"/>
    <cellStyle name="Normal 6 5" xfId="189" xr:uid="{22AC2EAB-E639-41D7-99B1-B78E6371ACC1}"/>
    <cellStyle name="Normal 6 5 2" xfId="1070" xr:uid="{7DAD1669-32A8-4991-ACEE-B9A42D1C24A1}"/>
    <cellStyle name="Normal 6 5 3" xfId="1149" xr:uid="{C94435BB-069A-4120-A912-51D3F83877F7}"/>
    <cellStyle name="Normal 6 6" xfId="630" xr:uid="{1569A5A1-1452-4A0B-A095-4676C58AE128}"/>
    <cellStyle name="Normal 6 6 2" xfId="1069" xr:uid="{CAE9F6F9-6C2C-485E-BDC3-8D78E0684CE2}"/>
    <cellStyle name="Normal 6 6 2 2" xfId="1002" xr:uid="{280FA55A-C6FA-460E-8FDB-892C219732AC}"/>
    <cellStyle name="Normal 6 6 2 2 2" xfId="934" xr:uid="{8E56191C-6ED8-4BB0-A6DE-B8EEB1534B4A}"/>
    <cellStyle name="Normal 6 6 2 2 2 2" xfId="1359" xr:uid="{3B54E790-A82B-4143-B8B1-1F33A5534FDC}"/>
    <cellStyle name="Normal 6 6 2 2 2 3" xfId="1513" xr:uid="{61537138-1168-46B2-BE27-4EF8D8EC1ABF}"/>
    <cellStyle name="Normal 6 6 2 2 3" xfId="1293" xr:uid="{DF1D8CCB-B0DF-4EEE-B71E-7678DB5A9693}"/>
    <cellStyle name="Normal 6 6 2 2 4" xfId="1512" xr:uid="{5B809389-E47F-466B-9A2C-74708A2E68E2}"/>
    <cellStyle name="Normal 6 6 2 3" xfId="973" xr:uid="{9E109D47-328F-4E4D-A029-D9C443D49F33}"/>
    <cellStyle name="Normal 6 6 2 3 2" xfId="1327" xr:uid="{F9D89DEA-0562-4AA9-BE1D-C719BDC47C04}"/>
    <cellStyle name="Normal 6 6 2 3 3" xfId="1514" xr:uid="{C6C33A4E-32AD-41D4-A3A2-AF8EC0DFE818}"/>
    <cellStyle name="Normal 6 6 2 4" xfId="1261" xr:uid="{936CA293-C26D-4EAD-9D6E-51A7EA033607}"/>
    <cellStyle name="Normal 6 6 2 5" xfId="1511" xr:uid="{D6E3F104-C554-4231-AA4E-BC7377B2206B}"/>
    <cellStyle name="Normal 6 6 3" xfId="1213" xr:uid="{A52C51A5-1068-4456-BA6B-A061D1E17ED4}"/>
    <cellStyle name="Normal 6 6 3 2" xfId="1099" xr:uid="{FDF81279-BD3E-455E-A089-EAA306977D10}"/>
    <cellStyle name="Normal 6 6 3 2 2" xfId="1343" xr:uid="{8756FDD0-4D9B-4DD2-A42C-B5B65E3677B4}"/>
    <cellStyle name="Normal 6 6 3 2 3" xfId="1516" xr:uid="{F684F419-E893-4447-8507-372B6F760A24}"/>
    <cellStyle name="Normal 6 6 3 3" xfId="1277" xr:uid="{D259A0D9-8005-4BD5-99FC-29041DD9C564}"/>
    <cellStyle name="Normal 6 6 3 4" xfId="1515" xr:uid="{731922BE-93B3-401A-9778-E38C24E1C74E}"/>
    <cellStyle name="Normal 6 6 4" xfId="933" xr:uid="{4946064E-1061-43B5-89CB-3E1FEA22A512}"/>
    <cellStyle name="Normal 6 6 4 2" xfId="1311" xr:uid="{1877FD5C-E197-44FC-BD48-A627790D6CBB}"/>
    <cellStyle name="Normal 6 6 4 3" xfId="1517" xr:uid="{BE87015F-BB32-4C91-A0AF-B715846E3D3A}"/>
    <cellStyle name="Normal 6 6 5" xfId="1179" xr:uid="{2DDE5510-2920-442B-B56A-4168F7A411F8}"/>
    <cellStyle name="Normal 6 6 5 2" xfId="1125" xr:uid="{46F590D3-C8A6-4ABA-87BA-43AC0AFC7D6C}"/>
    <cellStyle name="Normal 6 6 5 3" xfId="1518" xr:uid="{D7548F20-D52A-493A-B0E5-40AD4782E647}"/>
    <cellStyle name="Normal 6 6 6" xfId="1039" xr:uid="{87FD1A45-E84D-4379-85CE-7E641BF12B94}"/>
    <cellStyle name="Normal 6 7" xfId="990" xr:uid="{D10D9D5A-4D0E-49AC-8251-F28EE00FE2A4}"/>
    <cellStyle name="Normal 6 7 2" xfId="1300" xr:uid="{6FCB11AF-6442-41EC-9262-1CE77D3BF1EC}"/>
    <cellStyle name="Normal 6 7 3" xfId="1519" xr:uid="{84123234-1B9F-408B-979D-279C9DCB202C}"/>
    <cellStyle name="Normal 6 8" xfId="1162" xr:uid="{CEA449BD-8F5D-49CB-A03C-716A686E58CD}"/>
    <cellStyle name="Normal 6 9" xfId="986" xr:uid="{E4DD1E28-199D-4CCF-A583-03100B6AEC1E}"/>
    <cellStyle name="Normal 7" xfId="180" xr:uid="{4B0D4D08-F344-4D2D-9F98-AECA9B246E00}"/>
    <cellStyle name="Normal 7 2" xfId="629" xr:uid="{863347AF-1E42-4AAF-A11E-D4B8B1EA4560}"/>
    <cellStyle name="Normal 7 2 2" xfId="1126" xr:uid="{256778ED-4B1E-4A94-A52C-72BCD8CC8FD3}"/>
    <cellStyle name="Normal 7 3" xfId="971" xr:uid="{340D4B2D-0DD5-4946-9F27-5EFE210E8244}"/>
    <cellStyle name="Normal 7 4" xfId="1134" xr:uid="{98764D63-712D-4B62-A512-6685F02C708B}"/>
    <cellStyle name="Normal 8" xfId="302" xr:uid="{C0221489-06CD-4F01-9CF0-EE764DB368C5}"/>
    <cellStyle name="Normal 8 2" xfId="628" xr:uid="{7D4CD7D5-586B-40AF-94B3-C087785275E8}"/>
    <cellStyle name="Normal 8 2 2" xfId="831" xr:uid="{AE91C29B-7815-44DE-BB4C-426E45C73505}"/>
    <cellStyle name="Normal 8 2 2 2" xfId="1141" xr:uid="{54291A78-A864-4AEA-9F57-536ACFF24B3E}"/>
    <cellStyle name="Normal 8 2 2 2 2" xfId="1152" xr:uid="{07179F3F-9D43-4BD3-BC65-F400B52BB6AB}"/>
    <cellStyle name="Normal 8 2 2 2 2 2" xfId="1357" xr:uid="{AE3871A1-72F9-40CA-9A15-4304975B3BE6}"/>
    <cellStyle name="Normal 8 2 2 2 2 3" xfId="1523" xr:uid="{6DBD7F38-0320-4CD5-BB7D-707041D8A136}"/>
    <cellStyle name="Normal 8 2 2 2 3" xfId="1291" xr:uid="{B39DB9EB-879B-4BFB-9300-30EDE5123260}"/>
    <cellStyle name="Normal 8 2 2 2 4" xfId="1522" xr:uid="{155459F1-29E7-429E-93A3-35F8961B7497}"/>
    <cellStyle name="Normal 8 2 2 3" xfId="1018" xr:uid="{F766E94E-3E5B-4560-8BF1-C93954720EA1}"/>
    <cellStyle name="Normal 8 2 2 3 2" xfId="1325" xr:uid="{1494892F-5F8D-45EE-B55E-8944E0AF990F}"/>
    <cellStyle name="Normal 8 2 2 3 3" xfId="1524" xr:uid="{5AD37F65-9772-4AD7-8B06-5D6D499C4AB7}"/>
    <cellStyle name="Normal 8 2 2 4" xfId="1259" xr:uid="{C42065B7-894F-4854-A678-37ACD0039E4F}"/>
    <cellStyle name="Normal 8 2 2 5" xfId="1521" xr:uid="{9F81D439-B23B-49DD-A991-509D46A3E753}"/>
    <cellStyle name="Normal 8 2 3" xfId="1174" xr:uid="{D0AB1358-80D9-45B0-942E-8BFAC4CFF3C7}"/>
    <cellStyle name="Normal 8 2 3 2" xfId="1074" xr:uid="{C9539E3E-24E4-40DC-BD9A-F3C8315CC2A5}"/>
    <cellStyle name="Normal 8 2 3 2 2" xfId="1341" xr:uid="{75510693-08D1-44A3-8D1B-30FE4CA9395C}"/>
    <cellStyle name="Normal 8 2 3 2 3" xfId="1526" xr:uid="{2F240F9D-9303-4F2D-8EF6-94FDE4E93918}"/>
    <cellStyle name="Normal 8 2 3 3" xfId="1275" xr:uid="{8571ADE7-80E5-4366-B69F-A9274629FAF2}"/>
    <cellStyle name="Normal 8 2 3 4" xfId="1525" xr:uid="{C1FF10F2-C172-417D-8EE2-8915A6290380}"/>
    <cellStyle name="Normal 8 2 4" xfId="1148" xr:uid="{E8C522F7-8EB0-4F71-95B1-91C07AA9A85A}"/>
    <cellStyle name="Normal 8 2 4 2" xfId="1310" xr:uid="{6F57ACBF-7062-4291-A472-11B8CFADDEF1}"/>
    <cellStyle name="Normal 8 2 4 3" xfId="1527" xr:uid="{1A908644-5C2B-45C5-8C45-06E9138BBCDF}"/>
    <cellStyle name="Normal 8 2 5" xfId="1019" xr:uid="{276BBF56-0B3B-4D4A-86BD-DC0EF973F95F}"/>
    <cellStyle name="Normal 8 2 6" xfId="1520" xr:uid="{080B4DA0-106F-4E6C-988E-3C74FF1DC49D}"/>
    <cellStyle name="Normal 8 2 7" xfId="783" xr:uid="{A541B167-42CE-487B-B27D-1D39712E940E}"/>
    <cellStyle name="Normal 8 3" xfId="726" xr:uid="{24F4D876-FA25-4A56-B01A-58C5C7E47262}"/>
    <cellStyle name="Normal 8 3 2" xfId="859" xr:uid="{463CE3C0-DBFE-4C2D-88C0-F3124310A213}"/>
    <cellStyle name="Normal 8 3 2 2" xfId="1238" xr:uid="{AB0302E7-036F-46FF-B603-C52DC0F97F54}"/>
    <cellStyle name="Normal 8 3 2 2 2" xfId="1140" xr:uid="{DA5B76A7-8D31-49BD-8684-232EE22EDF5A}"/>
    <cellStyle name="Normal 8 3 2 2 2 2" xfId="1356" xr:uid="{33DEC54F-5C1C-4380-83E6-9A19C58F14A6}"/>
    <cellStyle name="Normal 8 3 2 2 2 3" xfId="1531" xr:uid="{F62212C9-51FB-4A49-BE8F-A6A8A6087BDB}"/>
    <cellStyle name="Normal 8 3 2 2 3" xfId="1290" xr:uid="{DC96B920-4FB3-4A1D-8DFF-3F0F4611B2A8}"/>
    <cellStyle name="Normal 8 3 2 2 4" xfId="1530" xr:uid="{35547C59-D1E2-4C0A-82D7-7316D061CA39}"/>
    <cellStyle name="Normal 8 3 2 3" xfId="1234" xr:uid="{D7E323E4-4424-4B6B-9B3C-F3A2D99E3E2C}"/>
    <cellStyle name="Normal 8 3 2 3 2" xfId="1324" xr:uid="{A8714114-266C-46CF-9278-C457FEDEDABC}"/>
    <cellStyle name="Normal 8 3 2 3 3" xfId="1532" xr:uid="{C22DEAD2-261C-445E-A3DA-BF1EEFE961DE}"/>
    <cellStyle name="Normal 8 3 2 4" xfId="1258" xr:uid="{0A17712F-7BC7-4E50-9349-6FF0E8A240CD}"/>
    <cellStyle name="Normal 8 3 2 5" xfId="1529" xr:uid="{3717C9A0-18AC-42C6-9701-388C7A298130}"/>
    <cellStyle name="Normal 8 3 3" xfId="1170" xr:uid="{79DE1653-B943-433D-876F-6120DD3A17F1}"/>
    <cellStyle name="Normal 8 3 3 2" xfId="1012" xr:uid="{38EDA59B-DC41-4AF9-A85F-7B1C4E7197C5}"/>
    <cellStyle name="Normal 8 3 3 2 2" xfId="1340" xr:uid="{0957ACCE-1803-41C7-B38B-F7CB78E530F5}"/>
    <cellStyle name="Normal 8 3 3 2 3" xfId="1534" xr:uid="{9448C4DF-057C-4C2D-A5C4-381974D47DE6}"/>
    <cellStyle name="Normal 8 3 3 3" xfId="1274" xr:uid="{6C4BFAC2-C8B2-410A-8D7D-CEE63E9F1CD0}"/>
    <cellStyle name="Normal 8 3 3 4" xfId="1533" xr:uid="{02EA6E75-6276-4D87-91C1-1DF1B2DBC837}"/>
    <cellStyle name="Normal 8 3 4" xfId="1001" xr:uid="{119CE6A3-A290-4526-A13A-E876728DBDD9}"/>
    <cellStyle name="Normal 8 3 4 2" xfId="1309" xr:uid="{3E1EA453-51F3-4CB4-9404-1911521A7BFE}"/>
    <cellStyle name="Normal 8 3 4 3" xfId="1535" xr:uid="{79E81D4C-2DA7-4047-AECA-26EDB8972F0E}"/>
    <cellStyle name="Normal 8 3 5" xfId="1071" xr:uid="{7F4FB825-AA68-4C97-92C2-C78ACDEE3F4E}"/>
    <cellStyle name="Normal 8 3 6" xfId="1528" xr:uid="{BF4A8542-B81F-4E16-8C96-B3739DC91B70}"/>
    <cellStyle name="Normal 8 4" xfId="46" xr:uid="{5535A4FC-C877-473B-87EB-56DD6727D2B4}"/>
    <cellStyle name="Normal 8 4 2" xfId="935" xr:uid="{58B8CE8C-D6C1-4D36-9E2C-50D2B6B61080}"/>
    <cellStyle name="Normal 8 5" xfId="978" xr:uid="{63DBD743-DBFF-46F7-B271-522887B2B704}"/>
    <cellStyle name="Normal 8 6" xfId="811" xr:uid="{7556855D-4118-4C76-BF55-50097280C8F2}"/>
    <cellStyle name="Normal 9" xfId="289" xr:uid="{5BD2CFCB-0C99-4A81-BE2F-1E7081496978}"/>
    <cellStyle name="Normal 9 2" xfId="511" xr:uid="{D993DDD3-762B-4CEB-9BCC-864261D33900}"/>
    <cellStyle name="Normal 9 2 2" xfId="844" xr:uid="{DD56DD2A-49ED-42D0-805A-CC680A3E2B74}"/>
    <cellStyle name="Normal 9 3" xfId="626" xr:uid="{8F3E2BD4-808F-4AF5-B78F-4CDFA2E5610E}"/>
    <cellStyle name="Normal 9 3 2" xfId="872" xr:uid="{C5921570-BD14-4B49-89AB-72FA4F22494D}"/>
    <cellStyle name="Normal 9 3 3" xfId="683" xr:uid="{4CD77F16-3CEE-4B0A-B868-901A9C9ACA03}"/>
    <cellStyle name="Normal 9 4" xfId="737" xr:uid="{A485D883-2E1F-48B1-B948-E2AC72EEEEEB}"/>
    <cellStyle name="Normal 9 5" xfId="1206" xr:uid="{8C0FCA8A-E962-458C-A798-C3B3CA8853F8}"/>
    <cellStyle name="Note 10" xfId="795" xr:uid="{CE082313-D5D8-42A5-8B63-0BE93EBA8F4A}"/>
    <cellStyle name="Note 2" xfId="123" xr:uid="{46C6AC16-0E85-43EE-9937-0E824974F6D9}"/>
    <cellStyle name="Note 2 2" xfId="124" xr:uid="{60ED1DC8-E6FE-4760-8760-A28FACF64A35}"/>
    <cellStyle name="Note 2 2 2" xfId="830" xr:uid="{1922FD34-7D83-45D3-83A4-6774B5438074}"/>
    <cellStyle name="Note 2 2 3" xfId="995" xr:uid="{981EC59E-C41C-4597-9DB7-A5EEE72410C5}"/>
    <cellStyle name="Note 2 2 4" xfId="678" xr:uid="{41AE197B-B7E8-466F-982C-5774D61E6850}"/>
    <cellStyle name="Note 2 3" xfId="125" xr:uid="{90769F74-1C32-4813-98AA-E7FFA10F905C}"/>
    <cellStyle name="Note 2 3 2" xfId="137" xr:uid="{511D1178-B5A9-4959-B208-DA62D809C355}"/>
    <cellStyle name="Note 2 3 2 2" xfId="858" xr:uid="{49A912AD-27FB-4AAA-8256-807B12FC4FCC}"/>
    <cellStyle name="Note 2 3 3" xfId="233" xr:uid="{451AF42B-1BD2-4B57-B168-F8F3D7E825CC}"/>
    <cellStyle name="Note 2 3 3 2" xfId="1080" xr:uid="{B303034C-842F-491C-8144-F20984916597}"/>
    <cellStyle name="Note 2 3 4" xfId="701" xr:uid="{4F63EC85-CEEB-412C-B768-BD0D20FC6FB6}"/>
    <cellStyle name="Note 2 4" xfId="166" xr:uid="{B042AF1B-E061-49EA-9C1C-EC9B16C63964}"/>
    <cellStyle name="Note 2 4 2" xfId="1096" xr:uid="{524ABB59-59F8-4A40-9FC6-9E71E0141291}"/>
    <cellStyle name="Note 2 4 2 2" xfId="1109" xr:uid="{9BE1FB21-51B1-4326-BFE0-ABFAEB253E6B}"/>
    <cellStyle name="Note 2 4 2 2 2" xfId="1353" xr:uid="{35CEE22D-7033-46EC-9C1C-C67DE49478B8}"/>
    <cellStyle name="Note 2 4 2 2 3" xfId="1538" xr:uid="{AAF98CCF-C453-44AC-A490-0BA9681DE8EE}"/>
    <cellStyle name="Note 2 4 2 3" xfId="1287" xr:uid="{A8213991-030F-457C-803B-6C6AA0148D4A}"/>
    <cellStyle name="Note 2 4 2 4" xfId="1537" xr:uid="{2A8A8232-6D7B-41F6-8057-E7D2565FB7E4}"/>
    <cellStyle name="Note 2 4 3" xfId="1226" xr:uid="{04AF852B-6888-4059-A7F2-8A50217EA0CA}"/>
    <cellStyle name="Note 2 4 3 2" xfId="1321" xr:uid="{FDA61C69-EB3F-4184-8655-DE9F8ADB40CE}"/>
    <cellStyle name="Note 2 4 3 3" xfId="1539" xr:uid="{56457670-C81A-4D46-B991-F524D96355A7}"/>
    <cellStyle name="Note 2 4 4" xfId="1218" xr:uid="{33C9AC91-6326-448E-B4D5-4C8E19DEAF41}"/>
    <cellStyle name="Note 2 4 4 2" xfId="1255" xr:uid="{E84C0AEC-EDDD-455A-BDFC-5D14CF4B8848}"/>
    <cellStyle name="Note 2 4 4 3" xfId="1540" xr:uid="{01146D45-4917-4967-A9B4-14EBBAF82804}"/>
    <cellStyle name="Note 2 4 5" xfId="1208" xr:uid="{59ECD381-1C0C-40AD-BFC0-082807C9767B}"/>
    <cellStyle name="Note 2 4 6" xfId="715" xr:uid="{1A1F0B29-EAC9-43AA-86ED-543CD2137C9A}"/>
    <cellStyle name="Note 2 5" xfId="1224" xr:uid="{65CBB87D-06C2-4C02-B395-C70DFCB291B2}"/>
    <cellStyle name="Note 2 5 2" xfId="976" xr:uid="{BAE84DD0-382D-47CF-A7CF-F18513262D95}"/>
    <cellStyle name="Note 2 5 2 2" xfId="1337" xr:uid="{8FCEC82F-3455-4AF4-9BDB-EADAA2EEF62C}"/>
    <cellStyle name="Note 2 5 2 3" xfId="1542" xr:uid="{C7B02857-A45F-4E9F-8728-BA503A5C5DAE}"/>
    <cellStyle name="Note 2 5 3" xfId="1271" xr:uid="{C47BE7E3-B519-4249-8B3F-A07984016906}"/>
    <cellStyle name="Note 2 5 4" xfId="1541" xr:uid="{148E20E2-A9E5-42B1-86D0-14D66F919836}"/>
    <cellStyle name="Note 2 6" xfId="925" xr:uid="{593AC60E-247F-4667-8637-B612C43D07EA}"/>
    <cellStyle name="Note 2 6 2" xfId="1306" xr:uid="{FFC2EE7A-48EF-4886-B4E4-3AADEB4F48CB}"/>
    <cellStyle name="Note 2 6 3" xfId="1543" xr:uid="{484B7459-2815-49DA-B0E4-3CC1D2881FBE}"/>
    <cellStyle name="Note 2 7" xfId="1000" xr:uid="{53A098B5-6AA8-48FB-BBA2-711C6A1C1EE4}"/>
    <cellStyle name="Note 2 8" xfId="1536" xr:uid="{22A0BA02-29AE-4752-8872-1B462D33EBCF}"/>
    <cellStyle name="Note 2 9" xfId="734" xr:uid="{C43A68DE-7597-47D9-B531-41A9BDB14FBF}"/>
    <cellStyle name="Note 3" xfId="126" xr:uid="{B7C42DF6-1300-4BB9-B85F-F259AA0F92A1}"/>
    <cellStyle name="Note 3 2" xfId="158" xr:uid="{FC1FDF02-CF33-496A-A2B3-57266F58BD96}"/>
    <cellStyle name="Note 3 2 2" xfId="255" xr:uid="{9C18F397-2D20-4AC7-9BB7-834A143174CB}"/>
    <cellStyle name="Note 3 2 2 2" xfId="373" xr:uid="{9D28370E-1A1A-4AC7-8C27-53182C4E8FA9}"/>
    <cellStyle name="Note 3 2 2 2 2" xfId="592" xr:uid="{9FFC3DAD-7365-4462-9777-CCCB67DC905C}"/>
    <cellStyle name="Note 3 2 2 3" xfId="482" xr:uid="{6DD76973-50B8-4987-9B0B-C8595F764D06}"/>
    <cellStyle name="Note 3 2 3" xfId="329" xr:uid="{145114AB-DAA8-4F6C-8410-FCB154DF18AD}"/>
    <cellStyle name="Note 3 2 3 2" xfId="548" xr:uid="{6877300A-5AA9-4CFB-88DB-37967F834C0B}"/>
    <cellStyle name="Note 3 2 4" xfId="438" xr:uid="{26318FFC-7CF2-432F-8436-A1C3065BEC48}"/>
    <cellStyle name="Note 3 2 5" xfId="206" xr:uid="{E27EA5F6-F225-4240-8150-FCD655DBE2B1}"/>
    <cellStyle name="Note 3 3" xfId="276" xr:uid="{62DF6546-060B-41D0-9614-EA63DF5A263B}"/>
    <cellStyle name="Note 3 3 2" xfId="392" xr:uid="{05004E24-DB8E-4E23-9850-75468756EB58}"/>
    <cellStyle name="Note 3 3 2 2" xfId="611" xr:uid="{5B8E59AE-0A4F-4F3C-80AA-966583DFE17B}"/>
    <cellStyle name="Note 3 3 3" xfId="501" xr:uid="{D4239B7B-46E7-4837-884E-84DAFEFB2F82}"/>
    <cellStyle name="Note 3 4" xfId="234" xr:uid="{D4FD3995-84F1-4F66-8C37-1C987FAA4A70}"/>
    <cellStyle name="Note 3 4 2" xfId="354" xr:uid="{28C4CC70-3FAA-483D-A44E-10A563E2DC02}"/>
    <cellStyle name="Note 3 4 2 2" xfId="573" xr:uid="{1746318A-86BB-4C0C-BA3A-A8CCBA888763}"/>
    <cellStyle name="Note 3 4 3" xfId="463" xr:uid="{8C92A366-D390-4D4B-958F-0BB2BC96D9E5}"/>
    <cellStyle name="Note 3 5" xfId="214" xr:uid="{8EE09E27-AFB2-42EC-AFF0-ED0B2B9114AE}"/>
    <cellStyle name="Note 3 5 2" xfId="337" xr:uid="{6BE0B889-92DF-4522-95BC-DD541B392C58}"/>
    <cellStyle name="Note 3 5 2 2" xfId="556" xr:uid="{1700511B-DB12-4626-99BE-462282C1F1A6}"/>
    <cellStyle name="Note 3 5 3" xfId="446" xr:uid="{84AFA6D8-AC43-4DCF-AF8F-1AA6AC7873C8}"/>
    <cellStyle name="Note 3 5 4" xfId="923" xr:uid="{7D429FA1-FFC3-4455-8EE5-6AE79B33B6BE}"/>
    <cellStyle name="Note 3 6" xfId="308" xr:uid="{4FD19558-7713-4959-BDAA-2D663B47B226}"/>
    <cellStyle name="Note 3 6 2" xfId="527" xr:uid="{A1A749EF-300F-4212-A83C-D7C752CF04B0}"/>
    <cellStyle name="Note 3 7" xfId="417" xr:uid="{74CF3E47-70D4-4E9F-AA3D-642B6B5D503E}"/>
    <cellStyle name="Note 3 7 2" xfId="773" xr:uid="{33C3E8B8-8B29-49F0-B1FA-03CEC9717325}"/>
    <cellStyle name="Note 3 8" xfId="185" xr:uid="{10F73A84-820B-4431-9440-700AE9DB92FF}"/>
    <cellStyle name="Note 4" xfId="143" xr:uid="{10152627-041F-43E9-B17F-1BFA9AEB6232}"/>
    <cellStyle name="Note 4 2" xfId="282" xr:uid="{9A4D202D-B180-4F1F-8735-614826B15795}"/>
    <cellStyle name="Note 4 2 2" xfId="398" xr:uid="{C971E6C0-77D8-41D8-800F-F242C409EFC0}"/>
    <cellStyle name="Note 4 2 2 2" xfId="617" xr:uid="{0AB28CF6-B339-49A5-998F-260F348D2E3D}"/>
    <cellStyle name="Note 4 2 3" xfId="507" xr:uid="{F52B0332-5E76-4244-B033-88B7EA2249D5}"/>
    <cellStyle name="Note 4 3" xfId="314" xr:uid="{B9B137E8-495C-44E7-96A3-21C5F7F71470}"/>
    <cellStyle name="Note 4 3 2" xfId="533" xr:uid="{841B5D5D-898D-4FD9-A3EF-A116353CE51C}"/>
    <cellStyle name="Note 4 4" xfId="423" xr:uid="{35A35DA1-DBAB-4D81-8EA4-079111E97AF5}"/>
    <cellStyle name="Note 4 5" xfId="191" xr:uid="{91CE4B4B-BC47-4695-9E34-1072F53F30A8}"/>
    <cellStyle name="Note 5" xfId="728" xr:uid="{2877E1B0-F98C-4EA6-91CC-AE28D5DBCD4F}"/>
    <cellStyle name="Note 5 2" xfId="641" xr:uid="{4C8982AE-65D7-438D-9703-EAF4640AC21D}"/>
    <cellStyle name="Note 5 2 2" xfId="845" xr:uid="{1072495C-BFFF-4143-91BA-C07B028C98B0}"/>
    <cellStyle name="Note 5 3" xfId="794" xr:uid="{5EED9001-0897-4750-AA4E-33D515C64869}"/>
    <cellStyle name="Note 5 3 2" xfId="873" xr:uid="{0B2ADFFA-4AD0-4981-A328-1B1E76480282}"/>
    <cellStyle name="Note 5 4" xfId="697" xr:uid="{BD578AD7-861D-4D85-93FF-AAB1D14DAEB1}"/>
    <cellStyle name="Note 6" xfId="662" xr:uid="{BC7EFC71-F7DF-4860-B6A7-0AD20202E1FC}"/>
    <cellStyle name="Note 6 2" xfId="639" xr:uid="{68760222-14B1-4AD3-9A6F-400AA677D27A}"/>
    <cellStyle name="Note 6 2 2" xfId="847" xr:uid="{2AA5E441-C700-493A-A73F-388B68617F91}"/>
    <cellStyle name="Note 6 3" xfId="714" xr:uid="{A812E8FB-8D27-44F7-9EDA-CEE559C3E5DE}"/>
    <cellStyle name="Note 6 3 2" xfId="875" xr:uid="{55AD946D-01BB-4258-94AC-C91508F38609}"/>
    <cellStyle name="Note 6 4" xfId="760" xr:uid="{25942D44-6123-45B5-B9D2-B351BFA7CDD8}"/>
    <cellStyle name="Note 7" xfId="648" xr:uid="{A4C0859C-E845-408A-BCC4-CC6F6B99B9F7}"/>
    <cellStyle name="Note 7 2" xfId="822" xr:uid="{09A773A7-F092-4DC2-9506-B4D48A1FE52A}"/>
    <cellStyle name="Note 8" xfId="637" xr:uid="{1C9F07B0-06A2-41E7-B1E8-9C810A25ADD0}"/>
    <cellStyle name="Note 8 2" xfId="850" xr:uid="{40474D29-5CF1-44F7-BF9F-C457C69A643E}"/>
    <cellStyle name="Note 9" xfId="768" xr:uid="{AD615433-A877-452F-9692-E9100022EB4E}"/>
    <cellStyle name="Note 9 2" xfId="903" xr:uid="{67369DD1-824D-45BA-BF65-DB454329A949}"/>
    <cellStyle name="Output" xfId="11" builtinId="21" customBuiltin="1"/>
    <cellStyle name="Output 2" xfId="127" xr:uid="{AEEFF493-C46E-43B4-8ED5-36FAA15C0ADF}"/>
    <cellStyle name="Output 2 2" xfId="1239" xr:uid="{FB8DF77A-D315-4E9F-B076-7055F8382087}"/>
    <cellStyle name="Output 2 3" xfId="1090" xr:uid="{ACA58187-8A10-4BFF-BF8A-11F122B1BADD}"/>
    <cellStyle name="Output 2 4" xfId="898" xr:uid="{E596B8B5-E333-4E9C-AB21-E118DC40F243}"/>
    <cellStyle name="Percent" xfId="3" builtinId="5"/>
    <cellStyle name="Percent 2" xfId="60" xr:uid="{C9A482B9-2619-4EEC-8284-6F1B116058FB}"/>
    <cellStyle name="Percent 2 2" xfId="128" xr:uid="{CD1A2B1C-8604-4C3D-9518-A1A31F3D3829}"/>
    <cellStyle name="Percent 2 2 2" xfId="256" xr:uid="{DC8908A6-C38A-4D16-9C29-3E7735982117}"/>
    <cellStyle name="Percent 2 2 2 2" xfId="374" xr:uid="{EC64CE06-45C3-4A44-A44A-EA33374D0A05}"/>
    <cellStyle name="Percent 2 2 2 2 2" xfId="593" xr:uid="{86F38AE4-B32E-486B-92CE-37F0F90366EA}"/>
    <cellStyle name="Percent 2 2 2 3" xfId="483" xr:uid="{E2494210-F957-40E8-8F9D-D5EA06FA34D0}"/>
    <cellStyle name="Percent 2 2 2 4" xfId="1245" xr:uid="{063BBE42-C707-4E27-AA2E-E7147AC9E876}"/>
    <cellStyle name="Percent 2 2 3" xfId="277" xr:uid="{287F7D29-06AE-422D-92D8-8093481D99AD}"/>
    <cellStyle name="Percent 2 2 3 2" xfId="393" xr:uid="{98C4AF49-4F92-43EA-AB29-A9FE26F27DC8}"/>
    <cellStyle name="Percent 2 2 3 2 2" xfId="612" xr:uid="{06C1E194-454A-4F0D-8380-A6D510C6E89B}"/>
    <cellStyle name="Percent 2 2 3 3" xfId="502" xr:uid="{BB03A017-A8DD-40AD-B77D-5F724FC05278}"/>
    <cellStyle name="Percent 2 2 3 4" xfId="1061" xr:uid="{F86DF9D0-85CE-4AAF-B917-D7649169B3FE}"/>
    <cellStyle name="Percent 2 2 4" xfId="235" xr:uid="{466E2E6D-23BE-4DE8-81FC-CEAE22A97D4C}"/>
    <cellStyle name="Percent 2 2 4 2" xfId="355" xr:uid="{027EDE18-5AAB-4A27-9BFF-ABDF0FA3E357}"/>
    <cellStyle name="Percent 2 2 4 2 2" xfId="574" xr:uid="{5F1FC006-9EFF-4EB9-AD7C-34518FFC7666}"/>
    <cellStyle name="Percent 2 2 4 3" xfId="464" xr:uid="{D9EFE5BE-004C-412B-B269-60DC7AA7360A}"/>
    <cellStyle name="Percent 2 2 5" xfId="309" xr:uid="{E5D3318D-4154-4837-B020-BAF6187910A7}"/>
    <cellStyle name="Percent 2 2 5 2" xfId="528" xr:uid="{EE1ECF49-5F65-4FC7-8F6A-EFF35F1B3822}"/>
    <cellStyle name="Percent 2 2 6" xfId="418" xr:uid="{3FCBA9F8-CE8D-4F22-B729-E95EB65FFA5D}"/>
    <cellStyle name="Percent 2 2 7" xfId="186" xr:uid="{2E091E1A-5DE7-4613-BD23-98F4644BF5EA}"/>
    <cellStyle name="Percent 2 2 8" xfId="787" xr:uid="{A4E0DB06-E544-4601-A6A3-A1A874C35EFA}"/>
    <cellStyle name="Percent 2 3" xfId="159" xr:uid="{1852827D-1644-4D14-9F62-EB78839E357E}"/>
    <cellStyle name="Percent 2 3 2" xfId="229" xr:uid="{DE6B8502-B491-4E81-B471-BA09134D4BA2}"/>
    <cellStyle name="Percent 2 3 3" xfId="283" xr:uid="{9617B799-352A-473A-B986-7659654E4593}"/>
    <cellStyle name="Percent 2 3 3 2" xfId="399" xr:uid="{511C1DBD-8814-4B0E-B345-1257CAE84996}"/>
    <cellStyle name="Percent 2 3 3 2 2" xfId="618" xr:uid="{8825BD24-39DD-411D-8C74-BAAC869AD88E}"/>
    <cellStyle name="Percent 2 3 3 3" xfId="508" xr:uid="{F54DE5B5-48EF-42E1-9503-E218D0760FCD}"/>
    <cellStyle name="Percent 2 3 4" xfId="330" xr:uid="{C47C896C-975F-4E15-BB20-4783F4EC57B2}"/>
    <cellStyle name="Percent 2 3 4 2" xfId="549" xr:uid="{15448CD0-82E3-44F7-897F-747D091BAE02}"/>
    <cellStyle name="Percent 2 3 5" xfId="439" xr:uid="{6488FFC2-50EB-4C35-8227-46E3E009DB2A}"/>
    <cellStyle name="Percent 2 3 6" xfId="207" xr:uid="{B5610543-C00E-41B5-995F-8F74F12F8F89}"/>
    <cellStyle name="Percent 2 3 7" xfId="1064" xr:uid="{5C1776DE-340E-4756-B6AE-C46112CE08DA}"/>
    <cellStyle name="Percent 2 4" xfId="215" xr:uid="{92D8B48A-CF6F-451D-86D2-54679C691C34}"/>
    <cellStyle name="Percent 2 4 2" xfId="338" xr:uid="{E515055E-8C31-4A55-94D6-DBA244D131E9}"/>
    <cellStyle name="Percent 2 4 2 2" xfId="557" xr:uid="{2D84C894-F3C6-41E7-B4B3-5073478A70EC}"/>
    <cellStyle name="Percent 2 4 3" xfId="447" xr:uid="{14FDB9D5-3242-480E-83AC-BB919A241FCD}"/>
    <cellStyle name="Percent 2 4 4" xfId="1244" xr:uid="{D7F50993-C144-4419-8673-2B0F99E31CB7}"/>
    <cellStyle name="Percent 2 5" xfId="705" xr:uid="{40BDBC54-EC0D-4EE6-B46A-817E24807B87}"/>
    <cellStyle name="Percent 2 5 2" xfId="785" xr:uid="{75DC914D-4EB7-45D1-92C2-AF51F0661A76}"/>
    <cellStyle name="Percent 2 6" xfId="694" xr:uid="{83FE3557-4D26-4FB3-B7BB-3046E0FC217D}"/>
    <cellStyle name="Percent 2 6 2" xfId="774" xr:uid="{F441F7D9-D842-46EB-B02C-67565F166DAF}"/>
    <cellStyle name="Percent 2 7" xfId="742" xr:uid="{772B182D-52F3-4ECD-A54C-F7861A162568}"/>
    <cellStyle name="Percent 3" xfId="129" xr:uid="{335E04E6-CA09-470B-B7AE-3577C1234693}"/>
    <cellStyle name="Percent 3 2" xfId="236" xr:uid="{15B2962B-0E68-4FE7-8CD2-09F8055DAB77}"/>
    <cellStyle name="Percent 3 3" xfId="1031" xr:uid="{263314BC-FC7D-42F2-A2F3-516001474EED}"/>
    <cellStyle name="Percent 3 4" xfId="1026" xr:uid="{EB8C64A8-4C0F-434C-985F-6D2CD6B31A4D}"/>
    <cellStyle name="Percent 3 5" xfId="692" xr:uid="{ABFF2F8A-BA88-44DF-BB0C-E97C0BD0CE03}"/>
    <cellStyle name="Percent 4" xfId="304" xr:uid="{93354863-E507-4CE9-A681-D18F9E9A6FDE}"/>
    <cellStyle name="Percent 4 2" xfId="940" xr:uid="{21B6AB9D-7311-4BF9-BD73-6C74DEEC200C}"/>
    <cellStyle name="Percent 4 3" xfId="1107" xr:uid="{D5F2BC87-6EA4-44AE-B261-C0504AA2FE7F}"/>
    <cellStyle name="Percent 4 4" xfId="767" xr:uid="{681487E2-B59B-4E84-91ED-8FDDCAC75071}"/>
    <cellStyle name="Percent 5" xfId="49" xr:uid="{04E032EA-13F5-4A74-AE24-48CC43DBD5DD}"/>
    <cellStyle name="Percent 5 2" xfId="1227" xr:uid="{0ED15BCA-4F97-4398-AA9A-99C8B7DB9BFE}"/>
    <cellStyle name="Percent 6" xfId="1082" xr:uid="{1302483D-8558-4019-8332-6C1BB46E3C3C}"/>
    <cellStyle name="Percent 6 2" xfId="1027" xr:uid="{DA77E606-B511-4670-BFEC-46C331CD6CB9}"/>
    <cellStyle name="Percent 6 3" xfId="1544" xr:uid="{3F11CBE1-4702-40A1-B695-A80D14153E09}"/>
    <cellStyle name="Percent 7" xfId="918" xr:uid="{32C8AEE1-41DC-4A4F-A7FF-575801DA00C4}"/>
    <cellStyle name="Percent 8" xfId="1171" xr:uid="{51BFB5E0-0087-4B11-B519-1594698100C0}"/>
    <cellStyle name="Percent 9" xfId="924" xr:uid="{C37F12BD-B875-419A-AB6F-B5468E64AE89}"/>
    <cellStyle name="rf0" xfId="778" xr:uid="{02B038A5-2AA9-4AED-882A-218646E020C6}"/>
    <cellStyle name="rf1" xfId="685" xr:uid="{0F14D760-383A-45DC-86DF-A07D3D4E8805}"/>
    <cellStyle name="rf10" xfId="753" xr:uid="{0AD19A72-7E4E-4A49-BFD2-6212B0641765}"/>
    <cellStyle name="rf11" xfId="790" xr:uid="{13501C22-5DC4-4AFA-9EC7-FAA62737CE42}"/>
    <cellStyle name="rf12" xfId="727" xr:uid="{7515979C-3013-42F7-B5BB-DB1912436FEF}"/>
    <cellStyle name="rf13" xfId="711" xr:uid="{BF4E7023-AABD-407A-BB22-E0CDEC3C2FB2}"/>
    <cellStyle name="rf13 2" xfId="914" xr:uid="{3C795654-5DBE-4ED0-8308-ACFD8BCAE5F2}"/>
    <cellStyle name="rf14" xfId="658" xr:uid="{D5B0FEAA-66BB-4D36-B178-B17F872B2DD2}"/>
    <cellStyle name="rf15" xfId="696" xr:uid="{F2C14487-2E8C-4512-B10B-C3226C8CF552}"/>
    <cellStyle name="rf16" xfId="702" xr:uid="{4A53B178-E579-4C3E-8FAA-C6CF85C014A6}"/>
    <cellStyle name="rf17" xfId="633" xr:uid="{C1C08620-9078-497F-9B7B-39563EE8114C}"/>
    <cellStyle name="rf18" xfId="800" xr:uid="{37749786-CFB2-4F6F-BE27-00E2E24EC3BE}"/>
    <cellStyle name="rf19" xfId="804" xr:uid="{25B5E2D0-AB8F-4C90-8DAC-C5A2E0C3533A}"/>
    <cellStyle name="rf2" xfId="669" xr:uid="{AFA0EB32-24CF-4175-AE87-8EBAC0C70D16}"/>
    <cellStyle name="rf20" xfId="780" xr:uid="{7D96B5B5-603F-431B-BDBD-B108008D1B8F}"/>
    <cellStyle name="rf21" xfId="757" xr:uid="{E943FE3B-6178-47D7-B316-A4A6B36F90A2}"/>
    <cellStyle name="rf21 2" xfId="915" xr:uid="{9CC0385B-EB35-40E7-9722-CBE8808C0D02}"/>
    <cellStyle name="rf22" xfId="761" xr:uid="{B0EA392B-44FB-4A98-9F9B-DCC97B0032A5}"/>
    <cellStyle name="rf23" xfId="680" xr:uid="{2709D39B-B095-47CC-A383-FE0D9F06E916}"/>
    <cellStyle name="rf24" xfId="741" xr:uid="{E36DE323-6BA1-4FC7-80CA-5D643B7EB503}"/>
    <cellStyle name="rf25" xfId="775" xr:uid="{DF1A062A-894C-4BF3-AA6B-970260F5A8C1}"/>
    <cellStyle name="rf26" xfId="673" xr:uid="{DFEFBF69-2424-480F-BA9F-648C3A6A0EE4}"/>
    <cellStyle name="rf27" xfId="670" xr:uid="{51B12E72-3485-424E-BC73-5200F0FB1FF8}"/>
    <cellStyle name="rf28" xfId="621" xr:uid="{3AE1B096-FD48-48E2-BBF3-CC10CEDB3BFA}"/>
    <cellStyle name="rf29" xfId="764" xr:uid="{F7A76BB2-9E84-4991-A67E-7E75DD67749B}"/>
    <cellStyle name="rf3" xfId="689" xr:uid="{488E93A5-D28B-438D-A912-C4D43C105742}"/>
    <cellStyle name="rf30" xfId="765" xr:uid="{99A90174-2A79-472E-B027-E272C945A27A}"/>
    <cellStyle name="rf31" xfId="39" xr:uid="{83D0B5AC-1A51-46F6-A830-5EC997FE301B}"/>
    <cellStyle name="rf4" xfId="676" xr:uid="{1A844BA3-91FA-41AB-BA5F-67818183E8ED}"/>
    <cellStyle name="rf5" xfId="736" xr:uid="{ED5E462C-DA65-4284-8FEE-69A1F1EB9CC3}"/>
    <cellStyle name="rf6" xfId="807" xr:uid="{D6676998-34AF-4BC5-A0B0-402AC007EF96}"/>
    <cellStyle name="rf7" xfId="739" xr:uid="{A5A58B9F-8BE8-4DE7-BFC9-857FA10C1EE4}"/>
    <cellStyle name="rf8" xfId="44" xr:uid="{1054E09E-DB45-405E-9096-6AC36F36BE72}"/>
    <cellStyle name="rf9" xfId="722" xr:uid="{52A01183-ADD4-4632-A8A6-5306366B9B4F}"/>
    <cellStyle name="Title 2" xfId="130" xr:uid="{F2B9B97F-757B-435D-9160-0C13342CF0C3}"/>
    <cellStyle name="Title 2 2" xfId="788" xr:uid="{E1A83A3A-7792-452E-944A-CF1183A85D49}"/>
    <cellStyle name="Title 2 3" xfId="1209" xr:uid="{E069FA79-F252-49CD-B8DB-FA28378CC8C9}"/>
    <cellStyle name="Title 2 4" xfId="650" xr:uid="{C53ACA70-9BFF-4D30-A995-420759B9B214}"/>
    <cellStyle name="Title 3" xfId="50" xr:uid="{5B4BDB44-5BCE-43B0-8C48-5BC4DFAC9860}"/>
    <cellStyle name="Total" xfId="17" builtinId="25" customBuiltin="1"/>
    <cellStyle name="Total 2" xfId="131" xr:uid="{F06C4710-10B6-4580-8304-A5178D67F64A}"/>
    <cellStyle name="Total 2 2" xfId="132" xr:uid="{D8698341-11DC-4FBB-9939-D3E40AB26296}"/>
    <cellStyle name="Total 2 2 2" xfId="1097" xr:uid="{E55C4D55-BC79-4387-8A0F-F887A02F1298}"/>
    <cellStyle name="Total 2 3" xfId="167" xr:uid="{04A9A06D-5EB9-41AF-B6EF-63FCEF49ADC7}"/>
    <cellStyle name="Total 2 3 2" xfId="1087" xr:uid="{081942D5-B724-4D44-A076-414D4D5D36DE}"/>
    <cellStyle name="Total 2 4" xfId="905" xr:uid="{F2E97CAF-342A-4567-A55C-C93139ABDD3E}"/>
    <cellStyle name="Total 3" xfId="133" xr:uid="{58219CDA-009F-49C6-AAA8-92C28846AA43}"/>
    <cellStyle name="Total 3 2" xfId="134" xr:uid="{2D6CF146-4EF8-44F8-87F0-42B30526F29F}"/>
    <cellStyle name="Warning Text" xfId="15" builtinId="11" customBuiltin="1"/>
    <cellStyle name="Warning Text 2" xfId="135" xr:uid="{7817F871-BA75-4C83-93AD-4E4EEF16FE18}"/>
    <cellStyle name="Warning Text 2 2" xfId="1007" xr:uid="{30416B78-2B9C-4A88-A323-3BBD4D1232A4}"/>
    <cellStyle name="Warning Text 2 3" xfId="1150" xr:uid="{FA0788DA-0609-44DA-BC01-3A927E5A5991}"/>
    <cellStyle name="Warning Text 2 4" xfId="902" xr:uid="{807A41FD-81A5-475F-9181-01D31D2706C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1" transitionEvaluation="1" transitionEntry="1" codeName="Sheet1">
    <pageSetUpPr autoPageBreaks="0" fitToPage="1"/>
  </sheetPr>
  <dimension ref="A1:CF817"/>
  <sheetViews>
    <sheetView showGridLines="0" tabSelected="1" topLeftCell="A71" zoomScale="75" zoomScaleNormal="75" workbookViewId="0">
      <selection activeCell="CE73" sqref="CE7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1260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1231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180" t="s">
        <v>1266</v>
      </c>
      <c r="C16" s="233"/>
      <c r="F16" s="286" t="s">
        <v>1261</v>
      </c>
    </row>
    <row r="17" spans="1:6" ht="12.75" customHeight="1" x14ac:dyDescent="0.35">
      <c r="A17" s="180" t="s">
        <v>1230</v>
      </c>
      <c r="C17" s="286" t="s">
        <v>1261</v>
      </c>
    </row>
    <row r="18" spans="1:6" ht="12.75" customHeight="1" x14ac:dyDescent="0.35">
      <c r="A18" s="227"/>
      <c r="C18" s="233"/>
    </row>
    <row r="19" spans="1:6" ht="12.75" customHeight="1" x14ac:dyDescent="0.35">
      <c r="C19" s="233"/>
    </row>
    <row r="20" spans="1:6" ht="12.75" customHeight="1" x14ac:dyDescent="0.35">
      <c r="A20" s="272" t="s">
        <v>1234</v>
      </c>
      <c r="B20" s="272"/>
      <c r="C20" s="287"/>
      <c r="D20" s="272"/>
      <c r="E20" s="272"/>
      <c r="F20" s="272"/>
    </row>
    <row r="21" spans="1:6" ht="22.5" customHeight="1" x14ac:dyDescent="0.35">
      <c r="A21" s="199"/>
      <c r="C21" s="233"/>
    </row>
    <row r="22" spans="1:6" ht="12.65" customHeight="1" x14ac:dyDescent="0.35">
      <c r="A22" s="237" t="s">
        <v>1256</v>
      </c>
      <c r="B22" s="238"/>
      <c r="C22" s="239"/>
      <c r="D22" s="237"/>
      <c r="E22" s="237"/>
    </row>
    <row r="23" spans="1:6" ht="12.65" customHeight="1" x14ac:dyDescent="0.35">
      <c r="B23" s="199"/>
      <c r="C23" s="233"/>
    </row>
    <row r="24" spans="1:6" ht="12.65" customHeight="1" x14ac:dyDescent="0.35">
      <c r="A24" s="240" t="s">
        <v>3</v>
      </c>
      <c r="C24" s="233"/>
    </row>
    <row r="25" spans="1:6" ht="12.65" customHeight="1" x14ac:dyDescent="0.35">
      <c r="A25" s="198" t="s">
        <v>1235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1236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1237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1238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1778193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28795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421866</v>
      </c>
      <c r="M48" s="195">
        <f>ROUND(((B48/CE61)*M61),0)</f>
        <v>0</v>
      </c>
      <c r="N48" s="195">
        <f>ROUND(((B48/CE61)*N61),0)</f>
        <v>102428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25284</v>
      </c>
      <c r="T48" s="195">
        <f>ROUND(((B48/CE61)*T61),0)</f>
        <v>0</v>
      </c>
      <c r="U48" s="195">
        <f>ROUND(((B48/CE61)*U61),0)</f>
        <v>78613</v>
      </c>
      <c r="V48" s="195">
        <f>ROUND(((B48/CE61)*V61),0)</f>
        <v>0</v>
      </c>
      <c r="W48" s="195">
        <f>ROUND(((B48/CE61)*W61),0)</f>
        <v>6802</v>
      </c>
      <c r="X48" s="195">
        <f>ROUND(((B48/CE61)*X61),0)</f>
        <v>28182</v>
      </c>
      <c r="Y48" s="195">
        <f>ROUND(((B48/CE61)*Y61),0)</f>
        <v>69807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101597</v>
      </c>
      <c r="AF48" s="195">
        <f>ROUND(((B48/CE61)*AF61),0)</f>
        <v>0</v>
      </c>
      <c r="AG48" s="195">
        <f>ROUND(((B48/CE61)*AG61),0)</f>
        <v>32731</v>
      </c>
      <c r="AH48" s="195">
        <f>ROUND(((B48/CE61)*AH61),0)</f>
        <v>0</v>
      </c>
      <c r="AI48" s="195">
        <f>ROUND(((B48/CE61)*AI61),0)</f>
        <v>2707</v>
      </c>
      <c r="AJ48" s="195">
        <f>ROUND(((B48/CE61)*AJ61),0)</f>
        <v>147545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11240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50946</v>
      </c>
      <c r="AZ48" s="195">
        <f>ROUND(((B48/CE61)*AZ61),0)</f>
        <v>0</v>
      </c>
      <c r="BA48" s="195">
        <f>ROUND(((B48/CE61)*BA61),0)</f>
        <v>9255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49717</v>
      </c>
      <c r="BF48" s="195">
        <f>ROUND(((B48/CE61)*BF61),0)</f>
        <v>46634</v>
      </c>
      <c r="BG48" s="195">
        <f>ROUND(((B48/CE61)*BG61),0)</f>
        <v>0</v>
      </c>
      <c r="BH48" s="195">
        <f>ROUND(((B48/CE61)*BH61),0)</f>
        <v>42492</v>
      </c>
      <c r="BI48" s="195">
        <f>ROUND(((B48/CE61)*BI61),0)</f>
        <v>0</v>
      </c>
      <c r="BJ48" s="195">
        <f>ROUND(((B48/CE61)*BJ61),0)</f>
        <v>48148</v>
      </c>
      <c r="BK48" s="195">
        <f>ROUND(((B48/CE61)*BK61),0)</f>
        <v>34678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55288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20423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41377</v>
      </c>
      <c r="BW48" s="195">
        <f>ROUND(((B48/CE61)*BW61),0)</f>
        <v>223481</v>
      </c>
      <c r="BX48" s="195">
        <f>ROUND(((B48/CE61)*BX61),0)</f>
        <v>0</v>
      </c>
      <c r="BY48" s="195">
        <f>ROUND(((B48/CE61)*BY61),0)</f>
        <v>97386</v>
      </c>
      <c r="BZ48" s="195">
        <f>ROUND(((B48/CE61)*BZ61),0)</f>
        <v>0</v>
      </c>
      <c r="CA48" s="195">
        <f>ROUND(((B48/CE61)*CA61),0)</f>
        <v>768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1778190</v>
      </c>
    </row>
    <row r="49" spans="1:84" ht="12.65" customHeight="1" x14ac:dyDescent="0.35">
      <c r="A49" s="175" t="s">
        <v>206</v>
      </c>
      <c r="B49" s="195">
        <f>B47+B48</f>
        <v>1778193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802692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7136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104344</v>
      </c>
      <c r="M52" s="195">
        <f>ROUND((B52/(CE76+CF76)*M76),0)</f>
        <v>0</v>
      </c>
      <c r="N52" s="195">
        <f>ROUND((B52/(CE76+CF76)*N76),0)</f>
        <v>317774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24187</v>
      </c>
      <c r="T52" s="195">
        <f>ROUND((B52/(CE76+CF76)*T76),0)</f>
        <v>0</v>
      </c>
      <c r="U52" s="195">
        <f>ROUND((B52/(CE76+CF76)*U76),0)</f>
        <v>23780</v>
      </c>
      <c r="V52" s="195">
        <f>ROUND((B52/(CE76+CF76)*V76),0)</f>
        <v>0</v>
      </c>
      <c r="W52" s="195">
        <f>ROUND((B52/(CE76+CF76)*W76),0)</f>
        <v>1453</v>
      </c>
      <c r="X52" s="195">
        <f>ROUND((B52/(CE76+CF76)*X76),0)</f>
        <v>6066</v>
      </c>
      <c r="Y52" s="195">
        <f>ROUND((B52/(CE76+CF76)*Y76),0)</f>
        <v>15012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2549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45851</v>
      </c>
      <c r="AF52" s="195">
        <f>ROUND((B52/(CE76+CF76)*AF76),0)</f>
        <v>0</v>
      </c>
      <c r="AG52" s="195">
        <f>ROUND((B52/(CE76+CF76)*AG76),0)</f>
        <v>25411</v>
      </c>
      <c r="AH52" s="195">
        <f>ROUND((B52/(CE76+CF76)*AH76),0)</f>
        <v>0</v>
      </c>
      <c r="AI52" s="195">
        <f>ROUND((B52/(CE76+CF76)*AI76),0)</f>
        <v>9660</v>
      </c>
      <c r="AJ52" s="195">
        <f>ROUND((B52/(CE76+CF76)*AJ76),0)</f>
        <v>49904</v>
      </c>
      <c r="AK52" s="195">
        <f>ROUND((B52/(CE76+CF76)*AK76),0)</f>
        <v>6397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2778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24162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27475</v>
      </c>
      <c r="BF52" s="195">
        <f>ROUND((B52/(CE76+CF76)*BF76),0)</f>
        <v>18657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52886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10297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19625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7289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802693</v>
      </c>
    </row>
    <row r="53" spans="1:84" ht="12.65" customHeight="1" x14ac:dyDescent="0.35">
      <c r="A53" s="175" t="s">
        <v>206</v>
      </c>
      <c r="B53" s="195">
        <f>B51+B52</f>
        <v>802692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269</v>
      </c>
      <c r="F59" s="184"/>
      <c r="G59" s="184"/>
      <c r="H59" s="184"/>
      <c r="I59" s="184"/>
      <c r="J59" s="184"/>
      <c r="K59" s="184"/>
      <c r="L59" s="184">
        <v>3941</v>
      </c>
      <c r="M59" s="184"/>
      <c r="N59" s="184">
        <v>5300</v>
      </c>
      <c r="O59" s="184"/>
      <c r="P59" s="185"/>
      <c r="Q59" s="185"/>
      <c r="R59" s="185"/>
      <c r="S59" s="248"/>
      <c r="T59" s="248"/>
      <c r="U59" s="224">
        <v>28808</v>
      </c>
      <c r="V59" s="185"/>
      <c r="W59" s="185">
        <v>252</v>
      </c>
      <c r="X59" s="185">
        <v>1044</v>
      </c>
      <c r="Y59" s="185">
        <v>2586</v>
      </c>
      <c r="Z59" s="185"/>
      <c r="AA59" s="185"/>
      <c r="AB59" s="248"/>
      <c r="AC59" s="185"/>
      <c r="AD59" s="185"/>
      <c r="AE59" s="185">
        <v>9328</v>
      </c>
      <c r="AF59" s="185"/>
      <c r="AG59" s="185">
        <v>1836</v>
      </c>
      <c r="AH59" s="185"/>
      <c r="AI59" s="185">
        <v>175</v>
      </c>
      <c r="AJ59" s="185">
        <v>9975</v>
      </c>
      <c r="AK59" s="185">
        <v>2687</v>
      </c>
      <c r="AL59" s="185"/>
      <c r="AM59" s="185"/>
      <c r="AN59" s="185"/>
      <c r="AO59" s="185">
        <f>105*24</f>
        <v>2520</v>
      </c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f>13019+11104</f>
        <v>24123</v>
      </c>
      <c r="AZ59" s="185"/>
      <c r="BA59" s="248"/>
      <c r="BB59" s="248"/>
      <c r="BC59" s="248"/>
      <c r="BD59" s="248"/>
      <c r="BE59" s="185">
        <v>31494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/>
      <c r="D60" s="187"/>
      <c r="E60" s="187">
        <v>1.96</v>
      </c>
      <c r="F60" s="223"/>
      <c r="G60" s="187"/>
      <c r="H60" s="187"/>
      <c r="I60" s="187"/>
      <c r="J60" s="223"/>
      <c r="K60" s="187"/>
      <c r="L60" s="187">
        <v>28.69</v>
      </c>
      <c r="M60" s="187"/>
      <c r="N60" s="187">
        <v>11.03</v>
      </c>
      <c r="O60" s="187"/>
      <c r="P60" s="221"/>
      <c r="Q60" s="221"/>
      <c r="R60" s="221"/>
      <c r="S60" s="221">
        <v>1.84</v>
      </c>
      <c r="T60" s="221"/>
      <c r="U60" s="221">
        <v>5.96</v>
      </c>
      <c r="V60" s="221"/>
      <c r="W60" s="221">
        <v>0.35</v>
      </c>
      <c r="X60" s="221">
        <v>1.45</v>
      </c>
      <c r="Y60" s="221">
        <v>3.6</v>
      </c>
      <c r="Z60" s="221"/>
      <c r="AA60" s="221"/>
      <c r="AB60" s="221"/>
      <c r="AC60" s="221"/>
      <c r="AD60" s="221"/>
      <c r="AE60" s="221">
        <v>6.36</v>
      </c>
      <c r="AF60" s="221"/>
      <c r="AG60" s="221">
        <v>1.38</v>
      </c>
      <c r="AH60" s="221"/>
      <c r="AI60" s="221">
        <v>0.13</v>
      </c>
      <c r="AJ60" s="221">
        <v>13.31</v>
      </c>
      <c r="AK60" s="221"/>
      <c r="AL60" s="221"/>
      <c r="AM60" s="221"/>
      <c r="AN60" s="221"/>
      <c r="AO60" s="221">
        <v>0.76</v>
      </c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5.52</v>
      </c>
      <c r="AZ60" s="221"/>
      <c r="BA60" s="221">
        <v>0.79</v>
      </c>
      <c r="BB60" s="221"/>
      <c r="BC60" s="221"/>
      <c r="BD60" s="221"/>
      <c r="BE60" s="221">
        <v>4.0199999999999996</v>
      </c>
      <c r="BF60" s="221">
        <v>5.48</v>
      </c>
      <c r="BG60" s="221"/>
      <c r="BH60" s="221">
        <v>2.08</v>
      </c>
      <c r="BI60" s="221"/>
      <c r="BJ60" s="221">
        <v>2.59</v>
      </c>
      <c r="BK60" s="221">
        <v>3.78</v>
      </c>
      <c r="BL60" s="221"/>
      <c r="BM60" s="221"/>
      <c r="BN60" s="221">
        <v>2.1</v>
      </c>
      <c r="BO60" s="221"/>
      <c r="BP60" s="221"/>
      <c r="BQ60" s="221"/>
      <c r="BR60" s="221">
        <v>1.23</v>
      </c>
      <c r="BS60" s="221"/>
      <c r="BT60" s="221"/>
      <c r="BU60" s="221"/>
      <c r="BV60" s="221">
        <v>4.05</v>
      </c>
      <c r="BW60" s="221">
        <v>6.4</v>
      </c>
      <c r="BX60" s="221"/>
      <c r="BY60" s="221">
        <v>1.04</v>
      </c>
      <c r="BZ60" s="221"/>
      <c r="CA60" s="221">
        <v>0.04</v>
      </c>
      <c r="CB60" s="221"/>
      <c r="CC60" s="221"/>
      <c r="CD60" s="249" t="s">
        <v>221</v>
      </c>
      <c r="CE60" s="251">
        <f t="shared" ref="CE60:CE70" si="0">SUM(C60:CD60)</f>
        <v>115.94000000000004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112697</v>
      </c>
      <c r="F61" s="185"/>
      <c r="G61" s="184"/>
      <c r="H61" s="184"/>
      <c r="I61" s="185"/>
      <c r="J61" s="185"/>
      <c r="K61" s="185"/>
      <c r="L61" s="185">
        <v>1651073</v>
      </c>
      <c r="M61" s="184"/>
      <c r="N61" s="184">
        <v>400877</v>
      </c>
      <c r="O61" s="184"/>
      <c r="P61" s="185"/>
      <c r="Q61" s="185"/>
      <c r="R61" s="185"/>
      <c r="S61" s="185">
        <v>98956</v>
      </c>
      <c r="T61" s="185"/>
      <c r="U61" s="185">
        <v>307671</v>
      </c>
      <c r="V61" s="185"/>
      <c r="W61" s="185">
        <v>26623</v>
      </c>
      <c r="X61" s="185">
        <v>110297</v>
      </c>
      <c r="Y61" s="185">
        <v>273206</v>
      </c>
      <c r="Z61" s="185"/>
      <c r="AA61" s="185"/>
      <c r="AB61" s="185"/>
      <c r="AC61" s="185"/>
      <c r="AD61" s="185"/>
      <c r="AE61" s="185">
        <v>397624</v>
      </c>
      <c r="AF61" s="185"/>
      <c r="AG61" s="185">
        <v>128101</v>
      </c>
      <c r="AH61" s="185"/>
      <c r="AI61" s="185">
        <v>10593</v>
      </c>
      <c r="AJ61" s="185">
        <v>577451</v>
      </c>
      <c r="AK61" s="185"/>
      <c r="AL61" s="185"/>
      <c r="AM61" s="185"/>
      <c r="AN61" s="185"/>
      <c r="AO61" s="185">
        <v>43990</v>
      </c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199390</v>
      </c>
      <c r="AZ61" s="185"/>
      <c r="BA61" s="185">
        <v>36223</v>
      </c>
      <c r="BB61" s="185"/>
      <c r="BC61" s="185"/>
      <c r="BD61" s="185"/>
      <c r="BE61" s="185">
        <v>194581</v>
      </c>
      <c r="BF61" s="185">
        <v>182514</v>
      </c>
      <c r="BG61" s="185"/>
      <c r="BH61" s="185">
        <v>166301</v>
      </c>
      <c r="BI61" s="185"/>
      <c r="BJ61" s="185">
        <v>188437</v>
      </c>
      <c r="BK61" s="185">
        <v>135721</v>
      </c>
      <c r="BL61" s="185"/>
      <c r="BM61" s="185"/>
      <c r="BN61" s="185">
        <v>216384</v>
      </c>
      <c r="BO61" s="185"/>
      <c r="BP61" s="185"/>
      <c r="BQ61" s="185"/>
      <c r="BR61" s="185">
        <v>79930</v>
      </c>
      <c r="BS61" s="185"/>
      <c r="BT61" s="185"/>
      <c r="BU61" s="185"/>
      <c r="BV61" s="185">
        <v>161940</v>
      </c>
      <c r="BW61" s="185">
        <v>874645</v>
      </c>
      <c r="BX61" s="185"/>
      <c r="BY61" s="185">
        <v>381144</v>
      </c>
      <c r="BZ61" s="185"/>
      <c r="CA61" s="185">
        <v>3006</v>
      </c>
      <c r="CB61" s="185"/>
      <c r="CC61" s="185"/>
      <c r="CD61" s="249" t="s">
        <v>221</v>
      </c>
      <c r="CE61" s="195">
        <f t="shared" si="0"/>
        <v>6959375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28795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421866</v>
      </c>
      <c r="M62" s="195">
        <f t="shared" si="1"/>
        <v>0</v>
      </c>
      <c r="N62" s="195">
        <f t="shared" si="1"/>
        <v>102428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25284</v>
      </c>
      <c r="T62" s="195">
        <f t="shared" si="1"/>
        <v>0</v>
      </c>
      <c r="U62" s="195">
        <f t="shared" si="1"/>
        <v>78613</v>
      </c>
      <c r="V62" s="195">
        <f t="shared" si="1"/>
        <v>0</v>
      </c>
      <c r="W62" s="195">
        <f t="shared" si="1"/>
        <v>6802</v>
      </c>
      <c r="X62" s="195">
        <f t="shared" si="1"/>
        <v>28182</v>
      </c>
      <c r="Y62" s="195">
        <f t="shared" si="1"/>
        <v>69807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101597</v>
      </c>
      <c r="AF62" s="195">
        <f t="shared" si="1"/>
        <v>0</v>
      </c>
      <c r="AG62" s="195">
        <f t="shared" si="1"/>
        <v>32731</v>
      </c>
      <c r="AH62" s="195">
        <f t="shared" si="1"/>
        <v>0</v>
      </c>
      <c r="AI62" s="195">
        <f t="shared" si="1"/>
        <v>2707</v>
      </c>
      <c r="AJ62" s="195">
        <f t="shared" si="1"/>
        <v>147545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11240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50946</v>
      </c>
      <c r="AZ62" s="195">
        <f>ROUND(AZ47+AZ48,0)</f>
        <v>0</v>
      </c>
      <c r="BA62" s="195">
        <f>ROUND(BA47+BA48,0)</f>
        <v>9255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49717</v>
      </c>
      <c r="BF62" s="195">
        <f t="shared" si="1"/>
        <v>46634</v>
      </c>
      <c r="BG62" s="195">
        <f t="shared" si="1"/>
        <v>0</v>
      </c>
      <c r="BH62" s="195">
        <f t="shared" si="1"/>
        <v>42492</v>
      </c>
      <c r="BI62" s="195">
        <f t="shared" si="1"/>
        <v>0</v>
      </c>
      <c r="BJ62" s="195">
        <f t="shared" si="1"/>
        <v>48148</v>
      </c>
      <c r="BK62" s="195">
        <f t="shared" si="1"/>
        <v>34678</v>
      </c>
      <c r="BL62" s="195">
        <f t="shared" si="1"/>
        <v>0</v>
      </c>
      <c r="BM62" s="195">
        <f t="shared" si="1"/>
        <v>0</v>
      </c>
      <c r="BN62" s="195">
        <f t="shared" si="1"/>
        <v>55288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20423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41377</v>
      </c>
      <c r="BW62" s="195">
        <f t="shared" si="2"/>
        <v>223481</v>
      </c>
      <c r="BX62" s="195">
        <f t="shared" si="2"/>
        <v>0</v>
      </c>
      <c r="BY62" s="195">
        <f t="shared" si="2"/>
        <v>97386</v>
      </c>
      <c r="BZ62" s="195">
        <f t="shared" si="2"/>
        <v>0</v>
      </c>
      <c r="CA62" s="195">
        <f t="shared" si="2"/>
        <v>768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1778190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>
        <v>2376</v>
      </c>
      <c r="X63" s="185">
        <v>9843</v>
      </c>
      <c r="Y63" s="185">
        <v>24381</v>
      </c>
      <c r="Z63" s="185"/>
      <c r="AA63" s="185"/>
      <c r="AB63" s="185">
        <v>43474</v>
      </c>
      <c r="AC63" s="185"/>
      <c r="AD63" s="185"/>
      <c r="AE63" s="185"/>
      <c r="AF63" s="185"/>
      <c r="AG63" s="185"/>
      <c r="AH63" s="185"/>
      <c r="AI63" s="185"/>
      <c r="AJ63" s="185">
        <v>25483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36475</v>
      </c>
      <c r="BK63" s="185">
        <v>457915</v>
      </c>
      <c r="BL63" s="185"/>
      <c r="BM63" s="185"/>
      <c r="BN63" s="185">
        <v>8177</v>
      </c>
      <c r="BO63" s="185"/>
      <c r="BP63" s="185"/>
      <c r="BQ63" s="185"/>
      <c r="BR63" s="185"/>
      <c r="BS63" s="185"/>
      <c r="BT63" s="185"/>
      <c r="BU63" s="185"/>
      <c r="BV63" s="185">
        <v>101839</v>
      </c>
      <c r="BW63" s="185">
        <v>780973</v>
      </c>
      <c r="BX63" s="185">
        <v>5550</v>
      </c>
      <c r="BY63" s="185"/>
      <c r="BZ63" s="185"/>
      <c r="CA63" s="185"/>
      <c r="CB63" s="185"/>
      <c r="CC63" s="185"/>
      <c r="CD63" s="249" t="s">
        <v>221</v>
      </c>
      <c r="CE63" s="195">
        <f t="shared" si="0"/>
        <v>1496486</v>
      </c>
      <c r="CF63" s="252"/>
    </row>
    <row r="64" spans="1:84" ht="12.65" customHeight="1" x14ac:dyDescent="0.35">
      <c r="A64" s="171" t="s">
        <v>237</v>
      </c>
      <c r="B64" s="175"/>
      <c r="C64" s="184"/>
      <c r="D64" s="184"/>
      <c r="E64" s="185">
        <v>7620</v>
      </c>
      <c r="F64" s="185"/>
      <c r="G64" s="184"/>
      <c r="H64" s="184"/>
      <c r="I64" s="185"/>
      <c r="J64" s="185"/>
      <c r="K64" s="185"/>
      <c r="L64" s="185">
        <v>111635</v>
      </c>
      <c r="M64" s="184"/>
      <c r="N64" s="184">
        <v>7023</v>
      </c>
      <c r="O64" s="184"/>
      <c r="P64" s="185"/>
      <c r="Q64" s="185"/>
      <c r="R64" s="185"/>
      <c r="S64" s="185">
        <v>-20233</v>
      </c>
      <c r="T64" s="185"/>
      <c r="U64" s="185">
        <v>266899</v>
      </c>
      <c r="V64" s="185"/>
      <c r="W64" s="185">
        <v>1646</v>
      </c>
      <c r="X64" s="185">
        <v>6817</v>
      </c>
      <c r="Y64" s="185">
        <v>16887</v>
      </c>
      <c r="Z64" s="185"/>
      <c r="AA64" s="185"/>
      <c r="AB64" s="185">
        <v>395096</v>
      </c>
      <c r="AC64" s="185"/>
      <c r="AD64" s="185"/>
      <c r="AE64" s="185">
        <v>11509</v>
      </c>
      <c r="AF64" s="185"/>
      <c r="AG64" s="185">
        <v>29605</v>
      </c>
      <c r="AH64" s="185"/>
      <c r="AI64" s="185">
        <v>4904</v>
      </c>
      <c r="AJ64" s="185">
        <v>26626</v>
      </c>
      <c r="AK64" s="185">
        <v>2543</v>
      </c>
      <c r="AL64" s="185"/>
      <c r="AM64" s="185"/>
      <c r="AN64" s="185"/>
      <c r="AO64" s="185">
        <v>2974</v>
      </c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88466</v>
      </c>
      <c r="AZ64" s="185"/>
      <c r="BA64" s="185">
        <v>8223</v>
      </c>
      <c r="BB64" s="185"/>
      <c r="BC64" s="185"/>
      <c r="BD64" s="185"/>
      <c r="BE64" s="185">
        <v>22062</v>
      </c>
      <c r="BF64" s="185">
        <v>24742</v>
      </c>
      <c r="BG64" s="185"/>
      <c r="BH64" s="185">
        <v>11570</v>
      </c>
      <c r="BI64" s="185"/>
      <c r="BJ64" s="185">
        <v>1088</v>
      </c>
      <c r="BK64" s="185">
        <v>351</v>
      </c>
      <c r="BL64" s="185"/>
      <c r="BM64" s="185"/>
      <c r="BN64" s="185">
        <v>827</v>
      </c>
      <c r="BO64" s="185"/>
      <c r="BP64" s="185"/>
      <c r="BQ64" s="185"/>
      <c r="BR64" s="185">
        <v>5786</v>
      </c>
      <c r="BS64" s="185"/>
      <c r="BT64" s="185"/>
      <c r="BU64" s="185"/>
      <c r="BV64" s="185">
        <v>982</v>
      </c>
      <c r="BW64" s="185">
        <v>323</v>
      </c>
      <c r="BX64" s="185"/>
      <c r="BY64" s="185">
        <v>98890</v>
      </c>
      <c r="BZ64" s="185"/>
      <c r="CA64" s="185">
        <v>1172</v>
      </c>
      <c r="CB64" s="185"/>
      <c r="CC64" s="185"/>
      <c r="CD64" s="249" t="s">
        <v>221</v>
      </c>
      <c r="CE64" s="195">
        <f t="shared" si="0"/>
        <v>1136033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>
        <v>13084</v>
      </c>
      <c r="O65" s="184"/>
      <c r="P65" s="185"/>
      <c r="Q65" s="185"/>
      <c r="R65" s="185"/>
      <c r="S65" s="185"/>
      <c r="T65" s="185"/>
      <c r="U65" s="185"/>
      <c r="V65" s="185"/>
      <c r="W65" s="185">
        <v>2128</v>
      </c>
      <c r="X65" s="185">
        <v>8817</v>
      </c>
      <c r="Y65" s="185">
        <v>21839</v>
      </c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182452</v>
      </c>
      <c r="BF65" s="185"/>
      <c r="BG65" s="185"/>
      <c r="BH65" s="185">
        <v>29503</v>
      </c>
      <c r="BI65" s="185"/>
      <c r="BJ65" s="185"/>
      <c r="BK65" s="185"/>
      <c r="BL65" s="185"/>
      <c r="BM65" s="185"/>
      <c r="BN65" s="185">
        <v>2284</v>
      </c>
      <c r="BO65" s="185"/>
      <c r="BP65" s="185"/>
      <c r="BQ65" s="185"/>
      <c r="BR65" s="185">
        <v>1400</v>
      </c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261507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>
        <v>13518</v>
      </c>
      <c r="F66" s="184"/>
      <c r="G66" s="184"/>
      <c r="H66" s="184"/>
      <c r="I66" s="184"/>
      <c r="J66" s="184"/>
      <c r="K66" s="185"/>
      <c r="L66" s="185">
        <v>198043</v>
      </c>
      <c r="M66" s="184"/>
      <c r="N66" s="184">
        <v>69494</v>
      </c>
      <c r="O66" s="185"/>
      <c r="P66" s="185"/>
      <c r="Q66" s="185"/>
      <c r="R66" s="185"/>
      <c r="S66" s="184"/>
      <c r="T66" s="184"/>
      <c r="U66" s="185">
        <v>97725</v>
      </c>
      <c r="V66" s="185"/>
      <c r="W66" s="185"/>
      <c r="X66" s="185"/>
      <c r="Y66" s="185"/>
      <c r="Z66" s="185"/>
      <c r="AA66" s="185"/>
      <c r="AB66" s="185">
        <v>55147</v>
      </c>
      <c r="AC66" s="185"/>
      <c r="AD66" s="185"/>
      <c r="AE66" s="185">
        <v>55917</v>
      </c>
      <c r="AF66" s="185"/>
      <c r="AG66" s="185">
        <v>10081</v>
      </c>
      <c r="AH66" s="185"/>
      <c r="AI66" s="185">
        <v>16184</v>
      </c>
      <c r="AJ66" s="185">
        <v>2347</v>
      </c>
      <c r="AK66" s="185">
        <v>115457</v>
      </c>
      <c r="AL66" s="185"/>
      <c r="AM66" s="185"/>
      <c r="AN66" s="185"/>
      <c r="AO66" s="185">
        <v>5277</v>
      </c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5128</v>
      </c>
      <c r="AZ66" s="185"/>
      <c r="BA66" s="185">
        <v>25451</v>
      </c>
      <c r="BB66" s="185"/>
      <c r="BC66" s="185"/>
      <c r="BD66" s="185"/>
      <c r="BE66" s="185">
        <v>6599</v>
      </c>
      <c r="BF66" s="185">
        <v>544</v>
      </c>
      <c r="BG66" s="185"/>
      <c r="BH66" s="185">
        <v>239763</v>
      </c>
      <c r="BI66" s="185"/>
      <c r="BJ66" s="185">
        <v>13149</v>
      </c>
      <c r="BK66" s="185">
        <v>55219</v>
      </c>
      <c r="BL66" s="185"/>
      <c r="BM66" s="185"/>
      <c r="BN66" s="185">
        <v>26408</v>
      </c>
      <c r="BO66" s="185">
        <v>0</v>
      </c>
      <c r="BP66" s="185"/>
      <c r="BQ66" s="185"/>
      <c r="BR66" s="185">
        <v>8933</v>
      </c>
      <c r="BS66" s="185"/>
      <c r="BT66" s="185"/>
      <c r="BU66" s="185"/>
      <c r="BV66" s="185">
        <v>30113</v>
      </c>
      <c r="BW66" s="185">
        <v>3055</v>
      </c>
      <c r="BX66" s="185">
        <v>13182</v>
      </c>
      <c r="BY66" s="185">
        <v>63200</v>
      </c>
      <c r="BZ66" s="185"/>
      <c r="CA66" s="185"/>
      <c r="CB66" s="185"/>
      <c r="CC66" s="185"/>
      <c r="CD66" s="249" t="s">
        <v>221</v>
      </c>
      <c r="CE66" s="195">
        <f t="shared" si="0"/>
        <v>1129934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7136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104344</v>
      </c>
      <c r="M67" s="195">
        <f t="shared" si="3"/>
        <v>0</v>
      </c>
      <c r="N67" s="195">
        <f t="shared" si="3"/>
        <v>317774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24187</v>
      </c>
      <c r="T67" s="195">
        <f t="shared" si="3"/>
        <v>0</v>
      </c>
      <c r="U67" s="195">
        <f t="shared" si="3"/>
        <v>23780</v>
      </c>
      <c r="V67" s="195">
        <f t="shared" si="3"/>
        <v>0</v>
      </c>
      <c r="W67" s="195">
        <f t="shared" si="3"/>
        <v>1453</v>
      </c>
      <c r="X67" s="195">
        <f t="shared" si="3"/>
        <v>6066</v>
      </c>
      <c r="Y67" s="195">
        <f t="shared" si="3"/>
        <v>15012</v>
      </c>
      <c r="Z67" s="195">
        <f t="shared" si="3"/>
        <v>0</v>
      </c>
      <c r="AA67" s="195">
        <f t="shared" si="3"/>
        <v>0</v>
      </c>
      <c r="AB67" s="195">
        <f t="shared" si="3"/>
        <v>2549</v>
      </c>
      <c r="AC67" s="195">
        <f t="shared" si="3"/>
        <v>0</v>
      </c>
      <c r="AD67" s="195">
        <f t="shared" si="3"/>
        <v>0</v>
      </c>
      <c r="AE67" s="195">
        <f t="shared" si="3"/>
        <v>45851</v>
      </c>
      <c r="AF67" s="195">
        <f t="shared" si="3"/>
        <v>0</v>
      </c>
      <c r="AG67" s="195">
        <f t="shared" si="3"/>
        <v>25411</v>
      </c>
      <c r="AH67" s="195">
        <f t="shared" si="3"/>
        <v>0</v>
      </c>
      <c r="AI67" s="195">
        <f t="shared" si="3"/>
        <v>9660</v>
      </c>
      <c r="AJ67" s="195">
        <f t="shared" si="3"/>
        <v>49904</v>
      </c>
      <c r="AK67" s="195">
        <f t="shared" si="3"/>
        <v>6397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2778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24162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27475</v>
      </c>
      <c r="BF67" s="195">
        <f t="shared" si="3"/>
        <v>18657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52886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10297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19625</v>
      </c>
      <c r="BW67" s="195">
        <f t="shared" si="4"/>
        <v>0</v>
      </c>
      <c r="BX67" s="195">
        <f t="shared" si="4"/>
        <v>0</v>
      </c>
      <c r="BY67" s="195">
        <f t="shared" si="4"/>
        <v>7289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802693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>
        <v>128675</v>
      </c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>
        <v>100</v>
      </c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>
        <v>150</v>
      </c>
      <c r="BO68" s="185"/>
      <c r="BP68" s="185"/>
      <c r="BQ68" s="185"/>
      <c r="BR68" s="185">
        <v>10200</v>
      </c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139125</v>
      </c>
      <c r="CF68" s="252"/>
    </row>
    <row r="69" spans="1:84" ht="12.65" customHeight="1" x14ac:dyDescent="0.35">
      <c r="A69" s="171" t="s">
        <v>241</v>
      </c>
      <c r="B69" s="175"/>
      <c r="C69" s="184"/>
      <c r="D69" s="184"/>
      <c r="E69" s="185">
        <v>812</v>
      </c>
      <c r="F69" s="185"/>
      <c r="G69" s="184"/>
      <c r="H69" s="184"/>
      <c r="I69" s="185"/>
      <c r="J69" s="185"/>
      <c r="K69" s="185"/>
      <c r="L69" s="185">
        <v>11895</v>
      </c>
      <c r="M69" s="184"/>
      <c r="N69" s="184">
        <v>9865</v>
      </c>
      <c r="O69" s="184"/>
      <c r="P69" s="185"/>
      <c r="Q69" s="185"/>
      <c r="R69" s="224"/>
      <c r="S69" s="185">
        <v>2354</v>
      </c>
      <c r="T69" s="184"/>
      <c r="U69" s="185">
        <v>1154</v>
      </c>
      <c r="V69" s="185"/>
      <c r="W69" s="184">
        <v>29917</v>
      </c>
      <c r="X69" s="185">
        <v>55514</v>
      </c>
      <c r="Y69" s="185">
        <v>77431</v>
      </c>
      <c r="Z69" s="185"/>
      <c r="AA69" s="185"/>
      <c r="AB69" s="185"/>
      <c r="AC69" s="185"/>
      <c r="AD69" s="185"/>
      <c r="AE69" s="185">
        <v>2085</v>
      </c>
      <c r="AF69" s="185"/>
      <c r="AG69" s="185"/>
      <c r="AH69" s="185"/>
      <c r="AI69" s="185">
        <v>434</v>
      </c>
      <c r="AJ69" s="185">
        <v>1496</v>
      </c>
      <c r="AK69" s="185">
        <v>34</v>
      </c>
      <c r="AL69" s="185"/>
      <c r="AM69" s="185"/>
      <c r="AN69" s="185"/>
      <c r="AO69" s="184">
        <v>317</v>
      </c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195</v>
      </c>
      <c r="AZ69" s="185"/>
      <c r="BA69" s="185">
        <v>181</v>
      </c>
      <c r="BB69" s="185"/>
      <c r="BC69" s="185"/>
      <c r="BD69" s="185"/>
      <c r="BE69" s="185">
        <v>112362</v>
      </c>
      <c r="BF69" s="185">
        <v>74</v>
      </c>
      <c r="BG69" s="185"/>
      <c r="BH69" s="224">
        <v>512</v>
      </c>
      <c r="BI69" s="185"/>
      <c r="BJ69" s="185">
        <v>5915</v>
      </c>
      <c r="BK69" s="185">
        <v>9793</v>
      </c>
      <c r="BL69" s="185"/>
      <c r="BM69" s="185"/>
      <c r="BN69" s="185">
        <v>59756</v>
      </c>
      <c r="BO69" s="185"/>
      <c r="BP69" s="185"/>
      <c r="BQ69" s="185"/>
      <c r="BR69" s="185">
        <v>38511</v>
      </c>
      <c r="BS69" s="185"/>
      <c r="BT69" s="185"/>
      <c r="BU69" s="185"/>
      <c r="BV69" s="185">
        <v>155</v>
      </c>
      <c r="BW69" s="185">
        <v>20076</v>
      </c>
      <c r="BX69" s="185">
        <v>6987</v>
      </c>
      <c r="BY69" s="185">
        <v>5570</v>
      </c>
      <c r="BZ69" s="185"/>
      <c r="CA69" s="185">
        <v>9612</v>
      </c>
      <c r="CB69" s="185"/>
      <c r="CC69" s="185"/>
      <c r="CD69" s="188">
        <v>349514</v>
      </c>
      <c r="CE69" s="195">
        <f t="shared" si="0"/>
        <v>812521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f>110623-1692</f>
        <v>108931</v>
      </c>
      <c r="CE70" s="195">
        <f t="shared" si="0"/>
        <v>108931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170578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2498856</v>
      </c>
      <c r="M71" s="195">
        <f t="shared" si="5"/>
        <v>0</v>
      </c>
      <c r="N71" s="195">
        <f t="shared" si="5"/>
        <v>1049220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130548</v>
      </c>
      <c r="T71" s="195">
        <f t="shared" si="5"/>
        <v>0</v>
      </c>
      <c r="U71" s="195">
        <f t="shared" si="5"/>
        <v>775842</v>
      </c>
      <c r="V71" s="195">
        <f t="shared" si="5"/>
        <v>0</v>
      </c>
      <c r="W71" s="195">
        <f t="shared" si="5"/>
        <v>70945</v>
      </c>
      <c r="X71" s="195">
        <f t="shared" si="5"/>
        <v>225536</v>
      </c>
      <c r="Y71" s="195">
        <f t="shared" si="5"/>
        <v>498563</v>
      </c>
      <c r="Z71" s="195">
        <f t="shared" si="5"/>
        <v>0</v>
      </c>
      <c r="AA71" s="195">
        <f t="shared" si="5"/>
        <v>0</v>
      </c>
      <c r="AB71" s="195">
        <f t="shared" si="5"/>
        <v>496266</v>
      </c>
      <c r="AC71" s="195">
        <f t="shared" si="5"/>
        <v>0</v>
      </c>
      <c r="AD71" s="195">
        <f t="shared" si="5"/>
        <v>0</v>
      </c>
      <c r="AE71" s="195">
        <f t="shared" si="5"/>
        <v>614683</v>
      </c>
      <c r="AF71" s="195">
        <f t="shared" si="5"/>
        <v>0</v>
      </c>
      <c r="AG71" s="195">
        <f t="shared" si="5"/>
        <v>225929</v>
      </c>
      <c r="AH71" s="195">
        <f t="shared" si="5"/>
        <v>0</v>
      </c>
      <c r="AI71" s="195">
        <f t="shared" si="5"/>
        <v>44482</v>
      </c>
      <c r="AJ71" s="195">
        <f t="shared" ref="AJ71:BO71" si="6">SUM(AJ61:AJ69)-AJ70</f>
        <v>830852</v>
      </c>
      <c r="AK71" s="195">
        <f t="shared" si="6"/>
        <v>124431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66576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368287</v>
      </c>
      <c r="AZ71" s="195">
        <f t="shared" si="6"/>
        <v>0</v>
      </c>
      <c r="BA71" s="195">
        <f t="shared" si="6"/>
        <v>79333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595248</v>
      </c>
      <c r="BF71" s="195">
        <f t="shared" si="6"/>
        <v>273165</v>
      </c>
      <c r="BG71" s="195">
        <f t="shared" si="6"/>
        <v>0</v>
      </c>
      <c r="BH71" s="195">
        <f t="shared" si="6"/>
        <v>490141</v>
      </c>
      <c r="BI71" s="195">
        <f t="shared" si="6"/>
        <v>0</v>
      </c>
      <c r="BJ71" s="195">
        <f t="shared" si="6"/>
        <v>293212</v>
      </c>
      <c r="BK71" s="195">
        <f t="shared" si="6"/>
        <v>693677</v>
      </c>
      <c r="BL71" s="195">
        <f t="shared" si="6"/>
        <v>0</v>
      </c>
      <c r="BM71" s="195">
        <f t="shared" si="6"/>
        <v>0</v>
      </c>
      <c r="BN71" s="195">
        <f t="shared" si="6"/>
        <v>422160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175480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356031</v>
      </c>
      <c r="BW71" s="195">
        <f t="shared" si="7"/>
        <v>1902553</v>
      </c>
      <c r="BX71" s="195">
        <f t="shared" si="7"/>
        <v>25719</v>
      </c>
      <c r="BY71" s="195">
        <f t="shared" si="7"/>
        <v>653479</v>
      </c>
      <c r="BZ71" s="195">
        <f t="shared" si="7"/>
        <v>0</v>
      </c>
      <c r="CA71" s="195">
        <f t="shared" si="7"/>
        <v>14558</v>
      </c>
      <c r="CB71" s="195">
        <f t="shared" si="7"/>
        <v>0</v>
      </c>
      <c r="CC71" s="195">
        <f t="shared" si="7"/>
        <v>0</v>
      </c>
      <c r="CD71" s="245">
        <f>CD69-CD70</f>
        <v>240583</v>
      </c>
      <c r="CE71" s="195">
        <f>SUM(CE61:CE69)-CE70</f>
        <v>14406933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-272440</v>
      </c>
      <c r="CF72" s="252"/>
    </row>
    <row r="73" spans="1:84" ht="12.65" customHeight="1" x14ac:dyDescent="0.35">
      <c r="A73" s="171" t="s">
        <v>245</v>
      </c>
      <c r="B73" s="175"/>
      <c r="C73" s="184"/>
      <c r="D73" s="184"/>
      <c r="E73" s="185">
        <f>741061</f>
        <v>741061</v>
      </c>
      <c r="F73" s="185"/>
      <c r="G73" s="184"/>
      <c r="H73" s="184"/>
      <c r="I73" s="185"/>
      <c r="J73" s="185"/>
      <c r="K73" s="185"/>
      <c r="L73" s="185">
        <v>1802097</v>
      </c>
      <c r="M73" s="184"/>
      <c r="N73" s="184">
        <v>0</v>
      </c>
      <c r="O73" s="184"/>
      <c r="P73" s="185"/>
      <c r="Q73" s="185"/>
      <c r="R73" s="185"/>
      <c r="S73" s="185">
        <v>151463</v>
      </c>
      <c r="T73" s="185"/>
      <c r="U73" s="185">
        <f>234484+1550</f>
        <v>236034</v>
      </c>
      <c r="V73" s="185">
        <v>0</v>
      </c>
      <c r="W73" s="185">
        <v>17175</v>
      </c>
      <c r="X73" s="185">
        <v>71153</v>
      </c>
      <c r="Y73" s="185">
        <v>176246</v>
      </c>
      <c r="Z73" s="185"/>
      <c r="AA73" s="185"/>
      <c r="AB73" s="185">
        <f>137840</f>
        <v>137840</v>
      </c>
      <c r="AC73" s="185"/>
      <c r="AD73" s="185"/>
      <c r="AE73" s="185">
        <v>256754</v>
      </c>
      <c r="AF73" s="185"/>
      <c r="AG73" s="185">
        <f>4192+21550+4826</f>
        <v>30568</v>
      </c>
      <c r="AH73" s="185"/>
      <c r="AI73" s="185">
        <v>0</v>
      </c>
      <c r="AJ73" s="185">
        <v>116143</v>
      </c>
      <c r="AK73" s="185">
        <v>112725</v>
      </c>
      <c r="AL73" s="185"/>
      <c r="AM73" s="185"/>
      <c r="AN73" s="185"/>
      <c r="AO73" s="185">
        <v>0</v>
      </c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3849259</v>
      </c>
      <c r="CF73" s="252"/>
    </row>
    <row r="74" spans="1:84" ht="12.65" customHeight="1" x14ac:dyDescent="0.35">
      <c r="A74" s="171" t="s">
        <v>246</v>
      </c>
      <c r="B74" s="175"/>
      <c r="C74" s="184"/>
      <c r="D74" s="184"/>
      <c r="E74" s="185">
        <v>1692</v>
      </c>
      <c r="F74" s="185"/>
      <c r="G74" s="184"/>
      <c r="H74" s="184"/>
      <c r="I74" s="184"/>
      <c r="J74" s="185"/>
      <c r="K74" s="185"/>
      <c r="L74" s="185"/>
      <c r="M74" s="184"/>
      <c r="N74" s="184">
        <v>544370</v>
      </c>
      <c r="O74" s="184"/>
      <c r="P74" s="185"/>
      <c r="Q74" s="185"/>
      <c r="R74" s="185"/>
      <c r="S74" s="185">
        <v>45815</v>
      </c>
      <c r="T74" s="185"/>
      <c r="U74" s="185">
        <f>2919135+10476</f>
        <v>2929611</v>
      </c>
      <c r="V74" s="185">
        <v>0</v>
      </c>
      <c r="W74" s="185">
        <v>340452</v>
      </c>
      <c r="X74" s="185">
        <v>1410445</v>
      </c>
      <c r="Y74" s="185">
        <v>3493689</v>
      </c>
      <c r="Z74" s="185"/>
      <c r="AA74" s="185">
        <v>0</v>
      </c>
      <c r="AB74" s="185">
        <f>415112+741496</f>
        <v>1156608</v>
      </c>
      <c r="AC74" s="185">
        <v>0</v>
      </c>
      <c r="AD74" s="185"/>
      <c r="AE74" s="185">
        <v>957523</v>
      </c>
      <c r="AF74" s="185"/>
      <c r="AG74" s="185">
        <f>3948776+960472+153454</f>
        <v>5062702</v>
      </c>
      <c r="AH74" s="185"/>
      <c r="AI74" s="185">
        <v>385271</v>
      </c>
      <c r="AJ74" s="185">
        <v>1940228</v>
      </c>
      <c r="AK74" s="185">
        <v>229896</v>
      </c>
      <c r="AL74" s="185"/>
      <c r="AM74" s="185"/>
      <c r="AN74" s="185"/>
      <c r="AO74" s="185">
        <v>384384</v>
      </c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18882686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742753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1802097</v>
      </c>
      <c r="M75" s="195">
        <f t="shared" si="9"/>
        <v>0</v>
      </c>
      <c r="N75" s="195">
        <f t="shared" si="9"/>
        <v>544370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197278</v>
      </c>
      <c r="T75" s="195">
        <f t="shared" si="9"/>
        <v>0</v>
      </c>
      <c r="U75" s="195">
        <f t="shared" si="9"/>
        <v>3165645</v>
      </c>
      <c r="V75" s="195">
        <f t="shared" si="9"/>
        <v>0</v>
      </c>
      <c r="W75" s="195">
        <f t="shared" si="9"/>
        <v>357627</v>
      </c>
      <c r="X75" s="195">
        <f t="shared" si="9"/>
        <v>1481598</v>
      </c>
      <c r="Y75" s="195">
        <f t="shared" si="9"/>
        <v>3669935</v>
      </c>
      <c r="Z75" s="195">
        <f t="shared" si="9"/>
        <v>0</v>
      </c>
      <c r="AA75" s="195">
        <f t="shared" si="9"/>
        <v>0</v>
      </c>
      <c r="AB75" s="195">
        <f t="shared" si="9"/>
        <v>1294448</v>
      </c>
      <c r="AC75" s="195">
        <f t="shared" si="9"/>
        <v>0</v>
      </c>
      <c r="AD75" s="195">
        <f t="shared" si="9"/>
        <v>0</v>
      </c>
      <c r="AE75" s="195">
        <f t="shared" si="9"/>
        <v>1214277</v>
      </c>
      <c r="AF75" s="195">
        <f t="shared" si="9"/>
        <v>0</v>
      </c>
      <c r="AG75" s="195">
        <f t="shared" si="9"/>
        <v>5093270</v>
      </c>
      <c r="AH75" s="195">
        <f t="shared" si="9"/>
        <v>0</v>
      </c>
      <c r="AI75" s="195">
        <f t="shared" si="9"/>
        <v>385271</v>
      </c>
      <c r="AJ75" s="195">
        <f t="shared" si="9"/>
        <v>2056371</v>
      </c>
      <c r="AK75" s="195">
        <f t="shared" si="9"/>
        <v>342621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384384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22731945</v>
      </c>
      <c r="CF75" s="252"/>
    </row>
    <row r="76" spans="1:84" ht="12.65" customHeight="1" x14ac:dyDescent="0.35">
      <c r="A76" s="171" t="s">
        <v>248</v>
      </c>
      <c r="B76" s="175"/>
      <c r="C76" s="184"/>
      <c r="D76" s="184"/>
      <c r="E76" s="185">
        <v>280</v>
      </c>
      <c r="F76" s="185"/>
      <c r="G76" s="184"/>
      <c r="H76" s="184"/>
      <c r="I76" s="185"/>
      <c r="J76" s="185"/>
      <c r="K76" s="185"/>
      <c r="L76" s="185">
        <v>4094</v>
      </c>
      <c r="M76" s="185"/>
      <c r="N76" s="185">
        <v>12468</v>
      </c>
      <c r="O76" s="185"/>
      <c r="P76" s="185"/>
      <c r="Q76" s="185"/>
      <c r="R76" s="185"/>
      <c r="S76" s="185">
        <v>949</v>
      </c>
      <c r="T76" s="185"/>
      <c r="U76" s="185">
        <v>933</v>
      </c>
      <c r="V76" s="185"/>
      <c r="W76" s="185">
        <v>57</v>
      </c>
      <c r="X76" s="185">
        <v>238</v>
      </c>
      <c r="Y76" s="185">
        <v>589</v>
      </c>
      <c r="Z76" s="185"/>
      <c r="AA76" s="185"/>
      <c r="AB76" s="185">
        <v>100</v>
      </c>
      <c r="AC76" s="185"/>
      <c r="AD76" s="185"/>
      <c r="AE76" s="185">
        <v>1799</v>
      </c>
      <c r="AF76" s="185"/>
      <c r="AG76" s="185">
        <v>997</v>
      </c>
      <c r="AH76" s="185"/>
      <c r="AI76" s="185">
        <v>379</v>
      </c>
      <c r="AJ76" s="185">
        <v>1958</v>
      </c>
      <c r="AK76" s="185">
        <v>251</v>
      </c>
      <c r="AL76" s="185"/>
      <c r="AM76" s="185"/>
      <c r="AN76" s="185"/>
      <c r="AO76" s="185">
        <v>109</v>
      </c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948</v>
      </c>
      <c r="AZ76" s="185"/>
      <c r="BA76" s="185"/>
      <c r="BB76" s="185"/>
      <c r="BC76" s="185"/>
      <c r="BD76" s="185"/>
      <c r="BE76" s="185">
        <v>1078</v>
      </c>
      <c r="BF76" s="185">
        <v>732</v>
      </c>
      <c r="BG76" s="185"/>
      <c r="BH76" s="185"/>
      <c r="BI76" s="185"/>
      <c r="BJ76" s="185"/>
      <c r="BK76" s="185"/>
      <c r="BL76" s="185"/>
      <c r="BM76" s="185"/>
      <c r="BN76" s="185">
        <v>2075</v>
      </c>
      <c r="BO76" s="185"/>
      <c r="BP76" s="185"/>
      <c r="BQ76" s="185"/>
      <c r="BR76" s="185">
        <v>404</v>
      </c>
      <c r="BS76" s="185"/>
      <c r="BT76" s="185"/>
      <c r="BU76" s="185"/>
      <c r="BV76" s="185">
        <v>770</v>
      </c>
      <c r="BW76" s="185"/>
      <c r="BX76" s="185"/>
      <c r="BY76" s="185">
        <v>286</v>
      </c>
      <c r="BZ76" s="185"/>
      <c r="CA76" s="185"/>
      <c r="CB76" s="185"/>
      <c r="CC76" s="185"/>
      <c r="CD76" s="249" t="s">
        <v>221</v>
      </c>
      <c r="CE76" s="195">
        <f t="shared" si="8"/>
        <v>31494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812</v>
      </c>
      <c r="F77" s="184"/>
      <c r="G77" s="184"/>
      <c r="H77" s="184"/>
      <c r="I77" s="184"/>
      <c r="J77" s="184"/>
      <c r="K77" s="184"/>
      <c r="L77" s="184">
        <v>11890</v>
      </c>
      <c r="M77" s="184"/>
      <c r="N77" s="184">
        <v>11104</v>
      </c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>
        <v>317</v>
      </c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24123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v>118</v>
      </c>
      <c r="F78" s="184"/>
      <c r="G78" s="184"/>
      <c r="H78" s="184"/>
      <c r="I78" s="184"/>
      <c r="J78" s="184"/>
      <c r="K78" s="184"/>
      <c r="L78" s="184">
        <v>1725</v>
      </c>
      <c r="M78" s="184"/>
      <c r="N78" s="184">
        <v>5254</v>
      </c>
      <c r="O78" s="184"/>
      <c r="P78" s="184"/>
      <c r="Q78" s="184"/>
      <c r="R78" s="184"/>
      <c r="S78" s="184">
        <v>400</v>
      </c>
      <c r="T78" s="184"/>
      <c r="U78" s="184">
        <v>393</v>
      </c>
      <c r="V78" s="184"/>
      <c r="W78" s="184">
        <v>24</v>
      </c>
      <c r="X78" s="184">
        <v>100</v>
      </c>
      <c r="Y78" s="184">
        <v>248</v>
      </c>
      <c r="Z78" s="184"/>
      <c r="AA78" s="184"/>
      <c r="AB78" s="184">
        <v>42</v>
      </c>
      <c r="AC78" s="184"/>
      <c r="AD78" s="184"/>
      <c r="AE78" s="184">
        <v>690</v>
      </c>
      <c r="AF78" s="184"/>
      <c r="AG78" s="184">
        <v>420</v>
      </c>
      <c r="AH78" s="184"/>
      <c r="AI78" s="184">
        <v>160</v>
      </c>
      <c r="AJ78" s="184">
        <v>825</v>
      </c>
      <c r="AK78" s="184">
        <v>106</v>
      </c>
      <c r="AL78" s="184"/>
      <c r="AM78" s="184"/>
      <c r="AN78" s="184"/>
      <c r="AO78" s="184">
        <v>46</v>
      </c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325</v>
      </c>
      <c r="BW78" s="184"/>
      <c r="BX78" s="184"/>
      <c r="BY78" s="184">
        <v>121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10997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2292</v>
      </c>
      <c r="F79" s="184"/>
      <c r="G79" s="184"/>
      <c r="H79" s="184"/>
      <c r="I79" s="184"/>
      <c r="J79" s="184"/>
      <c r="K79" s="184"/>
      <c r="L79" s="184">
        <v>33586</v>
      </c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>
        <v>305</v>
      </c>
      <c r="X79" s="184">
        <v>1264</v>
      </c>
      <c r="Y79" s="184">
        <v>3133</v>
      </c>
      <c r="Z79" s="184"/>
      <c r="AA79" s="184"/>
      <c r="AB79" s="184"/>
      <c r="AC79" s="184"/>
      <c r="AD79" s="184"/>
      <c r="AE79" s="184">
        <v>3204</v>
      </c>
      <c r="AF79" s="184"/>
      <c r="AG79" s="184">
        <v>11458</v>
      </c>
      <c r="AH79" s="184"/>
      <c r="AI79" s="184">
        <v>504</v>
      </c>
      <c r="AJ79" s="184">
        <v>19</v>
      </c>
      <c r="AK79" s="184"/>
      <c r="AL79" s="184"/>
      <c r="AM79" s="184"/>
      <c r="AN79" s="184"/>
      <c r="AO79" s="184">
        <v>895</v>
      </c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56660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1.96</v>
      </c>
      <c r="F80" s="187"/>
      <c r="G80" s="187"/>
      <c r="H80" s="187"/>
      <c r="I80" s="187"/>
      <c r="J80" s="187"/>
      <c r="K80" s="187"/>
      <c r="L80" s="187">
        <v>28.69</v>
      </c>
      <c r="M80" s="187"/>
      <c r="N80" s="187"/>
      <c r="O80" s="187"/>
      <c r="P80" s="187"/>
      <c r="Q80" s="187"/>
      <c r="R80" s="187"/>
      <c r="S80" s="187">
        <v>1.83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1.38</v>
      </c>
      <c r="AH80" s="187"/>
      <c r="AI80" s="187">
        <v>0.13</v>
      </c>
      <c r="AJ80" s="187"/>
      <c r="AK80" s="187"/>
      <c r="AL80" s="187"/>
      <c r="AM80" s="187"/>
      <c r="AN80" s="187"/>
      <c r="AO80" s="187">
        <v>0.76</v>
      </c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34.750000000000007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92" t="s">
        <v>1281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90" t="s">
        <v>1272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93" t="s">
        <v>1273</v>
      </c>
      <c r="D84" s="205"/>
      <c r="E84" s="204"/>
    </row>
    <row r="85" spans="1:5" ht="12.65" customHeight="1" x14ac:dyDescent="0.35">
      <c r="A85" s="173" t="s">
        <v>1251</v>
      </c>
      <c r="B85" s="172"/>
      <c r="C85" s="291" t="s">
        <v>1274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91" t="s">
        <v>1274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93" t="s">
        <v>1275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93" t="s">
        <v>1276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93" t="s">
        <v>1277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93" t="s">
        <v>1278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93" t="s">
        <v>1279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89" t="s">
        <v>1280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/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94</v>
      </c>
      <c r="D111" s="174">
        <v>269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49</v>
      </c>
      <c r="D112" s="174">
        <v>3941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71</v>
      </c>
      <c r="C138" s="189">
        <v>9</v>
      </c>
      <c r="D138" s="174">
        <v>14</v>
      </c>
      <c r="E138" s="175">
        <f>SUM(B138:D138)</f>
        <v>94</v>
      </c>
    </row>
    <row r="139" spans="1:6" ht="12.65" customHeight="1" x14ac:dyDescent="0.35">
      <c r="A139" s="173" t="s">
        <v>215</v>
      </c>
      <c r="B139" s="174">
        <v>214</v>
      </c>
      <c r="C139" s="189">
        <v>8</v>
      </c>
      <c r="D139" s="174">
        <v>47</v>
      </c>
      <c r="E139" s="175">
        <f>SUM(B139:D139)</f>
        <v>269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1125996</v>
      </c>
      <c r="C141" s="189">
        <v>515884</v>
      </c>
      <c r="D141" s="174">
        <v>393600</v>
      </c>
      <c r="E141" s="175">
        <f>SUM(B141:D141)</f>
        <v>2035480</v>
      </c>
      <c r="F141" s="199"/>
    </row>
    <row r="142" spans="1:6" ht="12.65" customHeight="1" x14ac:dyDescent="0.35">
      <c r="A142" s="173" t="s">
        <v>246</v>
      </c>
      <c r="B142" s="174">
        <v>8052065</v>
      </c>
      <c r="C142" s="189">
        <v>4156549</v>
      </c>
      <c r="D142" s="174">
        <v>6674072</v>
      </c>
      <c r="E142" s="175">
        <f>SUM(B142:D142)</f>
        <v>18882686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43</v>
      </c>
      <c r="C144" s="189">
        <v>4</v>
      </c>
      <c r="D144" s="174">
        <v>2</v>
      </c>
      <c r="E144" s="175">
        <f>SUM(B144:D144)</f>
        <v>49</v>
      </c>
    </row>
    <row r="145" spans="1:5" ht="12.65" customHeight="1" x14ac:dyDescent="0.35">
      <c r="A145" s="173" t="s">
        <v>215</v>
      </c>
      <c r="B145" s="174">
        <v>764</v>
      </c>
      <c r="C145" s="189">
        <v>2381</v>
      </c>
      <c r="D145" s="174">
        <v>796</v>
      </c>
      <c r="E145" s="175">
        <f>SUM(B145:D145)</f>
        <v>3941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1738622</v>
      </c>
      <c r="C147" s="189">
        <v>25360</v>
      </c>
      <c r="D147" s="174">
        <v>49798</v>
      </c>
      <c r="E147" s="175">
        <f>SUM(B147:D147)</f>
        <v>1813780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982234</v>
      </c>
      <c r="C157" s="174">
        <v>345199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516023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27235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38386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1103628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82823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10098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1778193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128675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10450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139125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59388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33730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93118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76029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76029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180367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180367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27282</v>
      </c>
      <c r="C195" s="189"/>
      <c r="D195" s="174"/>
      <c r="E195" s="175">
        <f t="shared" ref="E195:E203" si="10">SUM(B195:C195)-D195</f>
        <v>27282</v>
      </c>
    </row>
    <row r="196" spans="1:8" ht="12.65" customHeight="1" x14ac:dyDescent="0.35">
      <c r="A196" s="173" t="s">
        <v>333</v>
      </c>
      <c r="B196" s="174">
        <v>308854</v>
      </c>
      <c r="C196" s="189">
        <v>248079</v>
      </c>
      <c r="D196" s="174"/>
      <c r="E196" s="175">
        <f t="shared" si="10"/>
        <v>556933</v>
      </c>
    </row>
    <row r="197" spans="1:8" ht="12.65" customHeight="1" x14ac:dyDescent="0.35">
      <c r="A197" s="173" t="s">
        <v>334</v>
      </c>
      <c r="B197" s="174">
        <v>8947146</v>
      </c>
      <c r="C197" s="189"/>
      <c r="D197" s="174"/>
      <c r="E197" s="175">
        <f t="shared" si="10"/>
        <v>8947146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1897028</v>
      </c>
      <c r="C199" s="189">
        <v>12599</v>
      </c>
      <c r="D199" s="174">
        <v>82682</v>
      </c>
      <c r="E199" s="175">
        <f t="shared" si="10"/>
        <v>1826945</v>
      </c>
    </row>
    <row r="200" spans="1:8" ht="12.65" customHeight="1" x14ac:dyDescent="0.35">
      <c r="A200" s="173" t="s">
        <v>337</v>
      </c>
      <c r="B200" s="174">
        <v>4322999</v>
      </c>
      <c r="C200" s="189">
        <v>165794</v>
      </c>
      <c r="D200" s="174">
        <v>17080</v>
      </c>
      <c r="E200" s="175">
        <f t="shared" si="10"/>
        <v>4471713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15503309</v>
      </c>
      <c r="C204" s="191">
        <f>SUM(C195:C203)</f>
        <v>426472</v>
      </c>
      <c r="D204" s="175">
        <f>SUM(D195:D203)</f>
        <v>99762</v>
      </c>
      <c r="E204" s="175">
        <f>SUM(E195:E203)</f>
        <v>15830019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204654</v>
      </c>
      <c r="C209" s="189">
        <v>14912</v>
      </c>
      <c r="D209" s="174"/>
      <c r="E209" s="175">
        <f t="shared" ref="E209:E216" si="11">SUM(B209:C209)-D209</f>
        <v>219566</v>
      </c>
      <c r="H209" s="259"/>
    </row>
    <row r="210" spans="1:8" ht="12.65" customHeight="1" x14ac:dyDescent="0.35">
      <c r="A210" s="173" t="s">
        <v>334</v>
      </c>
      <c r="B210" s="174">
        <v>4340718</v>
      </c>
      <c r="C210" s="189">
        <v>445992</v>
      </c>
      <c r="D210" s="174"/>
      <c r="E210" s="175">
        <f t="shared" si="11"/>
        <v>4786710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1822878</v>
      </c>
      <c r="C212" s="189">
        <v>15131</v>
      </c>
      <c r="D212" s="174">
        <v>78061</v>
      </c>
      <c r="E212" s="175">
        <f t="shared" si="11"/>
        <v>1759948</v>
      </c>
      <c r="H212" s="259"/>
    </row>
    <row r="213" spans="1:8" ht="12.65" customHeight="1" x14ac:dyDescent="0.35">
      <c r="A213" s="173" t="s">
        <v>337</v>
      </c>
      <c r="B213" s="174">
        <v>3062453</v>
      </c>
      <c r="C213" s="189">
        <v>326657</v>
      </c>
      <c r="D213" s="174">
        <v>12860</v>
      </c>
      <c r="E213" s="175">
        <f t="shared" si="11"/>
        <v>3376250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9430703</v>
      </c>
      <c r="C217" s="191">
        <f>SUM(C208:C216)</f>
        <v>802692</v>
      </c>
      <c r="D217" s="175">
        <f>SUM(D208:D216)</f>
        <v>90921</v>
      </c>
      <c r="E217" s="175">
        <f>SUM(E208:E216)</f>
        <v>10142474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4" t="s">
        <v>1257</v>
      </c>
      <c r="C220" s="294"/>
      <c r="D220" s="208"/>
      <c r="E220" s="208"/>
    </row>
    <row r="221" spans="1:8" ht="12.65" customHeight="1" x14ac:dyDescent="0.35">
      <c r="A221" s="271" t="s">
        <v>1257</v>
      </c>
      <c r="B221" s="208"/>
      <c r="C221" s="189">
        <v>418149</v>
      </c>
      <c r="D221" s="172">
        <f>C221</f>
        <v>418149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3173893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1957189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2007650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7138732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62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17344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100144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117488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7674369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10050195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3503846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1541861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22521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228386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38792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12301879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>
        <v>264281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264281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27282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556933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8947146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1826945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4471713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15830019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10142474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5687545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18253705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628277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592729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160906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310874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500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152383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1845669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3644011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112042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4698374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8454427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152383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8302044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8105992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18253705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18253705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3849259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18882686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22731945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1257</v>
      </c>
      <c r="B363" s="257"/>
      <c r="C363" s="189">
        <v>418149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7138732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117488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7674369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15057576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8">
        <v>108931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272440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381371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15438947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6959375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3">
        <v>1778193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1496486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1136033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261507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1129934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802692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139125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93118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76029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180367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463007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14515866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923081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1100457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2023538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2023538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Ferry County Public Hospital District No. 1   H-0     FYE 12/31/2020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94</v>
      </c>
      <c r="C414" s="194">
        <f>E138</f>
        <v>94</v>
      </c>
      <c r="D414" s="179"/>
    </row>
    <row r="415" spans="1:5" ht="12.65" customHeight="1" x14ac:dyDescent="0.35">
      <c r="A415" s="179" t="s">
        <v>464</v>
      </c>
      <c r="B415" s="179">
        <f>D111</f>
        <v>269</v>
      </c>
      <c r="C415" s="179">
        <f>E139</f>
        <v>269</v>
      </c>
      <c r="D415" s="194">
        <f>SUM(C59:H59)+N59</f>
        <v>5569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49</v>
      </c>
      <c r="C417" s="194">
        <f>E144</f>
        <v>49</v>
      </c>
      <c r="D417" s="179"/>
    </row>
    <row r="418" spans="1:7" ht="12.65" customHeight="1" x14ac:dyDescent="0.35">
      <c r="A418" s="179" t="s">
        <v>466</v>
      </c>
      <c r="B418" s="179">
        <f>D112</f>
        <v>3941</v>
      </c>
      <c r="C418" s="179">
        <f>E145</f>
        <v>3941</v>
      </c>
      <c r="D418" s="179">
        <f>K59+L59</f>
        <v>3941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6959375</v>
      </c>
      <c r="C427" s="179">
        <f t="shared" ref="C427:C434" si="13">CE61</f>
        <v>6959375</v>
      </c>
      <c r="D427" s="179"/>
    </row>
    <row r="428" spans="1:7" ht="12.65" customHeight="1" x14ac:dyDescent="0.35">
      <c r="A428" s="179" t="s">
        <v>3</v>
      </c>
      <c r="B428" s="179">
        <f t="shared" si="12"/>
        <v>1778193</v>
      </c>
      <c r="C428" s="179">
        <f t="shared" si="13"/>
        <v>1778190</v>
      </c>
      <c r="D428" s="179">
        <f>D173</f>
        <v>1778193</v>
      </c>
    </row>
    <row r="429" spans="1:7" ht="12.65" customHeight="1" x14ac:dyDescent="0.35">
      <c r="A429" s="179" t="s">
        <v>236</v>
      </c>
      <c r="B429" s="179">
        <f t="shared" si="12"/>
        <v>1496486</v>
      </c>
      <c r="C429" s="179">
        <f t="shared" si="13"/>
        <v>1496486</v>
      </c>
      <c r="D429" s="179"/>
    </row>
    <row r="430" spans="1:7" ht="12.65" customHeight="1" x14ac:dyDescent="0.35">
      <c r="A430" s="179" t="s">
        <v>237</v>
      </c>
      <c r="B430" s="179">
        <f t="shared" si="12"/>
        <v>1136033</v>
      </c>
      <c r="C430" s="179">
        <f t="shared" si="13"/>
        <v>1136033</v>
      </c>
      <c r="D430" s="179"/>
    </row>
    <row r="431" spans="1:7" ht="12.65" customHeight="1" x14ac:dyDescent="0.35">
      <c r="A431" s="179" t="s">
        <v>444</v>
      </c>
      <c r="B431" s="179">
        <f t="shared" si="12"/>
        <v>261507</v>
      </c>
      <c r="C431" s="179">
        <f t="shared" si="13"/>
        <v>261507</v>
      </c>
      <c r="D431" s="179"/>
    </row>
    <row r="432" spans="1:7" ht="12.65" customHeight="1" x14ac:dyDescent="0.35">
      <c r="A432" s="179" t="s">
        <v>445</v>
      </c>
      <c r="B432" s="179">
        <f t="shared" si="12"/>
        <v>1129934</v>
      </c>
      <c r="C432" s="179">
        <f t="shared" si="13"/>
        <v>1129934</v>
      </c>
      <c r="D432" s="179"/>
    </row>
    <row r="433" spans="1:7" ht="12.65" customHeight="1" x14ac:dyDescent="0.35">
      <c r="A433" s="179" t="s">
        <v>6</v>
      </c>
      <c r="B433" s="179">
        <f t="shared" si="12"/>
        <v>802692</v>
      </c>
      <c r="C433" s="179">
        <f t="shared" si="13"/>
        <v>802693</v>
      </c>
      <c r="D433" s="179">
        <f>C217</f>
        <v>802692</v>
      </c>
    </row>
    <row r="434" spans="1:7" ht="12.65" customHeight="1" x14ac:dyDescent="0.35">
      <c r="A434" s="179" t="s">
        <v>474</v>
      </c>
      <c r="B434" s="179">
        <f t="shared" si="12"/>
        <v>139125</v>
      </c>
      <c r="C434" s="179">
        <f t="shared" si="13"/>
        <v>139125</v>
      </c>
      <c r="D434" s="179">
        <f>D177</f>
        <v>139125</v>
      </c>
    </row>
    <row r="435" spans="1:7" ht="12.65" customHeight="1" x14ac:dyDescent="0.35">
      <c r="A435" s="179" t="s">
        <v>447</v>
      </c>
      <c r="B435" s="179">
        <f t="shared" si="12"/>
        <v>93118</v>
      </c>
      <c r="C435" s="179"/>
      <c r="D435" s="179">
        <f>D181</f>
        <v>93118</v>
      </c>
    </row>
    <row r="436" spans="1:7" ht="12.65" customHeight="1" x14ac:dyDescent="0.35">
      <c r="A436" s="179" t="s">
        <v>475</v>
      </c>
      <c r="B436" s="179">
        <f t="shared" si="12"/>
        <v>76029</v>
      </c>
      <c r="C436" s="179"/>
      <c r="D436" s="179">
        <f>D186</f>
        <v>76029</v>
      </c>
    </row>
    <row r="437" spans="1:7" ht="12.65" customHeight="1" x14ac:dyDescent="0.35">
      <c r="A437" s="194" t="s">
        <v>449</v>
      </c>
      <c r="B437" s="194">
        <f t="shared" si="12"/>
        <v>180367</v>
      </c>
      <c r="C437" s="194"/>
      <c r="D437" s="194">
        <f>D190</f>
        <v>180367</v>
      </c>
    </row>
    <row r="438" spans="1:7" ht="12.65" customHeight="1" x14ac:dyDescent="0.35">
      <c r="A438" s="194" t="s">
        <v>476</v>
      </c>
      <c r="B438" s="194">
        <f>C386+C387+C388</f>
        <v>349514</v>
      </c>
      <c r="C438" s="194">
        <f>CD69</f>
        <v>349514</v>
      </c>
      <c r="D438" s="194">
        <f>D181+D186+D190</f>
        <v>349514</v>
      </c>
    </row>
    <row r="439" spans="1:7" ht="12.65" customHeight="1" x14ac:dyDescent="0.35">
      <c r="A439" s="179" t="s">
        <v>451</v>
      </c>
      <c r="B439" s="194">
        <f>C389</f>
        <v>463007</v>
      </c>
      <c r="C439" s="194">
        <f>SUM(C69:CC69)</f>
        <v>463007</v>
      </c>
      <c r="D439" s="179"/>
    </row>
    <row r="440" spans="1:7" ht="12.65" customHeight="1" x14ac:dyDescent="0.35">
      <c r="A440" s="179" t="s">
        <v>477</v>
      </c>
      <c r="B440" s="194">
        <f>B438+B439</f>
        <v>812521</v>
      </c>
      <c r="C440" s="194">
        <f>CE69</f>
        <v>812521</v>
      </c>
      <c r="D440" s="179"/>
    </row>
    <row r="441" spans="1:7" ht="12.65" customHeight="1" x14ac:dyDescent="0.35">
      <c r="A441" s="179" t="s">
        <v>478</v>
      </c>
      <c r="B441" s="179">
        <f>D390</f>
        <v>14515866</v>
      </c>
      <c r="C441" s="179">
        <f>SUM(C427:C437)+C440</f>
        <v>14515864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418149</v>
      </c>
      <c r="C444" s="179">
        <f>C363</f>
        <v>418149</v>
      </c>
      <c r="D444" s="179"/>
    </row>
    <row r="445" spans="1:7" ht="12.65" customHeight="1" x14ac:dyDescent="0.35">
      <c r="A445" s="179" t="s">
        <v>343</v>
      </c>
      <c r="B445" s="179">
        <f>D229</f>
        <v>7138732</v>
      </c>
      <c r="C445" s="179">
        <f>C364</f>
        <v>7138732</v>
      </c>
      <c r="D445" s="179"/>
    </row>
    <row r="446" spans="1:7" ht="12.65" customHeight="1" x14ac:dyDescent="0.35">
      <c r="A446" s="179" t="s">
        <v>351</v>
      </c>
      <c r="B446" s="179">
        <f>D236</f>
        <v>117488</v>
      </c>
      <c r="C446" s="179">
        <f>C365</f>
        <v>117488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7674369</v>
      </c>
      <c r="C448" s="179">
        <f>D367</f>
        <v>7674369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62</v>
      </c>
    </row>
    <row r="454" spans="1:7" ht="12.65" customHeight="1" x14ac:dyDescent="0.35">
      <c r="A454" s="179" t="s">
        <v>168</v>
      </c>
      <c r="B454" s="179">
        <f>C233</f>
        <v>17344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100144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108931</v>
      </c>
      <c r="C458" s="194">
        <f>CE70</f>
        <v>108931</v>
      </c>
      <c r="D458" s="194"/>
    </row>
    <row r="459" spans="1:7" ht="12.65" customHeight="1" x14ac:dyDescent="0.35">
      <c r="A459" s="179" t="s">
        <v>244</v>
      </c>
      <c r="B459" s="194">
        <f>C371</f>
        <v>272440</v>
      </c>
      <c r="C459" s="194">
        <f>CE72</f>
        <v>-272440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3849259</v>
      </c>
      <c r="C463" s="194">
        <f>CE73</f>
        <v>3849259</v>
      </c>
      <c r="D463" s="194">
        <f>E141+E147+E153</f>
        <v>3849260</v>
      </c>
    </row>
    <row r="464" spans="1:7" ht="12.65" customHeight="1" x14ac:dyDescent="0.35">
      <c r="A464" s="179" t="s">
        <v>246</v>
      </c>
      <c r="B464" s="194">
        <f>C360</f>
        <v>18882686</v>
      </c>
      <c r="C464" s="194">
        <f>CE74</f>
        <v>18882686</v>
      </c>
      <c r="D464" s="194">
        <f>E142+E148+E154</f>
        <v>18882686</v>
      </c>
    </row>
    <row r="465" spans="1:7" ht="12.65" customHeight="1" x14ac:dyDescent="0.35">
      <c r="A465" s="179" t="s">
        <v>247</v>
      </c>
      <c r="B465" s="194">
        <f>D361</f>
        <v>22731945</v>
      </c>
      <c r="C465" s="194">
        <f>CE75</f>
        <v>22731945</v>
      </c>
      <c r="D465" s="194">
        <f>D463+D464</f>
        <v>22731946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27282</v>
      </c>
      <c r="C468" s="179">
        <f>E195</f>
        <v>27282</v>
      </c>
      <c r="D468" s="179"/>
    </row>
    <row r="469" spans="1:7" ht="12.65" customHeight="1" x14ac:dyDescent="0.35">
      <c r="A469" s="179" t="s">
        <v>333</v>
      </c>
      <c r="B469" s="179">
        <f t="shared" si="14"/>
        <v>556933</v>
      </c>
      <c r="C469" s="179">
        <f>E196</f>
        <v>556933</v>
      </c>
      <c r="D469" s="179"/>
    </row>
    <row r="470" spans="1:7" ht="12.65" customHeight="1" x14ac:dyDescent="0.35">
      <c r="A470" s="179" t="s">
        <v>334</v>
      </c>
      <c r="B470" s="179">
        <f t="shared" si="14"/>
        <v>8947146</v>
      </c>
      <c r="C470" s="179">
        <f>E197</f>
        <v>8947146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1826945</v>
      </c>
      <c r="C472" s="179">
        <f>E199</f>
        <v>1826945</v>
      </c>
      <c r="D472" s="179"/>
    </row>
    <row r="473" spans="1:7" ht="12.65" customHeight="1" x14ac:dyDescent="0.35">
      <c r="A473" s="179" t="s">
        <v>495</v>
      </c>
      <c r="B473" s="179">
        <f t="shared" si="14"/>
        <v>4471713</v>
      </c>
      <c r="C473" s="179">
        <f>SUM(E200:E201)</f>
        <v>4471713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15830019</v>
      </c>
      <c r="C476" s="179">
        <f>E204</f>
        <v>15830019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10142474</v>
      </c>
      <c r="C478" s="179">
        <f>E217</f>
        <v>10142474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18253705</v>
      </c>
    </row>
    <row r="482" spans="1:12" ht="12.65" customHeight="1" x14ac:dyDescent="0.35">
      <c r="A482" s="180" t="s">
        <v>499</v>
      </c>
      <c r="C482" s="180">
        <f>D339</f>
        <v>18253705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167</v>
      </c>
      <c r="B493" s="261" t="str">
        <f>RIGHT('Prior Year'!C83,4)</f>
        <v>2019</v>
      </c>
      <c r="C493" s="261" t="str">
        <f>RIGHT(C82,4)</f>
        <v>2020</v>
      </c>
      <c r="D493" s="261" t="str">
        <f>RIGHT('Prior Year'!C83,4)</f>
        <v>2019</v>
      </c>
      <c r="E493" s="261" t="str">
        <f>RIGHT(C82,4)</f>
        <v>2020</v>
      </c>
      <c r="F493" s="261" t="str">
        <f>RIGHT('Prior Year'!C83,4)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 t="e">
        <f>'Prior Year'!C72</f>
        <v>#DIV/0!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e">
        <f t="shared" ref="F496:G511" si="15">IF(B496=0,"",IF(D496=0,"",B496/D496))</f>
        <v>#DIV/0!</v>
      </c>
      <c r="G496" s="264" t="str">
        <f t="shared" si="15"/>
        <v/>
      </c>
      <c r="H496" s="265" t="e">
        <f>IF(B496=0,"",IF(C496=0,"",IF(D496=0,"",IF(E496=0,"",IF(G496/F496-1&lt;-0.25,G496/F496-1,IF(G496/F496-1&gt;0.25,G496/F496-1,""))))))</f>
        <v>#DIV/0!</v>
      </c>
      <c r="I496" s="267"/>
      <c r="K496" s="261"/>
      <c r="L496" s="261"/>
    </row>
    <row r="497" spans="1:12" ht="12.65" customHeight="1" x14ac:dyDescent="0.35">
      <c r="A497" s="180" t="s">
        <v>513</v>
      </c>
      <c r="B497" s="240" t="e">
        <f>'Prior Year'!D72</f>
        <v>#DIV/0!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e">
        <f t="shared" si="15"/>
        <v>#DIV/0!</v>
      </c>
      <c r="G497" s="263" t="str">
        <f t="shared" si="15"/>
        <v/>
      </c>
      <c r="H497" s="265" t="e">
        <f t="shared" ref="H497:H550" si="16">IF(B497=0,"",IF(C497=0,"",IF(D497=0,"",IF(E497=0,"",IF(G497/F497-1&lt;-0.25,G497/F497-1,IF(G497/F497-1&gt;0.25,G497/F497-1,""))))))</f>
        <v>#DIV/0!</v>
      </c>
      <c r="I497" s="267"/>
      <c r="K497" s="261"/>
      <c r="L497" s="261"/>
    </row>
    <row r="498" spans="1:12" ht="12.65" customHeight="1" x14ac:dyDescent="0.35">
      <c r="A498" s="180" t="s">
        <v>514</v>
      </c>
      <c r="B498" s="240" t="e">
        <f>'Prior Year'!E72</f>
        <v>#DIV/0!</v>
      </c>
      <c r="C498" s="240">
        <f>E71</f>
        <v>170578</v>
      </c>
      <c r="D498" s="240">
        <f>'Prior Year'!E59</f>
        <v>0</v>
      </c>
      <c r="E498" s="180">
        <f>E59</f>
        <v>269</v>
      </c>
      <c r="F498" s="263" t="e">
        <f t="shared" si="15"/>
        <v>#DIV/0!</v>
      </c>
      <c r="G498" s="263">
        <f t="shared" si="15"/>
        <v>634.11895910780675</v>
      </c>
      <c r="H498" s="265" t="e">
        <f t="shared" si="16"/>
        <v>#DIV/0!</v>
      </c>
      <c r="I498" s="267"/>
      <c r="K498" s="261"/>
      <c r="L498" s="261"/>
    </row>
    <row r="499" spans="1:12" ht="12.65" customHeight="1" x14ac:dyDescent="0.35">
      <c r="A499" s="180" t="s">
        <v>515</v>
      </c>
      <c r="B499" s="240" t="e">
        <f>'Prior Year'!F72</f>
        <v>#DIV/0!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e">
        <f t="shared" si="15"/>
        <v>#DIV/0!</v>
      </c>
      <c r="G499" s="263" t="str">
        <f t="shared" si="15"/>
        <v/>
      </c>
      <c r="H499" s="265" t="e">
        <f t="shared" si="16"/>
        <v>#DIV/0!</v>
      </c>
      <c r="I499" s="267"/>
      <c r="K499" s="261"/>
      <c r="L499" s="261"/>
    </row>
    <row r="500" spans="1:12" ht="12.65" customHeight="1" x14ac:dyDescent="0.35">
      <c r="A500" s="180" t="s">
        <v>516</v>
      </c>
      <c r="B500" s="240" t="e">
        <f>'Prior Year'!G72</f>
        <v>#DIV/0!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e">
        <f t="shared" si="15"/>
        <v>#DIV/0!</v>
      </c>
      <c r="G500" s="263" t="str">
        <f t="shared" si="15"/>
        <v/>
      </c>
      <c r="H500" s="265" t="e">
        <f t="shared" si="16"/>
        <v>#DIV/0!</v>
      </c>
      <c r="I500" s="267"/>
      <c r="K500" s="261"/>
      <c r="L500" s="261"/>
    </row>
    <row r="501" spans="1:12" ht="12.65" customHeight="1" x14ac:dyDescent="0.35">
      <c r="A501" s="180" t="s">
        <v>517</v>
      </c>
      <c r="B501" s="240" t="e">
        <f>'Prior Year'!H72</f>
        <v>#DIV/0!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e">
        <f t="shared" si="15"/>
        <v>#DIV/0!</v>
      </c>
      <c r="G501" s="263" t="str">
        <f t="shared" si="15"/>
        <v/>
      </c>
      <c r="H501" s="265" t="e">
        <f t="shared" si="16"/>
        <v>#DIV/0!</v>
      </c>
      <c r="I501" s="267"/>
      <c r="K501" s="261"/>
      <c r="L501" s="261"/>
    </row>
    <row r="502" spans="1:12" ht="12.65" customHeight="1" x14ac:dyDescent="0.35">
      <c r="A502" s="180" t="s">
        <v>518</v>
      </c>
      <c r="B502" s="240" t="e">
        <f>'Prior Year'!I72</f>
        <v>#DIV/0!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e">
        <f t="shared" si="15"/>
        <v>#DIV/0!</v>
      </c>
      <c r="G502" s="263" t="str">
        <f t="shared" si="15"/>
        <v/>
      </c>
      <c r="H502" s="265" t="e">
        <f t="shared" si="16"/>
        <v>#DIV/0!</v>
      </c>
      <c r="I502" s="267"/>
      <c r="K502" s="261"/>
      <c r="L502" s="261"/>
    </row>
    <row r="503" spans="1:12" ht="12.65" customHeight="1" x14ac:dyDescent="0.35">
      <c r="A503" s="180" t="s">
        <v>519</v>
      </c>
      <c r="B503" s="240" t="e">
        <f>'Prior Year'!J72</f>
        <v>#DIV/0!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e">
        <f t="shared" si="15"/>
        <v>#DIV/0!</v>
      </c>
      <c r="G503" s="263" t="str">
        <f t="shared" si="15"/>
        <v/>
      </c>
      <c r="H503" s="265" t="e">
        <f t="shared" si="16"/>
        <v>#DIV/0!</v>
      </c>
      <c r="I503" s="267"/>
      <c r="K503" s="261"/>
      <c r="L503" s="261"/>
    </row>
    <row r="504" spans="1:12" ht="12.65" customHeight="1" x14ac:dyDescent="0.35">
      <c r="A504" s="180" t="s">
        <v>520</v>
      </c>
      <c r="B504" s="240" t="e">
        <f>'Prior Year'!K72</f>
        <v>#DIV/0!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e">
        <f t="shared" si="15"/>
        <v>#DIV/0!</v>
      </c>
      <c r="G504" s="263" t="str">
        <f t="shared" si="15"/>
        <v/>
      </c>
      <c r="H504" s="265" t="e">
        <f t="shared" si="16"/>
        <v>#DIV/0!</v>
      </c>
      <c r="I504" s="267"/>
      <c r="K504" s="261"/>
      <c r="L504" s="261"/>
    </row>
    <row r="505" spans="1:12" ht="12.65" customHeight="1" x14ac:dyDescent="0.35">
      <c r="A505" s="180" t="s">
        <v>521</v>
      </c>
      <c r="B505" s="240" t="e">
        <f>'Prior Year'!L72</f>
        <v>#DIV/0!</v>
      </c>
      <c r="C505" s="240">
        <f>L71</f>
        <v>2498856</v>
      </c>
      <c r="D505" s="240">
        <f>'Prior Year'!L59</f>
        <v>0</v>
      </c>
      <c r="E505" s="180">
        <f>L59</f>
        <v>3941</v>
      </c>
      <c r="F505" s="263" t="e">
        <f t="shared" si="15"/>
        <v>#DIV/0!</v>
      </c>
      <c r="G505" s="263">
        <f t="shared" si="15"/>
        <v>634.06648058868302</v>
      </c>
      <c r="H505" s="265" t="e">
        <f t="shared" si="16"/>
        <v>#DIV/0!</v>
      </c>
      <c r="I505" s="267"/>
      <c r="K505" s="261"/>
      <c r="L505" s="261"/>
    </row>
    <row r="506" spans="1:12" ht="12.65" customHeight="1" x14ac:dyDescent="0.35">
      <c r="A506" s="180" t="s">
        <v>522</v>
      </c>
      <c r="B506" s="240" t="e">
        <f>'Prior Year'!M72</f>
        <v>#DIV/0!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e">
        <f t="shared" si="15"/>
        <v>#DIV/0!</v>
      </c>
      <c r="G506" s="263" t="str">
        <f t="shared" si="15"/>
        <v/>
      </c>
      <c r="H506" s="265" t="e">
        <f t="shared" si="16"/>
        <v>#DIV/0!</v>
      </c>
      <c r="I506" s="267"/>
      <c r="K506" s="261"/>
      <c r="L506" s="261"/>
    </row>
    <row r="507" spans="1:12" ht="12.65" customHeight="1" x14ac:dyDescent="0.35">
      <c r="A507" s="180" t="s">
        <v>523</v>
      </c>
      <c r="B507" s="240" t="e">
        <f>'Prior Year'!N72</f>
        <v>#DIV/0!</v>
      </c>
      <c r="C507" s="240">
        <f>N71</f>
        <v>1049220</v>
      </c>
      <c r="D507" s="240">
        <f>'Prior Year'!N59</f>
        <v>0</v>
      </c>
      <c r="E507" s="180">
        <f>N59</f>
        <v>5300</v>
      </c>
      <c r="F507" s="263" t="e">
        <f t="shared" si="15"/>
        <v>#DIV/0!</v>
      </c>
      <c r="G507" s="263">
        <f t="shared" si="15"/>
        <v>197.96603773584906</v>
      </c>
      <c r="H507" s="265" t="e">
        <f t="shared" si="16"/>
        <v>#DIV/0!</v>
      </c>
      <c r="I507" s="267"/>
      <c r="K507" s="261"/>
      <c r="L507" s="261"/>
    </row>
    <row r="508" spans="1:12" ht="12.65" customHeight="1" x14ac:dyDescent="0.35">
      <c r="A508" s="180" t="s">
        <v>524</v>
      </c>
      <c r="B508" s="240" t="e">
        <f>'Prior Year'!O72</f>
        <v>#DIV/0!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e">
        <f t="shared" si="15"/>
        <v>#DIV/0!</v>
      </c>
      <c r="G508" s="263" t="str">
        <f t="shared" si="15"/>
        <v/>
      </c>
      <c r="H508" s="265" t="e">
        <f t="shared" si="16"/>
        <v>#DIV/0!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 t="e">
        <f>'Prior Year'!P72</f>
        <v>#DIV/0!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e">
        <f t="shared" si="15"/>
        <v>#DIV/0!</v>
      </c>
      <c r="G509" s="263" t="str">
        <f t="shared" si="15"/>
        <v/>
      </c>
      <c r="H509" s="265" t="e">
        <f t="shared" si="16"/>
        <v>#DIV/0!</v>
      </c>
      <c r="I509" s="267"/>
      <c r="K509" s="261"/>
      <c r="L509" s="261"/>
    </row>
    <row r="510" spans="1:12" ht="12.65" customHeight="1" x14ac:dyDescent="0.35">
      <c r="A510" s="180" t="s">
        <v>526</v>
      </c>
      <c r="B510" s="240" t="e">
        <f>'Prior Year'!Q72</f>
        <v>#DIV/0!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e">
        <f t="shared" si="15"/>
        <v>#DIV/0!</v>
      </c>
      <c r="G510" s="263" t="str">
        <f t="shared" si="15"/>
        <v/>
      </c>
      <c r="H510" s="265" t="e">
        <f t="shared" si="16"/>
        <v>#DIV/0!</v>
      </c>
      <c r="I510" s="267"/>
      <c r="K510" s="261"/>
      <c r="L510" s="261"/>
    </row>
    <row r="511" spans="1:12" ht="12.65" customHeight="1" x14ac:dyDescent="0.35">
      <c r="A511" s="180" t="s">
        <v>527</v>
      </c>
      <c r="B511" s="240" t="e">
        <f>'Prior Year'!R72</f>
        <v>#DIV/0!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e">
        <f t="shared" si="15"/>
        <v>#DIV/0!</v>
      </c>
      <c r="G511" s="263" t="str">
        <f t="shared" si="15"/>
        <v/>
      </c>
      <c r="H511" s="265" t="e">
        <f t="shared" si="16"/>
        <v>#DIV/0!</v>
      </c>
      <c r="I511" s="267"/>
      <c r="K511" s="261"/>
      <c r="L511" s="261"/>
    </row>
    <row r="512" spans="1:12" ht="12.65" customHeight="1" x14ac:dyDescent="0.35">
      <c r="A512" s="180" t="s">
        <v>528</v>
      </c>
      <c r="B512" s="240" t="e">
        <f>'Prior Year'!S72</f>
        <v>#DIV/0!</v>
      </c>
      <c r="C512" s="240">
        <f>S71</f>
        <v>130548</v>
      </c>
      <c r="D512" s="181" t="s">
        <v>529</v>
      </c>
      <c r="E512" s="181" t="s">
        <v>529</v>
      </c>
      <c r="F512" s="263" t="e">
        <f t="shared" ref="F512:G527" si="17">IF(B512=0,"",IF(D512=0,"",B512/D512))</f>
        <v>#DIV/0!</v>
      </c>
      <c r="G512" s="263" t="str">
        <f t="shared" si="17"/>
        <v/>
      </c>
      <c r="H512" s="265" t="e">
        <f t="shared" si="16"/>
        <v>#DIV/0!</v>
      </c>
      <c r="I512" s="267"/>
      <c r="K512" s="261"/>
      <c r="L512" s="261"/>
    </row>
    <row r="513" spans="1:12" ht="12.65" customHeight="1" x14ac:dyDescent="0.35">
      <c r="A513" s="180" t="s">
        <v>1246</v>
      </c>
      <c r="B513" s="240" t="e">
        <f>'Prior Year'!T72</f>
        <v>#DIV/0!</v>
      </c>
      <c r="C513" s="240">
        <f>T71</f>
        <v>0</v>
      </c>
      <c r="D513" s="181" t="s">
        <v>529</v>
      </c>
      <c r="E513" s="181" t="s">
        <v>529</v>
      </c>
      <c r="F513" s="263" t="e">
        <f t="shared" si="17"/>
        <v>#DIV/0!</v>
      </c>
      <c r="G513" s="263" t="str">
        <f t="shared" si="17"/>
        <v/>
      </c>
      <c r="H513" s="265" t="e">
        <f t="shared" si="16"/>
        <v>#DIV/0!</v>
      </c>
      <c r="I513" s="267"/>
      <c r="K513" s="261"/>
      <c r="L513" s="261"/>
    </row>
    <row r="514" spans="1:12" ht="12.65" customHeight="1" x14ac:dyDescent="0.35">
      <c r="A514" s="180" t="s">
        <v>530</v>
      </c>
      <c r="B514" s="240" t="e">
        <f>'Prior Year'!U72</f>
        <v>#DIV/0!</v>
      </c>
      <c r="C514" s="240">
        <f>U71</f>
        <v>775842</v>
      </c>
      <c r="D514" s="240">
        <f>'Prior Year'!U59</f>
        <v>0</v>
      </c>
      <c r="E514" s="180">
        <f>U59</f>
        <v>28808</v>
      </c>
      <c r="F514" s="263" t="e">
        <f t="shared" si="17"/>
        <v>#DIV/0!</v>
      </c>
      <c r="G514" s="263">
        <f t="shared" si="17"/>
        <v>26.931477367397946</v>
      </c>
      <c r="H514" s="265" t="e">
        <f t="shared" si="16"/>
        <v>#DIV/0!</v>
      </c>
      <c r="I514" s="267"/>
      <c r="K514" s="261"/>
      <c r="L514" s="261"/>
    </row>
    <row r="515" spans="1:12" ht="12.65" customHeight="1" x14ac:dyDescent="0.35">
      <c r="A515" s="180" t="s">
        <v>531</v>
      </c>
      <c r="B515" s="240" t="e">
        <f>'Prior Year'!V72</f>
        <v>#DIV/0!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e">
        <f t="shared" si="17"/>
        <v>#DIV/0!</v>
      </c>
      <c r="G515" s="263" t="str">
        <f t="shared" si="17"/>
        <v/>
      </c>
      <c r="H515" s="265" t="e">
        <f t="shared" si="16"/>
        <v>#DIV/0!</v>
      </c>
      <c r="I515" s="267"/>
      <c r="K515" s="261"/>
      <c r="L515" s="261"/>
    </row>
    <row r="516" spans="1:12" ht="12.65" customHeight="1" x14ac:dyDescent="0.35">
      <c r="A516" s="180" t="s">
        <v>532</v>
      </c>
      <c r="B516" s="240" t="e">
        <f>'Prior Year'!W72</f>
        <v>#DIV/0!</v>
      </c>
      <c r="C516" s="240">
        <f>W71</f>
        <v>70945</v>
      </c>
      <c r="D516" s="240">
        <f>'Prior Year'!W59</f>
        <v>0</v>
      </c>
      <c r="E516" s="180">
        <f>W59</f>
        <v>252</v>
      </c>
      <c r="F516" s="263" t="e">
        <f t="shared" si="17"/>
        <v>#DIV/0!</v>
      </c>
      <c r="G516" s="263">
        <f t="shared" si="17"/>
        <v>281.52777777777777</v>
      </c>
      <c r="H516" s="265" t="e">
        <f t="shared" si="16"/>
        <v>#DIV/0!</v>
      </c>
      <c r="I516" s="267"/>
      <c r="K516" s="261"/>
      <c r="L516" s="261"/>
    </row>
    <row r="517" spans="1:12" ht="12.65" customHeight="1" x14ac:dyDescent="0.35">
      <c r="A517" s="180" t="s">
        <v>533</v>
      </c>
      <c r="B517" s="240" t="e">
        <f>'Prior Year'!X72</f>
        <v>#DIV/0!</v>
      </c>
      <c r="C517" s="240">
        <f>X71</f>
        <v>225536</v>
      </c>
      <c r="D517" s="240">
        <f>'Prior Year'!X59</f>
        <v>0</v>
      </c>
      <c r="E517" s="180">
        <f>X59</f>
        <v>1044</v>
      </c>
      <c r="F517" s="263" t="e">
        <f t="shared" si="17"/>
        <v>#DIV/0!</v>
      </c>
      <c r="G517" s="263">
        <f t="shared" si="17"/>
        <v>216.03065134099617</v>
      </c>
      <c r="H517" s="265" t="e">
        <f t="shared" si="16"/>
        <v>#DIV/0!</v>
      </c>
      <c r="I517" s="267"/>
      <c r="K517" s="261"/>
      <c r="L517" s="261"/>
    </row>
    <row r="518" spans="1:12" ht="12.65" customHeight="1" x14ac:dyDescent="0.35">
      <c r="A518" s="180" t="s">
        <v>534</v>
      </c>
      <c r="B518" s="240" t="e">
        <f>'Prior Year'!Y72</f>
        <v>#DIV/0!</v>
      </c>
      <c r="C518" s="240">
        <f>Y71</f>
        <v>498563</v>
      </c>
      <c r="D518" s="240">
        <f>'Prior Year'!Y59</f>
        <v>0</v>
      </c>
      <c r="E518" s="180">
        <f>Y59</f>
        <v>2586</v>
      </c>
      <c r="F518" s="263" t="e">
        <f t="shared" si="17"/>
        <v>#DIV/0!</v>
      </c>
      <c r="G518" s="263">
        <f t="shared" si="17"/>
        <v>192.79311678267595</v>
      </c>
      <c r="H518" s="265" t="e">
        <f t="shared" si="16"/>
        <v>#DIV/0!</v>
      </c>
      <c r="I518" s="267"/>
      <c r="K518" s="261"/>
      <c r="L518" s="261"/>
    </row>
    <row r="519" spans="1:12" ht="12.65" customHeight="1" x14ac:dyDescent="0.35">
      <c r="A519" s="180" t="s">
        <v>535</v>
      </c>
      <c r="B519" s="240" t="e">
        <f>'Prior Year'!Z72</f>
        <v>#DIV/0!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e">
        <f t="shared" si="17"/>
        <v>#DIV/0!</v>
      </c>
      <c r="G519" s="263" t="str">
        <f t="shared" si="17"/>
        <v/>
      </c>
      <c r="H519" s="265" t="e">
        <f t="shared" si="16"/>
        <v>#DIV/0!</v>
      </c>
      <c r="I519" s="267"/>
      <c r="K519" s="261"/>
      <c r="L519" s="261"/>
    </row>
    <row r="520" spans="1:12" ht="12.65" customHeight="1" x14ac:dyDescent="0.35">
      <c r="A520" s="180" t="s">
        <v>536</v>
      </c>
      <c r="B520" s="240" t="e">
        <f>'Prior Year'!AA72</f>
        <v>#DIV/0!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e">
        <f t="shared" si="17"/>
        <v>#DIV/0!</v>
      </c>
      <c r="G520" s="263" t="str">
        <f t="shared" si="17"/>
        <v/>
      </c>
      <c r="H520" s="265" t="e">
        <f t="shared" si="16"/>
        <v>#DIV/0!</v>
      </c>
      <c r="I520" s="267"/>
      <c r="K520" s="261"/>
      <c r="L520" s="261"/>
    </row>
    <row r="521" spans="1:12" ht="12.65" customHeight="1" x14ac:dyDescent="0.35">
      <c r="A521" s="180" t="s">
        <v>537</v>
      </c>
      <c r="B521" s="240" t="e">
        <f>'Prior Year'!AB72</f>
        <v>#DIV/0!</v>
      </c>
      <c r="C521" s="240">
        <f>AB71</f>
        <v>496266</v>
      </c>
      <c r="D521" s="181" t="s">
        <v>529</v>
      </c>
      <c r="E521" s="181" t="s">
        <v>529</v>
      </c>
      <c r="F521" s="263" t="e">
        <f t="shared" si="17"/>
        <v>#DIV/0!</v>
      </c>
      <c r="G521" s="263" t="str">
        <f t="shared" si="17"/>
        <v/>
      </c>
      <c r="H521" s="265" t="e">
        <f t="shared" si="16"/>
        <v>#DIV/0!</v>
      </c>
      <c r="I521" s="267"/>
      <c r="K521" s="261"/>
      <c r="L521" s="261"/>
    </row>
    <row r="522" spans="1:12" ht="12.65" customHeight="1" x14ac:dyDescent="0.35">
      <c r="A522" s="180" t="s">
        <v>538</v>
      </c>
      <c r="B522" s="240" t="e">
        <f>'Prior Year'!AC72</f>
        <v>#DIV/0!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e">
        <f t="shared" si="17"/>
        <v>#DIV/0!</v>
      </c>
      <c r="G522" s="263" t="str">
        <f t="shared" si="17"/>
        <v/>
      </c>
      <c r="H522" s="265" t="e">
        <f t="shared" si="16"/>
        <v>#DIV/0!</v>
      </c>
      <c r="I522" s="267"/>
      <c r="K522" s="261"/>
      <c r="L522" s="261"/>
    </row>
    <row r="523" spans="1:12" ht="12.65" customHeight="1" x14ac:dyDescent="0.35">
      <c r="A523" s="180" t="s">
        <v>539</v>
      </c>
      <c r="B523" s="240" t="e">
        <f>'Prior Year'!AD72</f>
        <v>#DIV/0!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e">
        <f t="shared" si="17"/>
        <v>#DIV/0!</v>
      </c>
      <c r="G523" s="263" t="str">
        <f t="shared" si="17"/>
        <v/>
      </c>
      <c r="H523" s="265" t="e">
        <f t="shared" si="16"/>
        <v>#DIV/0!</v>
      </c>
      <c r="I523" s="267"/>
      <c r="K523" s="261"/>
      <c r="L523" s="261"/>
    </row>
    <row r="524" spans="1:12" ht="12.65" customHeight="1" x14ac:dyDescent="0.35">
      <c r="A524" s="180" t="s">
        <v>540</v>
      </c>
      <c r="B524" s="240" t="e">
        <f>'Prior Year'!AE72</f>
        <v>#DIV/0!</v>
      </c>
      <c r="C524" s="240">
        <f>AE71</f>
        <v>614683</v>
      </c>
      <c r="D524" s="240">
        <f>'Prior Year'!AE59</f>
        <v>0</v>
      </c>
      <c r="E524" s="180">
        <f>AE59</f>
        <v>9328</v>
      </c>
      <c r="F524" s="263" t="e">
        <f t="shared" si="17"/>
        <v>#DIV/0!</v>
      </c>
      <c r="G524" s="263">
        <f t="shared" si="17"/>
        <v>65.896548027444254</v>
      </c>
      <c r="H524" s="265" t="e">
        <f t="shared" si="16"/>
        <v>#DIV/0!</v>
      </c>
      <c r="I524" s="267"/>
      <c r="K524" s="261"/>
      <c r="L524" s="261"/>
    </row>
    <row r="525" spans="1:12" ht="12.65" customHeight="1" x14ac:dyDescent="0.35">
      <c r="A525" s="180" t="s">
        <v>541</v>
      </c>
      <c r="B525" s="240" t="e">
        <f>'Prior Year'!AF72</f>
        <v>#DIV/0!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e">
        <f t="shared" si="17"/>
        <v>#DIV/0!</v>
      </c>
      <c r="G525" s="263" t="str">
        <f t="shared" si="17"/>
        <v/>
      </c>
      <c r="H525" s="265" t="e">
        <f t="shared" si="16"/>
        <v>#DIV/0!</v>
      </c>
      <c r="I525" s="267"/>
      <c r="K525" s="261"/>
      <c r="L525" s="261"/>
    </row>
    <row r="526" spans="1:12" ht="12.65" customHeight="1" x14ac:dyDescent="0.35">
      <c r="A526" s="180" t="s">
        <v>542</v>
      </c>
      <c r="B526" s="240" t="e">
        <f>'Prior Year'!AG72</f>
        <v>#DIV/0!</v>
      </c>
      <c r="C526" s="240">
        <f>AG71</f>
        <v>225929</v>
      </c>
      <c r="D526" s="240">
        <f>'Prior Year'!AG59</f>
        <v>0</v>
      </c>
      <c r="E526" s="180">
        <f>AG59</f>
        <v>1836</v>
      </c>
      <c r="F526" s="263" t="e">
        <f t="shared" si="17"/>
        <v>#DIV/0!</v>
      </c>
      <c r="G526" s="263">
        <f t="shared" si="17"/>
        <v>123.05501089324619</v>
      </c>
      <c r="H526" s="265" t="e">
        <f t="shared" si="16"/>
        <v>#DIV/0!</v>
      </c>
      <c r="I526" s="267"/>
      <c r="K526" s="261"/>
      <c r="L526" s="261"/>
    </row>
    <row r="527" spans="1:12" ht="12.65" customHeight="1" x14ac:dyDescent="0.35">
      <c r="A527" s="180" t="s">
        <v>543</v>
      </c>
      <c r="B527" s="240" t="e">
        <f>'Prior Year'!AH72</f>
        <v>#DIV/0!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e">
        <f t="shared" si="17"/>
        <v>#DIV/0!</v>
      </c>
      <c r="G527" s="263" t="str">
        <f t="shared" si="17"/>
        <v/>
      </c>
      <c r="H527" s="265" t="e">
        <f t="shared" si="16"/>
        <v>#DIV/0!</v>
      </c>
      <c r="I527" s="267"/>
      <c r="K527" s="261"/>
      <c r="L527" s="261"/>
    </row>
    <row r="528" spans="1:12" ht="12.65" customHeight="1" x14ac:dyDescent="0.35">
      <c r="A528" s="180" t="s">
        <v>544</v>
      </c>
      <c r="B528" s="240" t="e">
        <f>'Prior Year'!AI72</f>
        <v>#DIV/0!</v>
      </c>
      <c r="C528" s="240">
        <f>AI71</f>
        <v>44482</v>
      </c>
      <c r="D528" s="240">
        <f>'Prior Year'!AI59</f>
        <v>0</v>
      </c>
      <c r="E528" s="180">
        <f>AI59</f>
        <v>175</v>
      </c>
      <c r="F528" s="263" t="e">
        <f t="shared" ref="F528:G540" si="18">IF(B528=0,"",IF(D528=0,"",B528/D528))</f>
        <v>#DIV/0!</v>
      </c>
      <c r="G528" s="263">
        <f t="shared" si="18"/>
        <v>254.18285714285713</v>
      </c>
      <c r="H528" s="265" t="e">
        <f t="shared" si="16"/>
        <v>#DIV/0!</v>
      </c>
      <c r="I528" s="267"/>
      <c r="K528" s="261"/>
      <c r="L528" s="261"/>
    </row>
    <row r="529" spans="1:12" ht="12.65" customHeight="1" x14ac:dyDescent="0.35">
      <c r="A529" s="180" t="s">
        <v>545</v>
      </c>
      <c r="B529" s="240" t="e">
        <f>'Prior Year'!AJ72</f>
        <v>#DIV/0!</v>
      </c>
      <c r="C529" s="240">
        <f>AJ71</f>
        <v>830852</v>
      </c>
      <c r="D529" s="240">
        <f>'Prior Year'!AJ59</f>
        <v>0</v>
      </c>
      <c r="E529" s="180">
        <f>AJ59</f>
        <v>9975</v>
      </c>
      <c r="F529" s="263" t="e">
        <f t="shared" si="18"/>
        <v>#DIV/0!</v>
      </c>
      <c r="G529" s="263">
        <f t="shared" si="18"/>
        <v>83.293433583959896</v>
      </c>
      <c r="H529" s="265" t="e">
        <f t="shared" si="16"/>
        <v>#DIV/0!</v>
      </c>
      <c r="I529" s="267"/>
      <c r="K529" s="261"/>
      <c r="L529" s="261"/>
    </row>
    <row r="530" spans="1:12" ht="12.65" customHeight="1" x14ac:dyDescent="0.35">
      <c r="A530" s="180" t="s">
        <v>546</v>
      </c>
      <c r="B530" s="240" t="e">
        <f>'Prior Year'!AK72</f>
        <v>#DIV/0!</v>
      </c>
      <c r="C530" s="240">
        <f>AK71</f>
        <v>124431</v>
      </c>
      <c r="D530" s="240">
        <f>'Prior Year'!AK59</f>
        <v>0</v>
      </c>
      <c r="E530" s="180">
        <f>AK59</f>
        <v>2687</v>
      </c>
      <c r="F530" s="263" t="e">
        <f t="shared" si="18"/>
        <v>#DIV/0!</v>
      </c>
      <c r="G530" s="263">
        <f t="shared" si="18"/>
        <v>46.308522515816897</v>
      </c>
      <c r="H530" s="265" t="e">
        <f t="shared" si="16"/>
        <v>#DIV/0!</v>
      </c>
      <c r="I530" s="267"/>
      <c r="K530" s="261"/>
      <c r="L530" s="261"/>
    </row>
    <row r="531" spans="1:12" ht="12.65" customHeight="1" x14ac:dyDescent="0.35">
      <c r="A531" s="180" t="s">
        <v>547</v>
      </c>
      <c r="B531" s="240" t="e">
        <f>'Prior Year'!AL72</f>
        <v>#DIV/0!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e">
        <f t="shared" si="18"/>
        <v>#DIV/0!</v>
      </c>
      <c r="G531" s="263" t="str">
        <f t="shared" si="18"/>
        <v/>
      </c>
      <c r="H531" s="265" t="e">
        <f t="shared" si="16"/>
        <v>#DIV/0!</v>
      </c>
      <c r="I531" s="267"/>
      <c r="K531" s="261"/>
      <c r="L531" s="261"/>
    </row>
    <row r="532" spans="1:12" ht="12.65" customHeight="1" x14ac:dyDescent="0.35">
      <c r="A532" s="180" t="s">
        <v>548</v>
      </c>
      <c r="B532" s="240" t="e">
        <f>'Prior Year'!AM72</f>
        <v>#DIV/0!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e">
        <f t="shared" si="18"/>
        <v>#DIV/0!</v>
      </c>
      <c r="G532" s="263" t="str">
        <f t="shared" si="18"/>
        <v/>
      </c>
      <c r="H532" s="265" t="e">
        <f t="shared" si="16"/>
        <v>#DIV/0!</v>
      </c>
      <c r="I532" s="267"/>
      <c r="K532" s="261"/>
      <c r="L532" s="261"/>
    </row>
    <row r="533" spans="1:12" ht="12.65" customHeight="1" x14ac:dyDescent="0.35">
      <c r="A533" s="180" t="s">
        <v>1247</v>
      </c>
      <c r="B533" s="240" t="e">
        <f>'Prior Year'!AN72</f>
        <v>#DIV/0!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e">
        <f t="shared" si="18"/>
        <v>#DIV/0!</v>
      </c>
      <c r="G533" s="263" t="str">
        <f t="shared" si="18"/>
        <v/>
      </c>
      <c r="H533" s="265" t="e">
        <f t="shared" si="16"/>
        <v>#DIV/0!</v>
      </c>
      <c r="I533" s="267"/>
      <c r="K533" s="261"/>
      <c r="L533" s="261"/>
    </row>
    <row r="534" spans="1:12" ht="12.65" customHeight="1" x14ac:dyDescent="0.35">
      <c r="A534" s="180" t="s">
        <v>549</v>
      </c>
      <c r="B534" s="240" t="e">
        <f>'Prior Year'!AO72</f>
        <v>#DIV/0!</v>
      </c>
      <c r="C534" s="240">
        <f>AO71</f>
        <v>66576</v>
      </c>
      <c r="D534" s="240">
        <f>'Prior Year'!AO59</f>
        <v>0</v>
      </c>
      <c r="E534" s="180">
        <f>AO59</f>
        <v>2520</v>
      </c>
      <c r="F534" s="263" t="e">
        <f t="shared" si="18"/>
        <v>#DIV/0!</v>
      </c>
      <c r="G534" s="263">
        <f t="shared" si="18"/>
        <v>26.419047619047618</v>
      </c>
      <c r="H534" s="265" t="e">
        <f t="shared" si="16"/>
        <v>#DIV/0!</v>
      </c>
      <c r="I534" s="267"/>
      <c r="K534" s="261"/>
      <c r="L534" s="261"/>
    </row>
    <row r="535" spans="1:12" ht="12.65" customHeight="1" x14ac:dyDescent="0.35">
      <c r="A535" s="180" t="s">
        <v>550</v>
      </c>
      <c r="B535" s="240" t="e">
        <f>'Prior Year'!AP72</f>
        <v>#DIV/0!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e">
        <f t="shared" si="18"/>
        <v>#DIV/0!</v>
      </c>
      <c r="G535" s="263" t="str">
        <f t="shared" si="18"/>
        <v/>
      </c>
      <c r="H535" s="265" t="e">
        <f t="shared" si="16"/>
        <v>#DIV/0!</v>
      </c>
      <c r="I535" s="267"/>
      <c r="K535" s="261"/>
      <c r="L535" s="261"/>
    </row>
    <row r="536" spans="1:12" ht="12.65" customHeight="1" x14ac:dyDescent="0.35">
      <c r="A536" s="180" t="s">
        <v>551</v>
      </c>
      <c r="B536" s="240" t="e">
        <f>'Prior Year'!AQ72</f>
        <v>#DIV/0!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e">
        <f t="shared" si="18"/>
        <v>#DIV/0!</v>
      </c>
      <c r="G536" s="263" t="str">
        <f t="shared" si="18"/>
        <v/>
      </c>
      <c r="H536" s="265" t="e">
        <f t="shared" si="16"/>
        <v>#DIV/0!</v>
      </c>
      <c r="I536" s="267"/>
      <c r="K536" s="261"/>
      <c r="L536" s="261"/>
    </row>
    <row r="537" spans="1:12" ht="12.65" customHeight="1" x14ac:dyDescent="0.35">
      <c r="A537" s="180" t="s">
        <v>552</v>
      </c>
      <c r="B537" s="240" t="e">
        <f>'Prior Year'!AR72</f>
        <v>#DIV/0!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e">
        <f t="shared" si="18"/>
        <v>#DIV/0!</v>
      </c>
      <c r="G537" s="263" t="str">
        <f t="shared" si="18"/>
        <v/>
      </c>
      <c r="H537" s="265" t="e">
        <f t="shared" si="16"/>
        <v>#DIV/0!</v>
      </c>
      <c r="I537" s="267"/>
      <c r="K537" s="261"/>
      <c r="L537" s="261"/>
    </row>
    <row r="538" spans="1:12" ht="12.65" customHeight="1" x14ac:dyDescent="0.35">
      <c r="A538" s="180" t="s">
        <v>553</v>
      </c>
      <c r="B538" s="240" t="e">
        <f>'Prior Year'!AS72</f>
        <v>#DIV/0!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e">
        <f t="shared" si="18"/>
        <v>#DIV/0!</v>
      </c>
      <c r="G538" s="263" t="str">
        <f t="shared" si="18"/>
        <v/>
      </c>
      <c r="H538" s="265" t="e">
        <f t="shared" si="16"/>
        <v>#DIV/0!</v>
      </c>
      <c r="I538" s="267"/>
      <c r="K538" s="261"/>
      <c r="L538" s="261"/>
    </row>
    <row r="539" spans="1:12" ht="12.65" customHeight="1" x14ac:dyDescent="0.35">
      <c r="A539" s="180" t="s">
        <v>554</v>
      </c>
      <c r="B539" s="240" t="e">
        <f>'Prior Year'!AT72</f>
        <v>#DIV/0!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e">
        <f t="shared" si="18"/>
        <v>#DIV/0!</v>
      </c>
      <c r="G539" s="263" t="str">
        <f t="shared" si="18"/>
        <v/>
      </c>
      <c r="H539" s="265" t="e">
        <f t="shared" si="16"/>
        <v>#DIV/0!</v>
      </c>
      <c r="I539" s="267"/>
      <c r="K539" s="261"/>
      <c r="L539" s="261"/>
    </row>
    <row r="540" spans="1:12" ht="12.65" customHeight="1" x14ac:dyDescent="0.35">
      <c r="A540" s="180" t="s">
        <v>555</v>
      </c>
      <c r="B540" s="240" t="e">
        <f>'Prior Year'!AU72</f>
        <v>#DIV/0!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e">
        <f t="shared" si="18"/>
        <v>#DIV/0!</v>
      </c>
      <c r="G540" s="263" t="str">
        <f t="shared" si="18"/>
        <v/>
      </c>
      <c r="H540" s="265" t="e">
        <f t="shared" si="16"/>
        <v>#DIV/0!</v>
      </c>
      <c r="I540" s="267"/>
      <c r="K540" s="261"/>
      <c r="L540" s="261"/>
    </row>
    <row r="541" spans="1:12" ht="12.65" customHeight="1" x14ac:dyDescent="0.35">
      <c r="A541" s="180" t="s">
        <v>556</v>
      </c>
      <c r="B541" s="240" t="e">
        <f>'Prior Year'!AV72</f>
        <v>#DIV/0!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 t="e">
        <f>'Prior Year'!AW72</f>
        <v>#DIV/0!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 t="e">
        <f>'Prior Year'!AX72</f>
        <v>#DIV/0!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 t="e">
        <f>'Prior Year'!AY72</f>
        <v>#DIV/0!</v>
      </c>
      <c r="C544" s="240">
        <f>AY71</f>
        <v>368287</v>
      </c>
      <c r="D544" s="240">
        <f>'Prior Year'!AY59</f>
        <v>0</v>
      </c>
      <c r="E544" s="180">
        <f>AY59</f>
        <v>24123</v>
      </c>
      <c r="F544" s="263" t="e">
        <f t="shared" ref="F544:G550" si="19">IF(B544=0,"",IF(D544=0,"",B544/D544))</f>
        <v>#DIV/0!</v>
      </c>
      <c r="G544" s="263">
        <f t="shared" si="19"/>
        <v>15.267048045433818</v>
      </c>
      <c r="H544" s="265" t="e">
        <f t="shared" si="16"/>
        <v>#DIV/0!</v>
      </c>
      <c r="I544" s="267"/>
      <c r="K544" s="261"/>
      <c r="L544" s="261"/>
    </row>
    <row r="545" spans="1:13" ht="12.65" customHeight="1" x14ac:dyDescent="0.35">
      <c r="A545" s="180" t="s">
        <v>559</v>
      </c>
      <c r="B545" s="240" t="e">
        <f>'Prior Year'!AZ72</f>
        <v>#DIV/0!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e">
        <f t="shared" si="19"/>
        <v>#DIV/0!</v>
      </c>
      <c r="G545" s="263" t="str">
        <f t="shared" si="19"/>
        <v/>
      </c>
      <c r="H545" s="265" t="e">
        <f t="shared" si="16"/>
        <v>#DIV/0!</v>
      </c>
      <c r="I545" s="267"/>
      <c r="K545" s="261"/>
      <c r="L545" s="261"/>
    </row>
    <row r="546" spans="1:13" ht="12.65" customHeight="1" x14ac:dyDescent="0.35">
      <c r="A546" s="180" t="s">
        <v>560</v>
      </c>
      <c r="B546" s="240" t="e">
        <f>'Prior Year'!BA72</f>
        <v>#DIV/0!</v>
      </c>
      <c r="C546" s="240">
        <f>BA71</f>
        <v>79333</v>
      </c>
      <c r="D546" s="240">
        <f>'Prior Year'!BA59</f>
        <v>0</v>
      </c>
      <c r="E546" s="180">
        <f>BA59</f>
        <v>0</v>
      </c>
      <c r="F546" s="263" t="e">
        <f t="shared" si="19"/>
        <v>#DIV/0!</v>
      </c>
      <c r="G546" s="263" t="str">
        <f t="shared" si="19"/>
        <v/>
      </c>
      <c r="H546" s="265" t="e">
        <f t="shared" si="16"/>
        <v>#DIV/0!</v>
      </c>
      <c r="I546" s="267"/>
      <c r="K546" s="261"/>
      <c r="L546" s="261"/>
    </row>
    <row r="547" spans="1:13" ht="12.65" customHeight="1" x14ac:dyDescent="0.35">
      <c r="A547" s="180" t="s">
        <v>561</v>
      </c>
      <c r="B547" s="240" t="e">
        <f>'Prior Year'!BB72</f>
        <v>#DIV/0!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 t="e">
        <f>'Prior Year'!BC72</f>
        <v>#DIV/0!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 t="e">
        <f>'Prior Year'!BD72</f>
        <v>#DIV/0!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 t="e">
        <f>'Prior Year'!BE72</f>
        <v>#DIV/0!</v>
      </c>
      <c r="C550" s="240">
        <f>BE71</f>
        <v>595248</v>
      </c>
      <c r="D550" s="240">
        <f>'Prior Year'!BE59</f>
        <v>0</v>
      </c>
      <c r="E550" s="180">
        <f>BE59</f>
        <v>31494</v>
      </c>
      <c r="F550" s="263" t="e">
        <f t="shared" si="19"/>
        <v>#DIV/0!</v>
      </c>
      <c r="G550" s="263">
        <f t="shared" si="19"/>
        <v>18.900361973709277</v>
      </c>
      <c r="H550" s="265" t="e">
        <f t="shared" si="16"/>
        <v>#DIV/0!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 t="e">
        <f>'Prior Year'!BF72</f>
        <v>#DIV/0!</v>
      </c>
      <c r="C551" s="240">
        <f>BF71</f>
        <v>273165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 t="e">
        <f>'Prior Year'!BG72</f>
        <v>#DIV/0!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 t="e">
        <f>'Prior Year'!BH72</f>
        <v>#DIV/0!</v>
      </c>
      <c r="C553" s="240">
        <f>BH71</f>
        <v>490141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 t="e">
        <f>'Prior Year'!BI72</f>
        <v>#DIV/0!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 t="e">
        <f>'Prior Year'!BJ72</f>
        <v>#DIV/0!</v>
      </c>
      <c r="C555" s="240">
        <f>BJ71</f>
        <v>293212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 t="e">
        <f>'Prior Year'!BK72</f>
        <v>#DIV/0!</v>
      </c>
      <c r="C556" s="240">
        <f>BK71</f>
        <v>693677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 t="e">
        <f>'Prior Year'!BL72</f>
        <v>#DIV/0!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 t="e">
        <f>'Prior Year'!BM72</f>
        <v>#DIV/0!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 t="e">
        <f>'Prior Year'!BN72</f>
        <v>#DIV/0!</v>
      </c>
      <c r="C559" s="240">
        <f>BN71</f>
        <v>422160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 t="e">
        <f>'Prior Year'!BO72</f>
        <v>#DIV/0!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 t="e">
        <f>'Prior Year'!BP72</f>
        <v>#DIV/0!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 t="e">
        <f>'Prior Year'!BQ72</f>
        <v>#DIV/0!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 t="e">
        <f>'Prior Year'!BR72</f>
        <v>#DIV/0!</v>
      </c>
      <c r="C563" s="240">
        <f>BR71</f>
        <v>175480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 t="e">
        <f>'Prior Year'!BS72</f>
        <v>#DIV/0!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 t="e">
        <f>'Prior Year'!BT72</f>
        <v>#DIV/0!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 t="e">
        <f>'Prior Year'!BU72</f>
        <v>#DIV/0!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 t="e">
        <f>'Prior Year'!BV72</f>
        <v>#DIV/0!</v>
      </c>
      <c r="C567" s="240">
        <f>BV71</f>
        <v>356031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 t="e">
        <f>'Prior Year'!BW72</f>
        <v>#DIV/0!</v>
      </c>
      <c r="C568" s="240">
        <f>BW71</f>
        <v>1902553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 t="e">
        <f>'Prior Year'!BX72</f>
        <v>#DIV/0!</v>
      </c>
      <c r="C569" s="240">
        <f>BX71</f>
        <v>25719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 t="e">
        <f>'Prior Year'!BY72</f>
        <v>#DIV/0!</v>
      </c>
      <c r="C570" s="240">
        <f>BY71</f>
        <v>653479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 t="e">
        <f>'Prior Year'!BZ72</f>
        <v>#DIV/0!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 t="e">
        <f>'Prior Year'!CA72</f>
        <v>#DIV/0!</v>
      </c>
      <c r="C572" s="240">
        <f>CA71</f>
        <v>14558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 t="e">
        <f>'Prior Year'!CB72</f>
        <v>#DIV/0!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 t="e">
        <f>'Prior Year'!CC72</f>
        <v>#DIV/0!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Year'!CD72</f>
        <v>0</v>
      </c>
      <c r="C575" s="240">
        <f>CD71</f>
        <v>240583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30416</v>
      </c>
      <c r="E612" s="180">
        <f>SUM(C624:D647)+SUM(C668:D713)</f>
        <v>13634540.046390058</v>
      </c>
      <c r="F612" s="180">
        <f>CE64-(AX64+BD64+BE64+BG64+BJ64+BN64+BP64+BQ64+CB64+CC64+CD64)</f>
        <v>1112056</v>
      </c>
      <c r="G612" s="180">
        <f>CE77-(AX77+AY77+BD77+BE77+BG77+BJ77+BN77+BP77+BQ77+CB77+CC77+CD77)</f>
        <v>24123</v>
      </c>
      <c r="H612" s="197">
        <f>CE60-(AX60+AY60+AZ60+BD60+BE60+BG60+BJ60+BN60+BO60+BP60+BQ60+BR60+CB60+CC60+CD60)</f>
        <v>100.48000000000005</v>
      </c>
      <c r="I612" s="180">
        <f>CE78-(AX78+AY78+AZ78+BD78+BE78+BF78+BG78+BJ78+BN78+BO78+BP78+BQ78+BR78+CB78+CC78+CD78)</f>
        <v>10997</v>
      </c>
      <c r="J612" s="180">
        <f>CE79-(AX79+AY79+AZ79+BA79+BD79+BE79+BF79+BG79+BJ79+BN79+BO79+BP79+BQ79+BR79+CB79+CC79+CD79)</f>
        <v>56660</v>
      </c>
      <c r="K612" s="180">
        <f>CE75-(AW75+AX75+AY75+AZ75+BA75+BB75+BC75+BD75+BE75+BF75+BG75+BH75+BI75+BJ75+BK75+BL75+BM75+BN75+BO75+BP75+BQ75+BR75+BS75+BT75+BU75+BV75+BW75+BX75+CB75+CC75+CD75)</f>
        <v>22731945</v>
      </c>
      <c r="L612" s="197">
        <f>CE80-(AW80+AX80+AY80+AZ80+BA80+BB80+BC80+BD80+BE80+BF80+BG80+BH80+BI80+BJ80+BK80+BL80+BM80+BN80+BO80+BP80+BQ80+BR80+BS80+BT80+BU80+BV80+BW80+BX80+BY80+BZ80+CA80+CB80+CC80+CD80)</f>
        <v>34.750000000000007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595248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240583</v>
      </c>
      <c r="D615" s="266">
        <f>SUM(C614:C615)</f>
        <v>835831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293212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422160</v>
      </c>
      <c r="D619" s="180">
        <f>(D615/D612)*BN76</f>
        <v>57020.953609942131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772392.95360994211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368287</v>
      </c>
      <c r="D625" s="180">
        <f>(D615/D612)*AY76</f>
        <v>26051.018805891636</v>
      </c>
      <c r="E625" s="180">
        <f>(E623/E612)*SUM(C625:D625)</f>
        <v>22339.140596592293</v>
      </c>
      <c r="F625" s="180">
        <f>(F624/F612)*AY64</f>
        <v>0</v>
      </c>
      <c r="G625" s="180">
        <f>SUM(C625:F625)</f>
        <v>416677.1594024839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175480</v>
      </c>
      <c r="D626" s="180">
        <f>(D615/D612)*BR76</f>
        <v>11101.910967911625</v>
      </c>
      <c r="E626" s="180">
        <f>(E623/E612)*SUM(C626:D626)</f>
        <v>10569.814076042039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197151.72504395366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273165</v>
      </c>
      <c r="D629" s="180">
        <f>(D615/D612)*BF76</f>
        <v>20115.343634928984</v>
      </c>
      <c r="E629" s="180">
        <f>(E623/E612)*SUM(C629:D629)</f>
        <v>16614.251018749845</v>
      </c>
      <c r="F629" s="180">
        <f>(F624/F612)*BF64</f>
        <v>0</v>
      </c>
      <c r="G629" s="180">
        <f>(G625/G612)*BF77</f>
        <v>0</v>
      </c>
      <c r="H629" s="180">
        <f>(H628/H612)*BF60</f>
        <v>10752.303475725175</v>
      </c>
      <c r="I629" s="180">
        <f>SUM(C629:H629)</f>
        <v>320646.898129404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79333</v>
      </c>
      <c r="D630" s="180">
        <f>(D615/D612)*BA76</f>
        <v>0</v>
      </c>
      <c r="E630" s="180">
        <f>(E623/E612)*SUM(C630:D630)</f>
        <v>4494.1926885873436</v>
      </c>
      <c r="F630" s="180">
        <f>(F624/F612)*BA64</f>
        <v>0</v>
      </c>
      <c r="G630" s="180">
        <f>(G625/G612)*BA77</f>
        <v>0</v>
      </c>
      <c r="H630" s="180">
        <f>(H628/H612)*BA60</f>
        <v>1550.0583477778994</v>
      </c>
      <c r="I630" s="180">
        <f>(I629/I612)*BA78</f>
        <v>0</v>
      </c>
      <c r="J630" s="180">
        <f>SUM(C630:I630)</f>
        <v>85377.25103636524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693677</v>
      </c>
      <c r="D635" s="180">
        <f>(D615/D612)*BK76</f>
        <v>0</v>
      </c>
      <c r="E635" s="180">
        <f>(E623/E612)*SUM(C635:D635)</f>
        <v>39296.611771157055</v>
      </c>
      <c r="F635" s="180">
        <f>(F624/F612)*BK64</f>
        <v>0</v>
      </c>
      <c r="G635" s="180">
        <f>(G625/G612)*BK77</f>
        <v>0</v>
      </c>
      <c r="H635" s="180">
        <f>(H628/H612)*BK60</f>
        <v>7416.7348792410867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490141</v>
      </c>
      <c r="D636" s="180">
        <f>(D615/D612)*BH76</f>
        <v>0</v>
      </c>
      <c r="E636" s="180">
        <f>(E623/E612)*SUM(C636:D636)</f>
        <v>27766.353202033064</v>
      </c>
      <c r="F636" s="180">
        <f>(F624/F612)*BH64</f>
        <v>0</v>
      </c>
      <c r="G636" s="180">
        <f>(G625/G612)*BH77</f>
        <v>0</v>
      </c>
      <c r="H636" s="180">
        <f>(H628/H612)*BH60</f>
        <v>4081.1662827570008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356031</v>
      </c>
      <c r="D642" s="180">
        <f>(D615/D612)*BV76</f>
        <v>21159.582785376118</v>
      </c>
      <c r="E642" s="180">
        <f>(E623/E612)*SUM(C642:D642)</f>
        <v>21367.74304965193</v>
      </c>
      <c r="F642" s="180">
        <f>(F624/F612)*BV64</f>
        <v>0</v>
      </c>
      <c r="G642" s="180">
        <f>(G625/G612)*BV77</f>
        <v>0</v>
      </c>
      <c r="H642" s="180">
        <f>(H628/H612)*BV60</f>
        <v>7946.5016563297359</v>
      </c>
      <c r="I642" s="180">
        <f>(I629/I612)*BV78</f>
        <v>9476.2427836733932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1902553</v>
      </c>
      <c r="D643" s="180">
        <f>(D615/D612)*BW76</f>
        <v>0</v>
      </c>
      <c r="E643" s="180">
        <f>(E623/E612)*SUM(C643:D643)</f>
        <v>107779.10557082067</v>
      </c>
      <c r="F643" s="180">
        <f>(F624/F612)*BW64</f>
        <v>0</v>
      </c>
      <c r="G643" s="180">
        <f>(G625/G612)*BW77</f>
        <v>0</v>
      </c>
      <c r="H643" s="180">
        <f>(H628/H612)*BW60</f>
        <v>12557.434716175387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25719</v>
      </c>
      <c r="D644" s="180">
        <f>(D615/D612)*BX76</f>
        <v>0</v>
      </c>
      <c r="E644" s="180">
        <f>(E623/E612)*SUM(C644:D644)</f>
        <v>1456.9742951581043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3728425.4509923733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653479</v>
      </c>
      <c r="D645" s="180">
        <f>(D615/D612)*BY76</f>
        <v>7859.2736059968429</v>
      </c>
      <c r="E645" s="180">
        <f>(E623/E612)*SUM(C645:D645)</f>
        <v>37464.631791600557</v>
      </c>
      <c r="F645" s="180">
        <f>(F624/F612)*BY64</f>
        <v>0</v>
      </c>
      <c r="G645" s="180">
        <f>(G625/G612)*BY77</f>
        <v>0</v>
      </c>
      <c r="H645" s="180">
        <f>(H628/H612)*BY60</f>
        <v>2040.5831413785004</v>
      </c>
      <c r="I645" s="180">
        <f>(I629/I612)*BY78</f>
        <v>3528.0780825368629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14558</v>
      </c>
      <c r="D647" s="180">
        <f>(D615/D612)*CA76</f>
        <v>0</v>
      </c>
      <c r="E647" s="180">
        <f>(E623/E612)*SUM(C647:D647)</f>
        <v>824.70670667256434</v>
      </c>
      <c r="F647" s="180">
        <f>(F624/F612)*CA64</f>
        <v>0</v>
      </c>
      <c r="G647" s="180">
        <f>(G625/G612)*CA77</f>
        <v>0</v>
      </c>
      <c r="H647" s="180">
        <f>(H628/H612)*CA60</f>
        <v>78.48396697609617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719832.75729516137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6583626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170578</v>
      </c>
      <c r="D670" s="180">
        <f>(D615/D612)*E76</f>
        <v>7694.3937401367693</v>
      </c>
      <c r="E670" s="180">
        <f>(E623/E612)*SUM(C670:D670)</f>
        <v>10099.082204428003</v>
      </c>
      <c r="F670" s="180">
        <f>(F624/F612)*E64</f>
        <v>0</v>
      </c>
      <c r="G670" s="180">
        <f>(G625/G612)*E77</f>
        <v>14025.69553682448</v>
      </c>
      <c r="H670" s="180">
        <f>(H628/H612)*E60</f>
        <v>3845.7143818287118</v>
      </c>
      <c r="I670" s="180">
        <f>(I629/I612)*E78</f>
        <v>3440.605072226032</v>
      </c>
      <c r="J670" s="180">
        <f>(J630/J612)*E79</f>
        <v>3453.6650083895011</v>
      </c>
      <c r="K670" s="180">
        <f>(K644/K612)*E75</f>
        <v>121824.11971351059</v>
      </c>
      <c r="L670" s="180">
        <f>(L647/L612)*E80</f>
        <v>40600.638972619163</v>
      </c>
      <c r="M670" s="180">
        <f t="shared" si="20"/>
        <v>204984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2498856</v>
      </c>
      <c r="D677" s="180">
        <f>(D615/D612)*L76</f>
        <v>112503.02847185692</v>
      </c>
      <c r="E677" s="180">
        <f>(E623/E612)*SUM(C677:D677)</f>
        <v>147932.77265494521</v>
      </c>
      <c r="F677" s="180">
        <f>(F624/F612)*L64</f>
        <v>0</v>
      </c>
      <c r="G677" s="180">
        <f>(G625/G612)*L77</f>
        <v>205376.25607492987</v>
      </c>
      <c r="H677" s="180">
        <f>(H628/H612)*L60</f>
        <v>56292.625313604978</v>
      </c>
      <c r="I677" s="180">
        <f>(I629/I612)*L78</f>
        <v>50296.980928728008</v>
      </c>
      <c r="J677" s="180">
        <f>(J630/J612)*L79</f>
        <v>50608.548417002523</v>
      </c>
      <c r="K677" s="180">
        <f>(K644/K612)*L75</f>
        <v>295574.54586296965</v>
      </c>
      <c r="L677" s="180">
        <f>(L647/L612)*L80</f>
        <v>594302.21026757348</v>
      </c>
      <c r="M677" s="180">
        <f t="shared" si="20"/>
        <v>1512887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1049220</v>
      </c>
      <c r="D679" s="180">
        <f>(D615/D612)*N76</f>
        <v>342620.36125723302</v>
      </c>
      <c r="E679" s="180">
        <f>(E623/E612)*SUM(C679:D679)</f>
        <v>78847.374676906504</v>
      </c>
      <c r="F679" s="180">
        <f>(F624/F612)*N64</f>
        <v>0</v>
      </c>
      <c r="G679" s="180">
        <f>(G625/G612)*N77</f>
        <v>191799.65916366875</v>
      </c>
      <c r="H679" s="180">
        <f>(H628/H612)*N60</f>
        <v>21641.953893658516</v>
      </c>
      <c r="I679" s="180">
        <f>(I629/I612)*N78</f>
        <v>153194.39872436924</v>
      </c>
      <c r="J679" s="180">
        <f>(J630/J612)*N79</f>
        <v>0</v>
      </c>
      <c r="K679" s="180">
        <f>(K644/K612)*N75</f>
        <v>89285.934958786776</v>
      </c>
      <c r="L679" s="180">
        <f>(L647/L612)*N80</f>
        <v>0</v>
      </c>
      <c r="M679" s="180">
        <f t="shared" si="20"/>
        <v>877390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130548</v>
      </c>
      <c r="D684" s="180">
        <f>(D615/D612)*S76</f>
        <v>26078.498783534978</v>
      </c>
      <c r="E684" s="180">
        <f>(E623/E612)*SUM(C684:D684)</f>
        <v>8872.8481927066587</v>
      </c>
      <c r="F684" s="180">
        <f>(F624/F612)*S64</f>
        <v>0</v>
      </c>
      <c r="G684" s="180">
        <f>(G625/G612)*S77</f>
        <v>0</v>
      </c>
      <c r="H684" s="180">
        <f>(H628/H612)*S60</f>
        <v>3610.2624809004237</v>
      </c>
      <c r="I684" s="180">
        <f>(I629/I612)*S78</f>
        <v>11663.068041444176</v>
      </c>
      <c r="J684" s="180">
        <f>(J630/J612)*S79</f>
        <v>0</v>
      </c>
      <c r="K684" s="180">
        <f>(K644/K612)*S75</f>
        <v>32356.945968366254</v>
      </c>
      <c r="L684" s="180">
        <f>(L647/L612)*S80</f>
        <v>37907.739448925036</v>
      </c>
      <c r="M684" s="180">
        <f t="shared" si="20"/>
        <v>120489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775842</v>
      </c>
      <c r="D686" s="180">
        <f>(D615/D612)*U76</f>
        <v>25638.819141241449</v>
      </c>
      <c r="E686" s="180">
        <f>(E623/E612)*SUM(C686:D686)</f>
        <v>45403.668554416981</v>
      </c>
      <c r="F686" s="180">
        <f>(F624/F612)*U64</f>
        <v>0</v>
      </c>
      <c r="G686" s="180">
        <f>(G625/G612)*U77</f>
        <v>0</v>
      </c>
      <c r="H686" s="180">
        <f>(H628/H612)*U60</f>
        <v>11694.111079438328</v>
      </c>
      <c r="I686" s="180">
        <f>(I629/I612)*U78</f>
        <v>11458.964350718903</v>
      </c>
      <c r="J686" s="180">
        <f>(J630/J612)*U79</f>
        <v>0</v>
      </c>
      <c r="K686" s="180">
        <f>(K644/K612)*U75</f>
        <v>519219.59985415905</v>
      </c>
      <c r="L686" s="180">
        <f>(L647/L612)*U80</f>
        <v>0</v>
      </c>
      <c r="M686" s="180">
        <f t="shared" si="20"/>
        <v>613415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70945</v>
      </c>
      <c r="D688" s="180">
        <f>(D615/D612)*W76</f>
        <v>1566.3587256706996</v>
      </c>
      <c r="E688" s="180">
        <f>(E623/E612)*SUM(C688:D688)</f>
        <v>4107.7485816046701</v>
      </c>
      <c r="F688" s="180">
        <f>(F624/F612)*W64</f>
        <v>0</v>
      </c>
      <c r="G688" s="180">
        <f>(G625/G612)*W77</f>
        <v>0</v>
      </c>
      <c r="H688" s="180">
        <f>(H628/H612)*W60</f>
        <v>686.73471104084138</v>
      </c>
      <c r="I688" s="180">
        <f>(I629/I612)*W78</f>
        <v>699.7840824866505</v>
      </c>
      <c r="J688" s="180">
        <f>(J630/J612)*W79</f>
        <v>459.58456699773029</v>
      </c>
      <c r="K688" s="180">
        <f>(K644/K612)*W75</f>
        <v>58656.908098363318</v>
      </c>
      <c r="L688" s="180">
        <f>(L647/L612)*W80</f>
        <v>0</v>
      </c>
      <c r="M688" s="180">
        <f t="shared" si="20"/>
        <v>66177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225536</v>
      </c>
      <c r="D689" s="180">
        <f>(D615/D612)*X76</f>
        <v>6540.2346791162545</v>
      </c>
      <c r="E689" s="180">
        <f>(E623/E612)*SUM(C689:D689)</f>
        <v>13147.055034976174</v>
      </c>
      <c r="F689" s="180">
        <f>(F624/F612)*X64</f>
        <v>0</v>
      </c>
      <c r="G689" s="180">
        <f>(G625/G612)*X77</f>
        <v>0</v>
      </c>
      <c r="H689" s="180">
        <f>(H628/H612)*X60</f>
        <v>2845.043802883486</v>
      </c>
      <c r="I689" s="180">
        <f>(I629/I612)*X78</f>
        <v>2915.767010361044</v>
      </c>
      <c r="J689" s="180">
        <f>(J630/J612)*X79</f>
        <v>1904.6389924102659</v>
      </c>
      <c r="K689" s="180">
        <f>(K644/K612)*X75</f>
        <v>243007.26098622</v>
      </c>
      <c r="L689" s="180">
        <f>(L647/L612)*X80</f>
        <v>0</v>
      </c>
      <c r="M689" s="180">
        <f t="shared" si="20"/>
        <v>270360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498563</v>
      </c>
      <c r="D690" s="180">
        <f>(D615/D612)*Y76</f>
        <v>16185.706831930562</v>
      </c>
      <c r="E690" s="180">
        <f>(E623/E612)*SUM(C690:D690)</f>
        <v>29160.373044052943</v>
      </c>
      <c r="F690" s="180">
        <f>(F624/F612)*Y64</f>
        <v>0</v>
      </c>
      <c r="G690" s="180">
        <f>(G625/G612)*Y77</f>
        <v>0</v>
      </c>
      <c r="H690" s="180">
        <f>(H628/H612)*Y60</f>
        <v>7063.5570278486548</v>
      </c>
      <c r="I690" s="180">
        <f>(I629/I612)*Y78</f>
        <v>7231.1021856953885</v>
      </c>
      <c r="J690" s="180">
        <f>(J630/J612)*Y79</f>
        <v>4720.9129455865213</v>
      </c>
      <c r="K690" s="180">
        <f>(K644/K612)*Y75</f>
        <v>601931.73340370553</v>
      </c>
      <c r="L690" s="180">
        <f>(L647/L612)*Y80</f>
        <v>0</v>
      </c>
      <c r="M690" s="180">
        <f t="shared" si="20"/>
        <v>666293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496266</v>
      </c>
      <c r="D693" s="180">
        <f>(D615/D612)*AB76</f>
        <v>2747.9977643345605</v>
      </c>
      <c r="E693" s="180">
        <f>(E623/E612)*SUM(C693:D693)</f>
        <v>28269.006091477862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1224.6221443516383</v>
      </c>
      <c r="J693" s="180">
        <f>(J630/J612)*AB79</f>
        <v>0</v>
      </c>
      <c r="K693" s="180">
        <f>(K644/K612)*AB75</f>
        <v>212311.4792062965</v>
      </c>
      <c r="L693" s="180">
        <f>(L647/L612)*AB80</f>
        <v>0</v>
      </c>
      <c r="M693" s="180">
        <f t="shared" si="20"/>
        <v>244553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614683</v>
      </c>
      <c r="D696" s="180">
        <f>(D615/D612)*AE76</f>
        <v>49436.479780378744</v>
      </c>
      <c r="E696" s="180">
        <f>(E623/E612)*SUM(C696:D696)</f>
        <v>37622.186358481442</v>
      </c>
      <c r="F696" s="180">
        <f>(F624/F612)*AE64</f>
        <v>0</v>
      </c>
      <c r="G696" s="180">
        <f>(G625/G612)*AE77</f>
        <v>0</v>
      </c>
      <c r="H696" s="180">
        <f>(H628/H612)*AE60</f>
        <v>12478.95074919929</v>
      </c>
      <c r="I696" s="180">
        <f>(I629/I612)*AE78</f>
        <v>20118.792371491203</v>
      </c>
      <c r="J696" s="180">
        <f>(J630/J612)*AE79</f>
        <v>4827.8982054450098</v>
      </c>
      <c r="K696" s="180">
        <f>(K644/K612)*AE75</f>
        <v>199162.07220080227</v>
      </c>
      <c r="L696" s="180">
        <f>(L647/L612)*AE80</f>
        <v>0</v>
      </c>
      <c r="M696" s="180">
        <f t="shared" si="20"/>
        <v>323646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225929</v>
      </c>
      <c r="D698" s="180">
        <f>(D615/D612)*AG76</f>
        <v>27397.53771041557</v>
      </c>
      <c r="E698" s="180">
        <f>(E623/E612)*SUM(C698:D698)</f>
        <v>14350.878872641846</v>
      </c>
      <c r="F698" s="180">
        <f>(F624/F612)*AG64</f>
        <v>0</v>
      </c>
      <c r="G698" s="180">
        <f>(G625/G612)*AG77</f>
        <v>0</v>
      </c>
      <c r="H698" s="180">
        <f>(H628/H612)*AG60</f>
        <v>2707.6968606753176</v>
      </c>
      <c r="I698" s="180">
        <f>(I629/I612)*AG78</f>
        <v>12246.221443516384</v>
      </c>
      <c r="J698" s="180">
        <f>(J630/J612)*AG79</f>
        <v>17265.311372655717</v>
      </c>
      <c r="K698" s="180">
        <f>(K644/K612)*AG75</f>
        <v>835382.87184734643</v>
      </c>
      <c r="L698" s="180">
        <f>(L647/L612)*AG80</f>
        <v>28586.164174599206</v>
      </c>
      <c r="M698" s="180">
        <f t="shared" si="20"/>
        <v>937937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44482</v>
      </c>
      <c r="D700" s="180">
        <f>(D615/D612)*AI76</f>
        <v>10414.911526827984</v>
      </c>
      <c r="E700" s="180">
        <f>(E623/E612)*SUM(C700:D700)</f>
        <v>3109.8949795154172</v>
      </c>
      <c r="F700" s="180">
        <f>(F624/F612)*AI64</f>
        <v>0</v>
      </c>
      <c r="G700" s="180">
        <f>(G625/G612)*AI77</f>
        <v>0</v>
      </c>
      <c r="H700" s="180">
        <f>(H628/H612)*AI60</f>
        <v>255.07289267231255</v>
      </c>
      <c r="I700" s="180">
        <f>(I629/I612)*AI78</f>
        <v>4665.2272165776703</v>
      </c>
      <c r="J700" s="180">
        <f>(J630/J612)*AI79</f>
        <v>759.4446615306756</v>
      </c>
      <c r="K700" s="180">
        <f>(K644/K612)*AI75</f>
        <v>63190.994080325407</v>
      </c>
      <c r="L700" s="180">
        <f>(L647/L612)*AI80</f>
        <v>2692.8995236941282</v>
      </c>
      <c r="M700" s="180">
        <f t="shared" si="20"/>
        <v>85088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830852</v>
      </c>
      <c r="D701" s="180">
        <f>(D615/D612)*AJ76</f>
        <v>53805.796225670696</v>
      </c>
      <c r="E701" s="180">
        <f>(E623/E612)*SUM(C701:D701)</f>
        <v>50115.621490416364</v>
      </c>
      <c r="F701" s="180">
        <f>(F624/F612)*AJ64</f>
        <v>0</v>
      </c>
      <c r="G701" s="180">
        <f>(G625/G612)*AJ77</f>
        <v>0</v>
      </c>
      <c r="H701" s="180">
        <f>(H628/H612)*AJ60</f>
        <v>26115.540011295998</v>
      </c>
      <c r="I701" s="180">
        <f>(I629/I612)*AJ78</f>
        <v>24055.077835478613</v>
      </c>
      <c r="J701" s="180">
        <f>(J630/J612)*AJ79</f>
        <v>28.629858271989757</v>
      </c>
      <c r="K701" s="180">
        <f>(K644/K612)*AJ75</f>
        <v>337279.80483335844</v>
      </c>
      <c r="L701" s="180">
        <f>(L647/L612)*AJ80</f>
        <v>0</v>
      </c>
      <c r="M701" s="180">
        <f t="shared" si="20"/>
        <v>491400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124431</v>
      </c>
      <c r="D702" s="180">
        <f>(D615/D612)*AK76</f>
        <v>6897.4743884797472</v>
      </c>
      <c r="E702" s="180">
        <f>(E623/E612)*SUM(C702:D702)</f>
        <v>7439.7220500930998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3090.7130309827066</v>
      </c>
      <c r="J702" s="180">
        <f>(J630/J612)*AK79</f>
        <v>0</v>
      </c>
      <c r="K702" s="180">
        <f>(K644/K612)*AK75</f>
        <v>56195.668977927671</v>
      </c>
      <c r="L702" s="180">
        <f>(L647/L612)*AK80</f>
        <v>0</v>
      </c>
      <c r="M702" s="180">
        <f t="shared" si="20"/>
        <v>73624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66576</v>
      </c>
      <c r="D706" s="180">
        <f>(D615/D612)*AO76</f>
        <v>2995.3175631246709</v>
      </c>
      <c r="E706" s="180">
        <f>(E623/E612)*SUM(C706:D706)</f>
        <v>3941.1960562134691</v>
      </c>
      <c r="F706" s="180">
        <f>(F624/F612)*AO64</f>
        <v>0</v>
      </c>
      <c r="G706" s="180">
        <f>(G625/G612)*AO77</f>
        <v>5475.548627060788</v>
      </c>
      <c r="H706" s="180">
        <f>(H628/H612)*AO60</f>
        <v>1491.195372545827</v>
      </c>
      <c r="I706" s="180">
        <f>(I629/I612)*AO78</f>
        <v>1341.2528247660803</v>
      </c>
      <c r="J706" s="180">
        <f>(J630/J612)*AO79</f>
        <v>1348.617008075307</v>
      </c>
      <c r="K706" s="180">
        <f>(K644/K612)*AO75</f>
        <v>63045.511000235681</v>
      </c>
      <c r="L706" s="180">
        <f>(L647/L612)*AO80</f>
        <v>15743.104907750288</v>
      </c>
      <c r="M706" s="180">
        <f t="shared" si="20"/>
        <v>95382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14406933</v>
      </c>
      <c r="D715" s="180">
        <f>SUM(D616:D647)+SUM(D668:D713)</f>
        <v>835830.99999999988</v>
      </c>
      <c r="E715" s="180">
        <f>SUM(E624:E647)+SUM(E668:E713)</f>
        <v>772392.95360994211</v>
      </c>
      <c r="F715" s="180">
        <f>SUM(F625:F648)+SUM(F668:F713)</f>
        <v>0</v>
      </c>
      <c r="G715" s="180">
        <f>SUM(G626:G647)+SUM(G668:G713)</f>
        <v>416677.1594024839</v>
      </c>
      <c r="H715" s="180">
        <f>SUM(H629:H647)+SUM(H668:H713)</f>
        <v>197151.72504395357</v>
      </c>
      <c r="I715" s="180">
        <f>SUM(I630:I647)+SUM(I668:I713)</f>
        <v>320646.898129404</v>
      </c>
      <c r="J715" s="180">
        <f>SUM(J631:J647)+SUM(J668:J713)</f>
        <v>85377.251036365255</v>
      </c>
      <c r="K715" s="180">
        <f>SUM(K668:K713)</f>
        <v>3728425.4509923742</v>
      </c>
      <c r="L715" s="180">
        <f>SUM(L668:L713)</f>
        <v>719832.75729516137</v>
      </c>
      <c r="M715" s="180">
        <f>SUM(M668:M713)</f>
        <v>6583625</v>
      </c>
      <c r="N715" s="198" t="s">
        <v>742</v>
      </c>
    </row>
    <row r="716" spans="1:83" ht="12.65" customHeight="1" x14ac:dyDescent="0.35">
      <c r="C716" s="180">
        <f>CE71</f>
        <v>14406933</v>
      </c>
      <c r="D716" s="180">
        <f>D615</f>
        <v>835831</v>
      </c>
      <c r="E716" s="180">
        <f>E623</f>
        <v>772392.95360994211</v>
      </c>
      <c r="F716" s="180">
        <f>F624</f>
        <v>0</v>
      </c>
      <c r="G716" s="180">
        <f>G625</f>
        <v>416677.1594024839</v>
      </c>
      <c r="H716" s="180">
        <f>H628</f>
        <v>197151.72504395366</v>
      </c>
      <c r="I716" s="180">
        <f>I629</f>
        <v>320646.898129404</v>
      </c>
      <c r="J716" s="180">
        <f>J630</f>
        <v>85377.25103636524</v>
      </c>
      <c r="K716" s="180">
        <f>K644</f>
        <v>3728425.4509923733</v>
      </c>
      <c r="L716" s="180">
        <f>L647</f>
        <v>719832.75729516137</v>
      </c>
      <c r="M716" s="180">
        <f>C648</f>
        <v>6583626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str">
        <f>RIGHT(C83,3)&amp;"*"&amp;RIGHT(C82,4)&amp;"*"&amp;"A"</f>
        <v>167*2020*A</v>
      </c>
      <c r="B722" s="275">
        <f>ROUND(C165,0)</f>
        <v>516023</v>
      </c>
      <c r="C722" s="275">
        <f>ROUND(C166,0)</f>
        <v>27235</v>
      </c>
      <c r="D722" s="275">
        <f>ROUND(C167,0)</f>
        <v>38386</v>
      </c>
      <c r="E722" s="275">
        <f>ROUND(C168,0)</f>
        <v>1103628</v>
      </c>
      <c r="F722" s="275">
        <f>ROUND(C169,0)</f>
        <v>0</v>
      </c>
      <c r="G722" s="275">
        <f>ROUND(C170,0)</f>
        <v>82823</v>
      </c>
      <c r="H722" s="275">
        <f>ROUND(C171+C172,0)</f>
        <v>10098</v>
      </c>
      <c r="I722" s="275">
        <f>ROUND(C175,0)</f>
        <v>128675</v>
      </c>
      <c r="J722" s="275">
        <f>ROUND(C176,0)</f>
        <v>10450</v>
      </c>
      <c r="K722" s="275">
        <f>ROUND(C179,0)</f>
        <v>59388</v>
      </c>
      <c r="L722" s="275">
        <f>ROUND(C180,0)</f>
        <v>33730</v>
      </c>
      <c r="M722" s="275">
        <f>ROUND(C183,0)</f>
        <v>76029</v>
      </c>
      <c r="N722" s="275">
        <f>ROUND(C184,0)</f>
        <v>0</v>
      </c>
      <c r="O722" s="275">
        <f>ROUND(C185,0)</f>
        <v>0</v>
      </c>
      <c r="P722" s="275">
        <f>ROUND(C188,0)</f>
        <v>180367</v>
      </c>
      <c r="Q722" s="275">
        <f>ROUND(C189,0)</f>
        <v>0</v>
      </c>
      <c r="R722" s="275">
        <f>ROUND(B195,0)</f>
        <v>27282</v>
      </c>
      <c r="S722" s="275">
        <f>ROUND(C195,0)</f>
        <v>0</v>
      </c>
      <c r="T722" s="275">
        <f>ROUND(D195,0)</f>
        <v>0</v>
      </c>
      <c r="U722" s="275">
        <f>ROUND(B196,0)</f>
        <v>308854</v>
      </c>
      <c r="V722" s="275">
        <f>ROUND(C196,0)</f>
        <v>248079</v>
      </c>
      <c r="W722" s="275">
        <f>ROUND(D196,0)</f>
        <v>0</v>
      </c>
      <c r="X722" s="275">
        <f>ROUND(B197,0)</f>
        <v>8947146</v>
      </c>
      <c r="Y722" s="275">
        <f>ROUND(C197,0)</f>
        <v>0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1897028</v>
      </c>
      <c r="AE722" s="275">
        <f>ROUND(C199,0)</f>
        <v>12599</v>
      </c>
      <c r="AF722" s="275">
        <f>ROUND(D199,0)</f>
        <v>82682</v>
      </c>
      <c r="AG722" s="275">
        <f>ROUND(B200,0)</f>
        <v>4322999</v>
      </c>
      <c r="AH722" s="275">
        <f>ROUND(C200,0)</f>
        <v>165794</v>
      </c>
      <c r="AI722" s="275">
        <f>ROUND(D200,0)</f>
        <v>17080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0</v>
      </c>
      <c r="AQ722" s="275">
        <f>ROUND(C203,0)</f>
        <v>0</v>
      </c>
      <c r="AR722" s="275">
        <f>ROUND(D203,0)</f>
        <v>0</v>
      </c>
      <c r="AS722" s="275"/>
      <c r="AT722" s="275"/>
      <c r="AU722" s="275"/>
      <c r="AV722" s="275">
        <f>ROUND(B209,0)</f>
        <v>204654</v>
      </c>
      <c r="AW722" s="275">
        <f>ROUND(C209,0)</f>
        <v>14912</v>
      </c>
      <c r="AX722" s="275">
        <f>ROUND(D209,0)</f>
        <v>0</v>
      </c>
      <c r="AY722" s="275">
        <f>ROUND(B210,0)</f>
        <v>4340718</v>
      </c>
      <c r="AZ722" s="275">
        <f>ROUND(C210,0)</f>
        <v>445992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1822878</v>
      </c>
      <c r="BF722" s="275">
        <f>ROUND(C212,0)</f>
        <v>15131</v>
      </c>
      <c r="BG722" s="275">
        <f>ROUND(D212,0)</f>
        <v>78061</v>
      </c>
      <c r="BH722" s="275">
        <f>ROUND(B213,0)</f>
        <v>3062453</v>
      </c>
      <c r="BI722" s="275">
        <f>ROUND(C213,0)</f>
        <v>326657</v>
      </c>
      <c r="BJ722" s="275">
        <f>ROUND(D213,0)</f>
        <v>12860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3173893</v>
      </c>
      <c r="BU722" s="275">
        <f>ROUND(C224,0)</f>
        <v>1957189</v>
      </c>
      <c r="BV722" s="275">
        <f>ROUND(C225,0)</f>
        <v>0</v>
      </c>
      <c r="BW722" s="275">
        <f>ROUND(C226,0)</f>
        <v>0</v>
      </c>
      <c r="BX722" s="275">
        <f>ROUND(C227,0)</f>
        <v>0</v>
      </c>
      <c r="BY722" s="275">
        <f>ROUND(C228,0)</f>
        <v>2007650</v>
      </c>
      <c r="BZ722" s="275">
        <f>ROUND(C231,0)</f>
        <v>62</v>
      </c>
      <c r="CA722" s="275">
        <f>ROUND(C233,0)</f>
        <v>17344</v>
      </c>
      <c r="CB722" s="275">
        <f>ROUND(C234,0)</f>
        <v>100144</v>
      </c>
      <c r="CC722" s="275">
        <f>ROUND(C238+C239,0)</f>
        <v>0</v>
      </c>
      <c r="CD722" s="275">
        <f>D221</f>
        <v>418149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167*2020*A</v>
      </c>
      <c r="B726" s="275">
        <f>ROUND(C111,0)</f>
        <v>94</v>
      </c>
      <c r="C726" s="275">
        <f>ROUND(C112,0)</f>
        <v>49</v>
      </c>
      <c r="D726" s="275">
        <f>ROUND(C113,0)</f>
        <v>0</v>
      </c>
      <c r="E726" s="275">
        <f>ROUND(C114,0)</f>
        <v>0</v>
      </c>
      <c r="F726" s="275">
        <f>ROUND(D111,0)</f>
        <v>269</v>
      </c>
      <c r="G726" s="275">
        <f>ROUND(D112,0)</f>
        <v>3941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25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25</v>
      </c>
      <c r="W726" s="275">
        <f>ROUND(C129,0)</f>
        <v>0</v>
      </c>
      <c r="X726" s="275">
        <f>ROUND(B138,0)</f>
        <v>71</v>
      </c>
      <c r="Y726" s="275">
        <f>ROUND(B139,0)</f>
        <v>214</v>
      </c>
      <c r="Z726" s="275">
        <f>ROUND(B140,0)</f>
        <v>0</v>
      </c>
      <c r="AA726" s="275">
        <f>ROUND(B141,0)</f>
        <v>1125996</v>
      </c>
      <c r="AB726" s="275">
        <f>ROUND(B142,0)</f>
        <v>8052065</v>
      </c>
      <c r="AC726" s="275">
        <f>ROUND(C138,0)</f>
        <v>9</v>
      </c>
      <c r="AD726" s="275">
        <f>ROUND(C139,0)</f>
        <v>8</v>
      </c>
      <c r="AE726" s="275">
        <f>ROUND(C140,0)</f>
        <v>0</v>
      </c>
      <c r="AF726" s="275">
        <f>ROUND(C141,0)</f>
        <v>515884</v>
      </c>
      <c r="AG726" s="275">
        <f>ROUND(C142,0)</f>
        <v>4156549</v>
      </c>
      <c r="AH726" s="275">
        <f>ROUND(D138,0)</f>
        <v>14</v>
      </c>
      <c r="AI726" s="275">
        <f>ROUND(D139,0)</f>
        <v>47</v>
      </c>
      <c r="AJ726" s="275">
        <f>ROUND(D140,0)</f>
        <v>0</v>
      </c>
      <c r="AK726" s="275">
        <f>ROUND(D141,0)</f>
        <v>393600</v>
      </c>
      <c r="AL726" s="275">
        <f>ROUND(D142,0)</f>
        <v>6674072</v>
      </c>
      <c r="AM726" s="275">
        <f>ROUND(B144,0)</f>
        <v>43</v>
      </c>
      <c r="AN726" s="275">
        <f>ROUND(B145,0)</f>
        <v>764</v>
      </c>
      <c r="AO726" s="275">
        <f>ROUND(B146,0)</f>
        <v>0</v>
      </c>
      <c r="AP726" s="275">
        <f>ROUND(B147,0)</f>
        <v>1738622</v>
      </c>
      <c r="AQ726" s="275">
        <f>ROUND(B148,0)</f>
        <v>0</v>
      </c>
      <c r="AR726" s="275">
        <f>ROUND(C144,0)</f>
        <v>4</v>
      </c>
      <c r="AS726" s="275">
        <f>ROUND(C145,0)</f>
        <v>2381</v>
      </c>
      <c r="AT726" s="275">
        <f>ROUND(C146,0)</f>
        <v>0</v>
      </c>
      <c r="AU726" s="275">
        <f>ROUND(C147,0)</f>
        <v>25360</v>
      </c>
      <c r="AV726" s="275">
        <f>ROUND(C148,0)</f>
        <v>0</v>
      </c>
      <c r="AW726" s="275">
        <f>ROUND(D144,0)</f>
        <v>2</v>
      </c>
      <c r="AX726" s="275">
        <f>ROUND(D145,0)</f>
        <v>796</v>
      </c>
      <c r="AY726" s="275">
        <f>ROUND(D146,0)</f>
        <v>0</v>
      </c>
      <c r="AZ726" s="275">
        <f>ROUND(D147,0)</f>
        <v>49798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982234</v>
      </c>
      <c r="BR726" s="275">
        <f>ROUND(C157,0)</f>
        <v>345199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167*2020*A</v>
      </c>
      <c r="B730" s="275">
        <f>ROUND(C250,0)</f>
        <v>10050195</v>
      </c>
      <c r="C730" s="275">
        <f>ROUND(C251,0)</f>
        <v>0</v>
      </c>
      <c r="D730" s="275">
        <f>ROUND(C252,0)</f>
        <v>3503846</v>
      </c>
      <c r="E730" s="275">
        <f>ROUND(C253,0)</f>
        <v>1541861</v>
      </c>
      <c r="F730" s="275">
        <f>ROUND(C254,0)</f>
        <v>0</v>
      </c>
      <c r="G730" s="275">
        <f>ROUND(C255,0)</f>
        <v>22521</v>
      </c>
      <c r="H730" s="275">
        <f>ROUND(C256,0)</f>
        <v>0</v>
      </c>
      <c r="I730" s="275">
        <f>ROUND(C257,0)</f>
        <v>228386</v>
      </c>
      <c r="J730" s="275">
        <f>ROUND(C258,0)</f>
        <v>38792</v>
      </c>
      <c r="K730" s="275">
        <f>ROUND(C259,0)</f>
        <v>0</v>
      </c>
      <c r="L730" s="275">
        <f>ROUND(C262,0)</f>
        <v>264281</v>
      </c>
      <c r="M730" s="275">
        <f>ROUND(C263,0)</f>
        <v>0</v>
      </c>
      <c r="N730" s="275">
        <f>ROUND(C264,0)</f>
        <v>0</v>
      </c>
      <c r="O730" s="275">
        <f>ROUND(C267,0)</f>
        <v>27282</v>
      </c>
      <c r="P730" s="275">
        <f>ROUND(C268,0)</f>
        <v>556933</v>
      </c>
      <c r="Q730" s="275">
        <f>ROUND(C269,0)</f>
        <v>8947146</v>
      </c>
      <c r="R730" s="275">
        <f>ROUND(C270,0)</f>
        <v>0</v>
      </c>
      <c r="S730" s="275">
        <f>ROUND(C271,0)</f>
        <v>1826945</v>
      </c>
      <c r="T730" s="275">
        <f>ROUND(C272,0)</f>
        <v>4471713</v>
      </c>
      <c r="U730" s="275">
        <f>ROUND(C273,0)</f>
        <v>0</v>
      </c>
      <c r="V730" s="275">
        <f>ROUND(C274,0)</f>
        <v>0</v>
      </c>
      <c r="W730" s="275">
        <f>ROUND(C275,0)</f>
        <v>0</v>
      </c>
      <c r="X730" s="275">
        <f>ROUND(C276,0)</f>
        <v>10142474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628277</v>
      </c>
      <c r="AI730" s="275">
        <f>ROUND(C306,0)</f>
        <v>592729</v>
      </c>
      <c r="AJ730" s="275">
        <f>ROUND(C307,0)</f>
        <v>160906</v>
      </c>
      <c r="AK730" s="275">
        <f>ROUND(C308,0)</f>
        <v>310874</v>
      </c>
      <c r="AL730" s="275">
        <f>ROUND(C309,0)</f>
        <v>0</v>
      </c>
      <c r="AM730" s="275">
        <f>ROUND(C310,0)</f>
        <v>500</v>
      </c>
      <c r="AN730" s="275">
        <f>ROUND(C311,0)</f>
        <v>0</v>
      </c>
      <c r="AO730" s="275">
        <f>ROUND(C312,0)</f>
        <v>0</v>
      </c>
      <c r="AP730" s="275">
        <f>ROUND(C313,0)</f>
        <v>152383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3644011</v>
      </c>
      <c r="AW730" s="275">
        <f>ROUND(C324,0)</f>
        <v>112042</v>
      </c>
      <c r="AX730" s="275">
        <f>ROUND(C325,0)</f>
        <v>0</v>
      </c>
      <c r="AY730" s="275">
        <f>ROUND(C326,0)</f>
        <v>0</v>
      </c>
      <c r="AZ730" s="275">
        <f>ROUND(C327,0)</f>
        <v>4698374</v>
      </c>
      <c r="BA730" s="275">
        <f>ROUND(C328,0)</f>
        <v>0</v>
      </c>
      <c r="BB730" s="275">
        <f>ROUND(C332,0)</f>
        <v>8105992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115.94</v>
      </c>
      <c r="BJ730" s="275">
        <f>ROUND(C359,0)</f>
        <v>3849259</v>
      </c>
      <c r="BK730" s="275">
        <f>ROUND(C360,0)</f>
        <v>18882686</v>
      </c>
      <c r="BL730" s="275">
        <f>ROUND(C364,0)</f>
        <v>7138732</v>
      </c>
      <c r="BM730" s="275">
        <f>ROUND(C365,0)</f>
        <v>117488</v>
      </c>
      <c r="BN730" s="275">
        <f>ROUND(C366,0)</f>
        <v>0</v>
      </c>
      <c r="BO730" s="275">
        <f>ROUND(C370,0)</f>
        <v>108931</v>
      </c>
      <c r="BP730" s="275">
        <f>ROUND(C371,0)</f>
        <v>272440</v>
      </c>
      <c r="BQ730" s="275">
        <f>ROUND(C378,0)</f>
        <v>6959375</v>
      </c>
      <c r="BR730" s="275">
        <f>ROUND(C379,0)</f>
        <v>1778193</v>
      </c>
      <c r="BS730" s="275">
        <f>ROUND(C380,0)</f>
        <v>1496486</v>
      </c>
      <c r="BT730" s="275">
        <f>ROUND(C381,0)</f>
        <v>1136033</v>
      </c>
      <c r="BU730" s="275">
        <f>ROUND(C382,0)</f>
        <v>261507</v>
      </c>
      <c r="BV730" s="275">
        <f>ROUND(C383,0)</f>
        <v>1129934</v>
      </c>
      <c r="BW730" s="275">
        <f>ROUND(C384,0)</f>
        <v>802692</v>
      </c>
      <c r="BX730" s="275">
        <f>ROUND(C385,0)</f>
        <v>139125</v>
      </c>
      <c r="BY730" s="275">
        <f>ROUND(C386,0)</f>
        <v>93118</v>
      </c>
      <c r="BZ730" s="275">
        <f>ROUND(C387,0)</f>
        <v>76029</v>
      </c>
      <c r="CA730" s="275">
        <f>ROUND(C388,0)</f>
        <v>180367</v>
      </c>
      <c r="CB730" s="275">
        <f>C363</f>
        <v>418149</v>
      </c>
      <c r="CC730" s="275">
        <f>ROUND(C389,0)</f>
        <v>463007</v>
      </c>
      <c r="CD730" s="275">
        <f>ROUND(C392,0)</f>
        <v>1100457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167*2020*6010*A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167*2020*6030*A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167*2020*6070*A</v>
      </c>
      <c r="B736" s="275">
        <f>ROUND(E59,0)</f>
        <v>269</v>
      </c>
      <c r="C736" s="277">
        <f>ROUND(E60,2)</f>
        <v>1.96</v>
      </c>
      <c r="D736" s="275">
        <f>ROUND(E61,0)</f>
        <v>112697</v>
      </c>
      <c r="E736" s="275">
        <f>ROUND(E62,0)</f>
        <v>28795</v>
      </c>
      <c r="F736" s="275">
        <f>ROUND(E63,0)</f>
        <v>0</v>
      </c>
      <c r="G736" s="275">
        <f>ROUND(E64,0)</f>
        <v>7620</v>
      </c>
      <c r="H736" s="275">
        <f>ROUND(E65,0)</f>
        <v>0</v>
      </c>
      <c r="I736" s="275">
        <f>ROUND(E66,0)</f>
        <v>13518</v>
      </c>
      <c r="J736" s="275">
        <f>ROUND(E67,0)</f>
        <v>7136</v>
      </c>
      <c r="K736" s="275">
        <f>ROUND(E68,0)</f>
        <v>0</v>
      </c>
      <c r="L736" s="275">
        <f>ROUND(E69,0)</f>
        <v>812</v>
      </c>
      <c r="M736" s="275">
        <f>ROUND(E70,0)</f>
        <v>0</v>
      </c>
      <c r="N736" s="275">
        <f>ROUND(E75,0)</f>
        <v>742753</v>
      </c>
      <c r="O736" s="275">
        <f>ROUND(E73,0)</f>
        <v>741061</v>
      </c>
      <c r="P736" s="275">
        <f>IF(E76&gt;0,ROUND(E76,0),0)</f>
        <v>280</v>
      </c>
      <c r="Q736" s="275">
        <f>IF(E77&gt;0,ROUND(E77,0),0)</f>
        <v>812</v>
      </c>
      <c r="R736" s="275">
        <f>IF(E78&gt;0,ROUND(E78,0),0)</f>
        <v>118</v>
      </c>
      <c r="S736" s="275">
        <f>IF(E79&gt;0,ROUND(E79,0),0)</f>
        <v>2292</v>
      </c>
      <c r="T736" s="277">
        <f>IF(E80&gt;0,ROUND(E80,2),0)</f>
        <v>1.96</v>
      </c>
      <c r="U736" s="275"/>
      <c r="V736" s="276"/>
      <c r="W736" s="275"/>
      <c r="X736" s="275"/>
      <c r="Y736" s="275">
        <f t="shared" si="21"/>
        <v>204984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167*2020*6100*A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167*2020*6120*A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167*2020*6140*A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167*2020*6150*A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167*2020*6170*A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167*2020*6200*A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167*2020*6210*A</v>
      </c>
      <c r="B743" s="275">
        <f>ROUND(L59,0)</f>
        <v>3941</v>
      </c>
      <c r="C743" s="277">
        <f>ROUND(L60,2)</f>
        <v>28.69</v>
      </c>
      <c r="D743" s="275">
        <f>ROUND(L61,0)</f>
        <v>1651073</v>
      </c>
      <c r="E743" s="275">
        <f>ROUND(L62,0)</f>
        <v>421866</v>
      </c>
      <c r="F743" s="275">
        <f>ROUND(L63,0)</f>
        <v>0</v>
      </c>
      <c r="G743" s="275">
        <f>ROUND(L64,0)</f>
        <v>111635</v>
      </c>
      <c r="H743" s="275">
        <f>ROUND(L65,0)</f>
        <v>0</v>
      </c>
      <c r="I743" s="275">
        <f>ROUND(L66,0)</f>
        <v>198043</v>
      </c>
      <c r="J743" s="275">
        <f>ROUND(L67,0)</f>
        <v>104344</v>
      </c>
      <c r="K743" s="275">
        <f>ROUND(L68,0)</f>
        <v>0</v>
      </c>
      <c r="L743" s="275">
        <f>ROUND(L69,0)</f>
        <v>11895</v>
      </c>
      <c r="M743" s="275">
        <f>ROUND(L70,0)</f>
        <v>0</v>
      </c>
      <c r="N743" s="275">
        <f>ROUND(L75,0)</f>
        <v>1802097</v>
      </c>
      <c r="O743" s="275">
        <f>ROUND(L73,0)</f>
        <v>1802097</v>
      </c>
      <c r="P743" s="275">
        <f>IF(L76&gt;0,ROUND(L76,0),0)</f>
        <v>4094</v>
      </c>
      <c r="Q743" s="275">
        <f>IF(L77&gt;0,ROUND(L77,0),0)</f>
        <v>11890</v>
      </c>
      <c r="R743" s="275">
        <f>IF(L78&gt;0,ROUND(L78,0),0)</f>
        <v>1725</v>
      </c>
      <c r="S743" s="275">
        <f>IF(L79&gt;0,ROUND(L79,0),0)</f>
        <v>33586</v>
      </c>
      <c r="T743" s="277">
        <f>IF(L80&gt;0,ROUND(L80,2),0)</f>
        <v>28.69</v>
      </c>
      <c r="U743" s="275"/>
      <c r="V743" s="276"/>
      <c r="W743" s="275"/>
      <c r="X743" s="275"/>
      <c r="Y743" s="275">
        <f t="shared" si="21"/>
        <v>1512887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167*2020*6330*A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167*2020*6400*A</v>
      </c>
      <c r="B745" s="275">
        <f>ROUND(N59,0)</f>
        <v>5300</v>
      </c>
      <c r="C745" s="277">
        <f>ROUND(N60,2)</f>
        <v>11.03</v>
      </c>
      <c r="D745" s="275">
        <f>ROUND(N61,0)</f>
        <v>400877</v>
      </c>
      <c r="E745" s="275">
        <f>ROUND(N62,0)</f>
        <v>102428</v>
      </c>
      <c r="F745" s="275">
        <f>ROUND(N63,0)</f>
        <v>0</v>
      </c>
      <c r="G745" s="275">
        <f>ROUND(N64,0)</f>
        <v>7023</v>
      </c>
      <c r="H745" s="275">
        <f>ROUND(N65,0)</f>
        <v>13084</v>
      </c>
      <c r="I745" s="275">
        <f>ROUND(N66,0)</f>
        <v>69494</v>
      </c>
      <c r="J745" s="275">
        <f>ROUND(N67,0)</f>
        <v>317774</v>
      </c>
      <c r="K745" s="275">
        <f>ROUND(N68,0)</f>
        <v>128675</v>
      </c>
      <c r="L745" s="275">
        <f>ROUND(N69,0)</f>
        <v>9865</v>
      </c>
      <c r="M745" s="275">
        <f>ROUND(N70,0)</f>
        <v>0</v>
      </c>
      <c r="N745" s="275">
        <f>ROUND(N75,0)</f>
        <v>544370</v>
      </c>
      <c r="O745" s="275">
        <f>ROUND(N73,0)</f>
        <v>0</v>
      </c>
      <c r="P745" s="275">
        <f>IF(N76&gt;0,ROUND(N76,0),0)</f>
        <v>12468</v>
      </c>
      <c r="Q745" s="275">
        <f>IF(N77&gt;0,ROUND(N77,0),0)</f>
        <v>11104</v>
      </c>
      <c r="R745" s="275">
        <f>IF(N78&gt;0,ROUND(N78,0),0)</f>
        <v>5254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877390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167*2020*7010*A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167*2020*7020*A</v>
      </c>
      <c r="B747" s="275">
        <f>ROUND(P59,0)</f>
        <v>0</v>
      </c>
      <c r="C747" s="277">
        <f>ROUND(P60,2)</f>
        <v>0</v>
      </c>
      <c r="D747" s="275">
        <f>ROUND(P61,0)</f>
        <v>0</v>
      </c>
      <c r="E747" s="275">
        <f>ROUND(P62,0)</f>
        <v>0</v>
      </c>
      <c r="F747" s="275">
        <f>ROUND(P63,0)</f>
        <v>0</v>
      </c>
      <c r="G747" s="275">
        <f>ROUND(P64,0)</f>
        <v>0</v>
      </c>
      <c r="H747" s="275">
        <f>ROUND(P65,0)</f>
        <v>0</v>
      </c>
      <c r="I747" s="275">
        <f>ROUND(P66,0)</f>
        <v>0</v>
      </c>
      <c r="J747" s="275">
        <f>ROUND(P67,0)</f>
        <v>0</v>
      </c>
      <c r="K747" s="275">
        <f>ROUND(P68,0)</f>
        <v>0</v>
      </c>
      <c r="L747" s="275">
        <f>ROUND(P69,0)</f>
        <v>0</v>
      </c>
      <c r="M747" s="275">
        <f>ROUND(P70,0)</f>
        <v>0</v>
      </c>
      <c r="N747" s="275">
        <f>ROUND(P75,0)</f>
        <v>0</v>
      </c>
      <c r="O747" s="275">
        <f>ROUND(P73,0)</f>
        <v>0</v>
      </c>
      <c r="P747" s="275">
        <f>IF(P76&gt;0,ROUND(P76,0),0)</f>
        <v>0</v>
      </c>
      <c r="Q747" s="275">
        <f>IF(P77&gt;0,ROUND(P77,0),0)</f>
        <v>0</v>
      </c>
      <c r="R747" s="275">
        <f>IF(P78&gt;0,ROUND(P78,0),0)</f>
        <v>0</v>
      </c>
      <c r="S747" s="275">
        <f>IF(P79&gt;0,ROUND(P79,0),0)</f>
        <v>0</v>
      </c>
      <c r="T747" s="277">
        <f>IF(P80&gt;0,ROUND(P80,2),0)</f>
        <v>0</v>
      </c>
      <c r="U747" s="275"/>
      <c r="V747" s="276"/>
      <c r="W747" s="275"/>
      <c r="X747" s="275"/>
      <c r="Y747" s="275">
        <f t="shared" si="21"/>
        <v>0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167*2020*7030*A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167*2020*7040*A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167*2020*7050*A</v>
      </c>
      <c r="B750" s="275"/>
      <c r="C750" s="277">
        <f>ROUND(S60,2)</f>
        <v>1.84</v>
      </c>
      <c r="D750" s="275">
        <f>ROUND(S61,0)</f>
        <v>98956</v>
      </c>
      <c r="E750" s="275">
        <f>ROUND(S62,0)</f>
        <v>25284</v>
      </c>
      <c r="F750" s="275">
        <f>ROUND(S63,0)</f>
        <v>0</v>
      </c>
      <c r="G750" s="275">
        <f>ROUND(S64,0)</f>
        <v>-20233</v>
      </c>
      <c r="H750" s="275">
        <f>ROUND(S65,0)</f>
        <v>0</v>
      </c>
      <c r="I750" s="275">
        <f>ROUND(S66,0)</f>
        <v>0</v>
      </c>
      <c r="J750" s="275">
        <f>ROUND(S67,0)</f>
        <v>24187</v>
      </c>
      <c r="K750" s="275">
        <f>ROUND(S68,0)</f>
        <v>0</v>
      </c>
      <c r="L750" s="275">
        <f>ROUND(S69,0)</f>
        <v>2354</v>
      </c>
      <c r="M750" s="275">
        <f>ROUND(S70,0)</f>
        <v>0</v>
      </c>
      <c r="N750" s="275">
        <f>ROUND(S75,0)</f>
        <v>197278</v>
      </c>
      <c r="O750" s="275">
        <f>ROUND(S73,0)</f>
        <v>151463</v>
      </c>
      <c r="P750" s="275">
        <f>IF(S76&gt;0,ROUND(S76,0),0)</f>
        <v>949</v>
      </c>
      <c r="Q750" s="275">
        <f>IF(S77&gt;0,ROUND(S77,0),0)</f>
        <v>0</v>
      </c>
      <c r="R750" s="275">
        <f>IF(S78&gt;0,ROUND(S78,0),0)</f>
        <v>400</v>
      </c>
      <c r="S750" s="275">
        <f>IF(S79&gt;0,ROUND(S79,0),0)</f>
        <v>0</v>
      </c>
      <c r="T750" s="277">
        <f>IF(S80&gt;0,ROUND(S80,2),0)</f>
        <v>1.83</v>
      </c>
      <c r="U750" s="275"/>
      <c r="V750" s="276"/>
      <c r="W750" s="275"/>
      <c r="X750" s="275"/>
      <c r="Y750" s="275">
        <f t="shared" si="21"/>
        <v>120489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167*2020*7060*A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167*2020*7070*A</v>
      </c>
      <c r="B752" s="275">
        <f>ROUND(U59,0)</f>
        <v>28808</v>
      </c>
      <c r="C752" s="277">
        <f>ROUND(U60,2)</f>
        <v>5.96</v>
      </c>
      <c r="D752" s="275">
        <f>ROUND(U61,0)</f>
        <v>307671</v>
      </c>
      <c r="E752" s="275">
        <f>ROUND(U62,0)</f>
        <v>78613</v>
      </c>
      <c r="F752" s="275">
        <f>ROUND(U63,0)</f>
        <v>0</v>
      </c>
      <c r="G752" s="275">
        <f>ROUND(U64,0)</f>
        <v>266899</v>
      </c>
      <c r="H752" s="275">
        <f>ROUND(U65,0)</f>
        <v>0</v>
      </c>
      <c r="I752" s="275">
        <f>ROUND(U66,0)</f>
        <v>97725</v>
      </c>
      <c r="J752" s="275">
        <f>ROUND(U67,0)</f>
        <v>23780</v>
      </c>
      <c r="K752" s="275">
        <f>ROUND(U68,0)</f>
        <v>0</v>
      </c>
      <c r="L752" s="275">
        <f>ROUND(U69,0)</f>
        <v>1154</v>
      </c>
      <c r="M752" s="275">
        <f>ROUND(U70,0)</f>
        <v>0</v>
      </c>
      <c r="N752" s="275">
        <f>ROUND(U75,0)</f>
        <v>3165645</v>
      </c>
      <c r="O752" s="275">
        <f>ROUND(U73,0)</f>
        <v>236034</v>
      </c>
      <c r="P752" s="275">
        <f>IF(U76&gt;0,ROUND(U76,0),0)</f>
        <v>933</v>
      </c>
      <c r="Q752" s="275">
        <f>IF(U77&gt;0,ROUND(U77,0),0)</f>
        <v>0</v>
      </c>
      <c r="R752" s="275">
        <f>IF(U78&gt;0,ROUND(U78,0),0)</f>
        <v>393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613415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167*2020*7110*A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167*2020*7120*A</v>
      </c>
      <c r="B754" s="275">
        <f>ROUND(W59,0)</f>
        <v>252</v>
      </c>
      <c r="C754" s="277">
        <f>ROUND(W60,2)</f>
        <v>0.35</v>
      </c>
      <c r="D754" s="275">
        <f>ROUND(W61,0)</f>
        <v>26623</v>
      </c>
      <c r="E754" s="275">
        <f>ROUND(W62,0)</f>
        <v>6802</v>
      </c>
      <c r="F754" s="275">
        <f>ROUND(W63,0)</f>
        <v>2376</v>
      </c>
      <c r="G754" s="275">
        <f>ROUND(W64,0)</f>
        <v>1646</v>
      </c>
      <c r="H754" s="275">
        <f>ROUND(W65,0)</f>
        <v>2128</v>
      </c>
      <c r="I754" s="275">
        <f>ROUND(W66,0)</f>
        <v>0</v>
      </c>
      <c r="J754" s="275">
        <f>ROUND(W67,0)</f>
        <v>1453</v>
      </c>
      <c r="K754" s="275">
        <f>ROUND(W68,0)</f>
        <v>0</v>
      </c>
      <c r="L754" s="275">
        <f>ROUND(W69,0)</f>
        <v>29917</v>
      </c>
      <c r="M754" s="275">
        <f>ROUND(W70,0)</f>
        <v>0</v>
      </c>
      <c r="N754" s="275">
        <f>ROUND(W75,0)</f>
        <v>357627</v>
      </c>
      <c r="O754" s="275">
        <f>ROUND(W73,0)</f>
        <v>17175</v>
      </c>
      <c r="P754" s="275">
        <f>IF(W76&gt;0,ROUND(W76,0),0)</f>
        <v>57</v>
      </c>
      <c r="Q754" s="275">
        <f>IF(W77&gt;0,ROUND(W77,0),0)</f>
        <v>0</v>
      </c>
      <c r="R754" s="275">
        <f>IF(W78&gt;0,ROUND(W78,0),0)</f>
        <v>24</v>
      </c>
      <c r="S754" s="275">
        <f>IF(W79&gt;0,ROUND(W79,0),0)</f>
        <v>305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66177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167*2020*7130*A</v>
      </c>
      <c r="B755" s="275">
        <f>ROUND(X59,0)</f>
        <v>1044</v>
      </c>
      <c r="C755" s="277">
        <f>ROUND(X60,2)</f>
        <v>1.45</v>
      </c>
      <c r="D755" s="275">
        <f>ROUND(X61,0)</f>
        <v>110297</v>
      </c>
      <c r="E755" s="275">
        <f>ROUND(X62,0)</f>
        <v>28182</v>
      </c>
      <c r="F755" s="275">
        <f>ROUND(X63,0)</f>
        <v>9843</v>
      </c>
      <c r="G755" s="275">
        <f>ROUND(X64,0)</f>
        <v>6817</v>
      </c>
      <c r="H755" s="275">
        <f>ROUND(X65,0)</f>
        <v>8817</v>
      </c>
      <c r="I755" s="275">
        <f>ROUND(X66,0)</f>
        <v>0</v>
      </c>
      <c r="J755" s="275">
        <f>ROUND(X67,0)</f>
        <v>6066</v>
      </c>
      <c r="K755" s="275">
        <f>ROUND(X68,0)</f>
        <v>0</v>
      </c>
      <c r="L755" s="275">
        <f>ROUND(X69,0)</f>
        <v>55514</v>
      </c>
      <c r="M755" s="275">
        <f>ROUND(X70,0)</f>
        <v>0</v>
      </c>
      <c r="N755" s="275">
        <f>ROUND(X75,0)</f>
        <v>1481598</v>
      </c>
      <c r="O755" s="275">
        <f>ROUND(X73,0)</f>
        <v>71153</v>
      </c>
      <c r="P755" s="275">
        <f>IF(X76&gt;0,ROUND(X76,0),0)</f>
        <v>238</v>
      </c>
      <c r="Q755" s="275">
        <f>IF(X77&gt;0,ROUND(X77,0),0)</f>
        <v>0</v>
      </c>
      <c r="R755" s="275">
        <f>IF(X78&gt;0,ROUND(X78,0),0)</f>
        <v>100</v>
      </c>
      <c r="S755" s="275">
        <f>IF(X79&gt;0,ROUND(X79,0),0)</f>
        <v>1264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270360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167*2020*7140*A</v>
      </c>
      <c r="B756" s="275">
        <f>ROUND(Y59,0)</f>
        <v>2586</v>
      </c>
      <c r="C756" s="277">
        <f>ROUND(Y60,2)</f>
        <v>3.6</v>
      </c>
      <c r="D756" s="275">
        <f>ROUND(Y61,0)</f>
        <v>273206</v>
      </c>
      <c r="E756" s="275">
        <f>ROUND(Y62,0)</f>
        <v>69807</v>
      </c>
      <c r="F756" s="275">
        <f>ROUND(Y63,0)</f>
        <v>24381</v>
      </c>
      <c r="G756" s="275">
        <f>ROUND(Y64,0)</f>
        <v>16887</v>
      </c>
      <c r="H756" s="275">
        <f>ROUND(Y65,0)</f>
        <v>21839</v>
      </c>
      <c r="I756" s="275">
        <f>ROUND(Y66,0)</f>
        <v>0</v>
      </c>
      <c r="J756" s="275">
        <f>ROUND(Y67,0)</f>
        <v>15012</v>
      </c>
      <c r="K756" s="275">
        <f>ROUND(Y68,0)</f>
        <v>0</v>
      </c>
      <c r="L756" s="275">
        <f>ROUND(Y69,0)</f>
        <v>77431</v>
      </c>
      <c r="M756" s="275">
        <f>ROUND(Y70,0)</f>
        <v>0</v>
      </c>
      <c r="N756" s="275">
        <f>ROUND(Y75,0)</f>
        <v>3669935</v>
      </c>
      <c r="O756" s="275">
        <f>ROUND(Y73,0)</f>
        <v>176246</v>
      </c>
      <c r="P756" s="275">
        <f>IF(Y76&gt;0,ROUND(Y76,0),0)</f>
        <v>589</v>
      </c>
      <c r="Q756" s="275">
        <f>IF(Y77&gt;0,ROUND(Y77,0),0)</f>
        <v>0</v>
      </c>
      <c r="R756" s="275">
        <f>IF(Y78&gt;0,ROUND(Y78,0),0)</f>
        <v>248</v>
      </c>
      <c r="S756" s="275">
        <f>IF(Y79&gt;0,ROUND(Y79,0),0)</f>
        <v>3133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666293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167*2020*7150*A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167*2020*7160*A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167*2020*7170*A</v>
      </c>
      <c r="B759" s="275"/>
      <c r="C759" s="277">
        <f>ROUND(AB60,2)</f>
        <v>0</v>
      </c>
      <c r="D759" s="275">
        <f>ROUND(AB61,0)</f>
        <v>0</v>
      </c>
      <c r="E759" s="275">
        <f>ROUND(AB62,0)</f>
        <v>0</v>
      </c>
      <c r="F759" s="275">
        <f>ROUND(AB63,0)</f>
        <v>43474</v>
      </c>
      <c r="G759" s="275">
        <f>ROUND(AB64,0)</f>
        <v>395096</v>
      </c>
      <c r="H759" s="275">
        <f>ROUND(AB65,0)</f>
        <v>0</v>
      </c>
      <c r="I759" s="275">
        <f>ROUND(AB66,0)</f>
        <v>55147</v>
      </c>
      <c r="J759" s="275">
        <f>ROUND(AB67,0)</f>
        <v>2549</v>
      </c>
      <c r="K759" s="275">
        <f>ROUND(AB68,0)</f>
        <v>0</v>
      </c>
      <c r="L759" s="275">
        <f>ROUND(AB69,0)</f>
        <v>0</v>
      </c>
      <c r="M759" s="275">
        <f>ROUND(AB70,0)</f>
        <v>0</v>
      </c>
      <c r="N759" s="275">
        <f>ROUND(AB75,0)</f>
        <v>1294448</v>
      </c>
      <c r="O759" s="275">
        <f>ROUND(AB73,0)</f>
        <v>137840</v>
      </c>
      <c r="P759" s="275">
        <f>IF(AB76&gt;0,ROUND(AB76,0),0)</f>
        <v>100</v>
      </c>
      <c r="Q759" s="275">
        <f>IF(AB77&gt;0,ROUND(AB77,0),0)</f>
        <v>0</v>
      </c>
      <c r="R759" s="275">
        <f>IF(AB78&gt;0,ROUND(AB78,0),0)</f>
        <v>42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244553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167*2020*7180*A</v>
      </c>
      <c r="B760" s="275">
        <f>ROUND(AC59,0)</f>
        <v>0</v>
      </c>
      <c r="C760" s="277">
        <f>ROUND(AC60,2)</f>
        <v>0</v>
      </c>
      <c r="D760" s="275">
        <f>ROUND(AC61,0)</f>
        <v>0</v>
      </c>
      <c r="E760" s="275">
        <f>ROUND(AC62,0)</f>
        <v>0</v>
      </c>
      <c r="F760" s="275">
        <f>ROUND(AC63,0)</f>
        <v>0</v>
      </c>
      <c r="G760" s="275">
        <f>ROUND(AC64,0)</f>
        <v>0</v>
      </c>
      <c r="H760" s="275">
        <f>ROUND(AC65,0)</f>
        <v>0</v>
      </c>
      <c r="I760" s="275">
        <f>ROUND(AC66,0)</f>
        <v>0</v>
      </c>
      <c r="J760" s="275">
        <f>ROUND(AC67,0)</f>
        <v>0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0</v>
      </c>
      <c r="O760" s="275">
        <f>ROUND(AC73,0)</f>
        <v>0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0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167*2020*7190*A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167*2020*7200*A</v>
      </c>
      <c r="B762" s="275">
        <f>ROUND(AE59,0)</f>
        <v>9328</v>
      </c>
      <c r="C762" s="277">
        <f>ROUND(AE60,2)</f>
        <v>6.36</v>
      </c>
      <c r="D762" s="275">
        <f>ROUND(AE61,0)</f>
        <v>397624</v>
      </c>
      <c r="E762" s="275">
        <f>ROUND(AE62,0)</f>
        <v>101597</v>
      </c>
      <c r="F762" s="275">
        <f>ROUND(AE63,0)</f>
        <v>0</v>
      </c>
      <c r="G762" s="275">
        <f>ROUND(AE64,0)</f>
        <v>11509</v>
      </c>
      <c r="H762" s="275">
        <f>ROUND(AE65,0)</f>
        <v>0</v>
      </c>
      <c r="I762" s="275">
        <f>ROUND(AE66,0)</f>
        <v>55917</v>
      </c>
      <c r="J762" s="275">
        <f>ROUND(AE67,0)</f>
        <v>45851</v>
      </c>
      <c r="K762" s="275">
        <f>ROUND(AE68,0)</f>
        <v>100</v>
      </c>
      <c r="L762" s="275">
        <f>ROUND(AE69,0)</f>
        <v>2085</v>
      </c>
      <c r="M762" s="275">
        <f>ROUND(AE70,0)</f>
        <v>0</v>
      </c>
      <c r="N762" s="275">
        <f>ROUND(AE75,0)</f>
        <v>1214277</v>
      </c>
      <c r="O762" s="275">
        <f>ROUND(AE73,0)</f>
        <v>256754</v>
      </c>
      <c r="P762" s="275">
        <f>IF(AE76&gt;0,ROUND(AE76,0),0)</f>
        <v>1799</v>
      </c>
      <c r="Q762" s="275">
        <f>IF(AE77&gt;0,ROUND(AE77,0),0)</f>
        <v>0</v>
      </c>
      <c r="R762" s="275">
        <f>IF(AE78&gt;0,ROUND(AE78,0),0)</f>
        <v>690</v>
      </c>
      <c r="S762" s="275">
        <f>IF(AE79&gt;0,ROUND(AE79,0),0)</f>
        <v>3204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323646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167*2020*7220*A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167*2020*7230*A</v>
      </c>
      <c r="B764" s="275">
        <f>ROUND(AG59,0)</f>
        <v>1836</v>
      </c>
      <c r="C764" s="277">
        <f>ROUND(AG60,2)</f>
        <v>1.38</v>
      </c>
      <c r="D764" s="275">
        <f>ROUND(AG61,0)</f>
        <v>128101</v>
      </c>
      <c r="E764" s="275">
        <f>ROUND(AG62,0)</f>
        <v>32731</v>
      </c>
      <c r="F764" s="275">
        <f>ROUND(AG63,0)</f>
        <v>0</v>
      </c>
      <c r="G764" s="275">
        <f>ROUND(AG64,0)</f>
        <v>29605</v>
      </c>
      <c r="H764" s="275">
        <f>ROUND(AG65,0)</f>
        <v>0</v>
      </c>
      <c r="I764" s="275">
        <f>ROUND(AG66,0)</f>
        <v>10081</v>
      </c>
      <c r="J764" s="275">
        <f>ROUND(AG67,0)</f>
        <v>25411</v>
      </c>
      <c r="K764" s="275">
        <f>ROUND(AG68,0)</f>
        <v>0</v>
      </c>
      <c r="L764" s="275">
        <f>ROUND(AG69,0)</f>
        <v>0</v>
      </c>
      <c r="M764" s="275">
        <f>ROUND(AG70,0)</f>
        <v>0</v>
      </c>
      <c r="N764" s="275">
        <f>ROUND(AG75,0)</f>
        <v>5093270</v>
      </c>
      <c r="O764" s="275">
        <f>ROUND(AG73,0)</f>
        <v>30568</v>
      </c>
      <c r="P764" s="275">
        <f>IF(AG76&gt;0,ROUND(AG76,0),0)</f>
        <v>997</v>
      </c>
      <c r="Q764" s="275">
        <f>IF(AG77&gt;0,ROUND(AG77,0),0)</f>
        <v>0</v>
      </c>
      <c r="R764" s="275">
        <f>IF(AG78&gt;0,ROUND(AG78,0),0)</f>
        <v>420</v>
      </c>
      <c r="S764" s="275">
        <f>IF(AG79&gt;0,ROUND(AG79,0),0)</f>
        <v>11458</v>
      </c>
      <c r="T764" s="277">
        <f>IF(AG80&gt;0,ROUND(AG80,2),0)</f>
        <v>1.38</v>
      </c>
      <c r="U764" s="275"/>
      <c r="V764" s="276"/>
      <c r="W764" s="275"/>
      <c r="X764" s="275"/>
      <c r="Y764" s="275">
        <f t="shared" si="21"/>
        <v>937937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167*2020*7240*A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167*2020*7250*A</v>
      </c>
      <c r="B766" s="275">
        <f>ROUND(AI59,0)</f>
        <v>175</v>
      </c>
      <c r="C766" s="277">
        <f>ROUND(AI60,2)</f>
        <v>0.13</v>
      </c>
      <c r="D766" s="275">
        <f>ROUND(AI61,0)</f>
        <v>10593</v>
      </c>
      <c r="E766" s="275">
        <f>ROUND(AI62,0)</f>
        <v>2707</v>
      </c>
      <c r="F766" s="275">
        <f>ROUND(AI63,0)</f>
        <v>0</v>
      </c>
      <c r="G766" s="275">
        <f>ROUND(AI64,0)</f>
        <v>4904</v>
      </c>
      <c r="H766" s="275">
        <f>ROUND(AI65,0)</f>
        <v>0</v>
      </c>
      <c r="I766" s="275">
        <f>ROUND(AI66,0)</f>
        <v>16184</v>
      </c>
      <c r="J766" s="275">
        <f>ROUND(AI67,0)</f>
        <v>9660</v>
      </c>
      <c r="K766" s="275">
        <f>ROUND(AI68,0)</f>
        <v>0</v>
      </c>
      <c r="L766" s="275">
        <f>ROUND(AI69,0)</f>
        <v>434</v>
      </c>
      <c r="M766" s="275">
        <f>ROUND(AI70,0)</f>
        <v>0</v>
      </c>
      <c r="N766" s="275">
        <f>ROUND(AI75,0)</f>
        <v>385271</v>
      </c>
      <c r="O766" s="275">
        <f>ROUND(AI73,0)</f>
        <v>0</v>
      </c>
      <c r="P766" s="275">
        <f>IF(AI76&gt;0,ROUND(AI76,0),0)</f>
        <v>379</v>
      </c>
      <c r="Q766" s="275">
        <f>IF(AI77&gt;0,ROUND(AI77,0),0)</f>
        <v>0</v>
      </c>
      <c r="R766" s="275">
        <f>IF(AI78&gt;0,ROUND(AI78,0),0)</f>
        <v>160</v>
      </c>
      <c r="S766" s="275">
        <f>IF(AI79&gt;0,ROUND(AI79,0),0)</f>
        <v>504</v>
      </c>
      <c r="T766" s="277">
        <f>IF(AI80&gt;0,ROUND(AI80,2),0)</f>
        <v>0.13</v>
      </c>
      <c r="U766" s="275"/>
      <c r="V766" s="276"/>
      <c r="W766" s="275"/>
      <c r="X766" s="275"/>
      <c r="Y766" s="275">
        <f t="shared" si="21"/>
        <v>85088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167*2020*7260*A</v>
      </c>
      <c r="B767" s="275">
        <f>ROUND(AJ59,0)</f>
        <v>9975</v>
      </c>
      <c r="C767" s="277">
        <f>ROUND(AJ60,2)</f>
        <v>13.31</v>
      </c>
      <c r="D767" s="275">
        <f>ROUND(AJ61,0)</f>
        <v>577451</v>
      </c>
      <c r="E767" s="275">
        <f>ROUND(AJ62,0)</f>
        <v>147545</v>
      </c>
      <c r="F767" s="275">
        <f>ROUND(AJ63,0)</f>
        <v>25483</v>
      </c>
      <c r="G767" s="275">
        <f>ROUND(AJ64,0)</f>
        <v>26626</v>
      </c>
      <c r="H767" s="275">
        <f>ROUND(AJ65,0)</f>
        <v>0</v>
      </c>
      <c r="I767" s="275">
        <f>ROUND(AJ66,0)</f>
        <v>2347</v>
      </c>
      <c r="J767" s="275">
        <f>ROUND(AJ67,0)</f>
        <v>49904</v>
      </c>
      <c r="K767" s="275">
        <f>ROUND(AJ68,0)</f>
        <v>0</v>
      </c>
      <c r="L767" s="275">
        <f>ROUND(AJ69,0)</f>
        <v>1496</v>
      </c>
      <c r="M767" s="275">
        <f>ROUND(AJ70,0)</f>
        <v>0</v>
      </c>
      <c r="N767" s="275">
        <f>ROUND(AJ75,0)</f>
        <v>2056371</v>
      </c>
      <c r="O767" s="275">
        <f>ROUND(AJ73,0)</f>
        <v>116143</v>
      </c>
      <c r="P767" s="275">
        <f>IF(AJ76&gt;0,ROUND(AJ76,0),0)</f>
        <v>1958</v>
      </c>
      <c r="Q767" s="275">
        <f>IF(AJ77&gt;0,ROUND(AJ77,0),0)</f>
        <v>0</v>
      </c>
      <c r="R767" s="275">
        <f>IF(AJ78&gt;0,ROUND(AJ78,0),0)</f>
        <v>825</v>
      </c>
      <c r="S767" s="275">
        <f>IF(AJ79&gt;0,ROUND(AJ79,0),0)</f>
        <v>19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491400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167*2020*7310*A</v>
      </c>
      <c r="B768" s="275">
        <f>ROUND(AK59,0)</f>
        <v>2687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2543</v>
      </c>
      <c r="H768" s="275">
        <f>ROUND(AK65,0)</f>
        <v>0</v>
      </c>
      <c r="I768" s="275">
        <f>ROUND(AK66,0)</f>
        <v>115457</v>
      </c>
      <c r="J768" s="275">
        <f>ROUND(AK67,0)</f>
        <v>6397</v>
      </c>
      <c r="K768" s="275">
        <f>ROUND(AK68,0)</f>
        <v>0</v>
      </c>
      <c r="L768" s="275">
        <f>ROUND(AK69,0)</f>
        <v>34</v>
      </c>
      <c r="M768" s="275">
        <f>ROUND(AK70,0)</f>
        <v>0</v>
      </c>
      <c r="N768" s="275">
        <f>ROUND(AK75,0)</f>
        <v>342621</v>
      </c>
      <c r="O768" s="275">
        <f>ROUND(AK73,0)</f>
        <v>112725</v>
      </c>
      <c r="P768" s="275">
        <f>IF(AK76&gt;0,ROUND(AK76,0),0)</f>
        <v>251</v>
      </c>
      <c r="Q768" s="275">
        <f>IF(AK77&gt;0,ROUND(AK77,0),0)</f>
        <v>0</v>
      </c>
      <c r="R768" s="275">
        <f>IF(AK78&gt;0,ROUND(AK78,0),0)</f>
        <v>106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73624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167*2020*7320*A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167*2020*7330*A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167*2020*7340*A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167*2020*7350*A</v>
      </c>
      <c r="B772" s="275">
        <f>ROUND(AO59,0)</f>
        <v>2520</v>
      </c>
      <c r="C772" s="277">
        <f>ROUND(AO60,2)</f>
        <v>0.76</v>
      </c>
      <c r="D772" s="275">
        <f>ROUND(AO61,0)</f>
        <v>43990</v>
      </c>
      <c r="E772" s="275">
        <f>ROUND(AO62,0)</f>
        <v>11240</v>
      </c>
      <c r="F772" s="275">
        <f>ROUND(AO63,0)</f>
        <v>0</v>
      </c>
      <c r="G772" s="275">
        <f>ROUND(AO64,0)</f>
        <v>2974</v>
      </c>
      <c r="H772" s="275">
        <f>ROUND(AO65,0)</f>
        <v>0</v>
      </c>
      <c r="I772" s="275">
        <f>ROUND(AO66,0)</f>
        <v>5277</v>
      </c>
      <c r="J772" s="275">
        <f>ROUND(AO67,0)</f>
        <v>2778</v>
      </c>
      <c r="K772" s="275">
        <f>ROUND(AO68,0)</f>
        <v>0</v>
      </c>
      <c r="L772" s="275">
        <f>ROUND(AO69,0)</f>
        <v>317</v>
      </c>
      <c r="M772" s="275">
        <f>ROUND(AO70,0)</f>
        <v>0</v>
      </c>
      <c r="N772" s="275">
        <f>ROUND(AO75,0)</f>
        <v>384384</v>
      </c>
      <c r="O772" s="275">
        <f>ROUND(AO73,0)</f>
        <v>0</v>
      </c>
      <c r="P772" s="275">
        <f>IF(AO76&gt;0,ROUND(AO76,0),0)</f>
        <v>109</v>
      </c>
      <c r="Q772" s="275">
        <f>IF(AO77&gt;0,ROUND(AO77,0),0)</f>
        <v>317</v>
      </c>
      <c r="R772" s="275">
        <f>IF(AO78&gt;0,ROUND(AO78,0),0)</f>
        <v>46</v>
      </c>
      <c r="S772" s="275">
        <f>IF(AO79&gt;0,ROUND(AO79,0),0)</f>
        <v>895</v>
      </c>
      <c r="T772" s="277">
        <f>IF(AO80&gt;0,ROUND(AO80,2),0)</f>
        <v>0.76</v>
      </c>
      <c r="U772" s="275"/>
      <c r="V772" s="276"/>
      <c r="W772" s="275"/>
      <c r="X772" s="275"/>
      <c r="Y772" s="275">
        <f t="shared" si="21"/>
        <v>95382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167*2020*7380*A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167*2020*7390*A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167*2020*7400*A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167*2020*7410*A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167*2020*7420*A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167*2020*7430*A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167*2020*7490*A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167*2020*8200*A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167*2020*8310*A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167*2020*8320*A</v>
      </c>
      <c r="B782" s="275">
        <f>ROUND(AY59,0)</f>
        <v>24123</v>
      </c>
      <c r="C782" s="277">
        <f>ROUND(AY60,2)</f>
        <v>5.52</v>
      </c>
      <c r="D782" s="275">
        <f>ROUND(AY61,0)</f>
        <v>199390</v>
      </c>
      <c r="E782" s="275">
        <f>ROUND(AY62,0)</f>
        <v>50946</v>
      </c>
      <c r="F782" s="275">
        <f>ROUND(AY63,0)</f>
        <v>0</v>
      </c>
      <c r="G782" s="275">
        <f>ROUND(AY64,0)</f>
        <v>88466</v>
      </c>
      <c r="H782" s="275">
        <f>ROUND(AY65,0)</f>
        <v>0</v>
      </c>
      <c r="I782" s="275">
        <f>ROUND(AY66,0)</f>
        <v>5128</v>
      </c>
      <c r="J782" s="275">
        <f>ROUND(AY67,0)</f>
        <v>24162</v>
      </c>
      <c r="K782" s="275">
        <f>ROUND(AY68,0)</f>
        <v>0</v>
      </c>
      <c r="L782" s="275">
        <f>ROUND(AY69,0)</f>
        <v>195</v>
      </c>
      <c r="M782" s="275">
        <f>ROUND(AY70,0)</f>
        <v>0</v>
      </c>
      <c r="N782" s="275"/>
      <c r="O782" s="275"/>
      <c r="P782" s="275">
        <f>IF(AY76&gt;0,ROUND(AY76,0),0)</f>
        <v>948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167*2020*8330*A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167*2020*8350*A</v>
      </c>
      <c r="B784" s="275">
        <f>ROUND(BA59,0)</f>
        <v>0</v>
      </c>
      <c r="C784" s="277">
        <f>ROUND(BA60,2)</f>
        <v>0.79</v>
      </c>
      <c r="D784" s="275">
        <f>ROUND(BA61,0)</f>
        <v>36223</v>
      </c>
      <c r="E784" s="275">
        <f>ROUND(BA62,0)</f>
        <v>9255</v>
      </c>
      <c r="F784" s="275">
        <f>ROUND(BA63,0)</f>
        <v>0</v>
      </c>
      <c r="G784" s="275">
        <f>ROUND(BA64,0)</f>
        <v>8223</v>
      </c>
      <c r="H784" s="275">
        <f>ROUND(BA65,0)</f>
        <v>0</v>
      </c>
      <c r="I784" s="275">
        <f>ROUND(BA66,0)</f>
        <v>25451</v>
      </c>
      <c r="J784" s="275">
        <f>ROUND(BA67,0)</f>
        <v>0</v>
      </c>
      <c r="K784" s="275">
        <f>ROUND(BA68,0)</f>
        <v>0</v>
      </c>
      <c r="L784" s="275">
        <f>ROUND(BA69,0)</f>
        <v>181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167*2020*8360*A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167*2020*8370*A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167*2020*8420*A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167*2020*8430*A</v>
      </c>
      <c r="B788" s="275">
        <f>ROUND(BE59,0)</f>
        <v>31494</v>
      </c>
      <c r="C788" s="277">
        <f>ROUND(BE60,2)</f>
        <v>4.0199999999999996</v>
      </c>
      <c r="D788" s="275">
        <f>ROUND(BE61,0)</f>
        <v>194581</v>
      </c>
      <c r="E788" s="275">
        <f>ROUND(BE62,0)</f>
        <v>49717</v>
      </c>
      <c r="F788" s="275">
        <f>ROUND(BE63,0)</f>
        <v>0</v>
      </c>
      <c r="G788" s="275">
        <f>ROUND(BE64,0)</f>
        <v>22062</v>
      </c>
      <c r="H788" s="275">
        <f>ROUND(BE65,0)</f>
        <v>182452</v>
      </c>
      <c r="I788" s="275">
        <f>ROUND(BE66,0)</f>
        <v>6599</v>
      </c>
      <c r="J788" s="275">
        <f>ROUND(BE67,0)</f>
        <v>27475</v>
      </c>
      <c r="K788" s="275">
        <f>ROUND(BE68,0)</f>
        <v>0</v>
      </c>
      <c r="L788" s="275">
        <f>ROUND(BE69,0)</f>
        <v>112362</v>
      </c>
      <c r="M788" s="275">
        <f>ROUND(BE70,0)</f>
        <v>0</v>
      </c>
      <c r="N788" s="275"/>
      <c r="O788" s="275"/>
      <c r="P788" s="275">
        <f>IF(BE76&gt;0,ROUND(BE76,0),0)</f>
        <v>1078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167*2020*8460*A</v>
      </c>
      <c r="B789" s="275"/>
      <c r="C789" s="277">
        <f>ROUND(BF60,2)</f>
        <v>5.48</v>
      </c>
      <c r="D789" s="275">
        <f>ROUND(BF61,0)</f>
        <v>182514</v>
      </c>
      <c r="E789" s="275">
        <f>ROUND(BF62,0)</f>
        <v>46634</v>
      </c>
      <c r="F789" s="275">
        <f>ROUND(BF63,0)</f>
        <v>0</v>
      </c>
      <c r="G789" s="275">
        <f>ROUND(BF64,0)</f>
        <v>24742</v>
      </c>
      <c r="H789" s="275">
        <f>ROUND(BF65,0)</f>
        <v>0</v>
      </c>
      <c r="I789" s="275">
        <f>ROUND(BF66,0)</f>
        <v>544</v>
      </c>
      <c r="J789" s="275">
        <f>ROUND(BF67,0)</f>
        <v>18657</v>
      </c>
      <c r="K789" s="275">
        <f>ROUND(BF68,0)</f>
        <v>0</v>
      </c>
      <c r="L789" s="275">
        <f>ROUND(BF69,0)</f>
        <v>74</v>
      </c>
      <c r="M789" s="275">
        <f>ROUND(BF70,0)</f>
        <v>0</v>
      </c>
      <c r="N789" s="275"/>
      <c r="O789" s="275"/>
      <c r="P789" s="275">
        <f>IF(BF76&gt;0,ROUND(BF76,0),0)</f>
        <v>732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167*2020*8470*A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167*2020*8480*A</v>
      </c>
      <c r="B791" s="275"/>
      <c r="C791" s="277">
        <f>ROUND(BH60,2)</f>
        <v>2.08</v>
      </c>
      <c r="D791" s="275">
        <f>ROUND(BH61,0)</f>
        <v>166301</v>
      </c>
      <c r="E791" s="275">
        <f>ROUND(BH62,0)</f>
        <v>42492</v>
      </c>
      <c r="F791" s="275">
        <f>ROUND(BH63,0)</f>
        <v>0</v>
      </c>
      <c r="G791" s="275">
        <f>ROUND(BH64,0)</f>
        <v>11570</v>
      </c>
      <c r="H791" s="275">
        <f>ROUND(BH65,0)</f>
        <v>29503</v>
      </c>
      <c r="I791" s="275">
        <f>ROUND(BH66,0)</f>
        <v>239763</v>
      </c>
      <c r="J791" s="275">
        <f>ROUND(BH67,0)</f>
        <v>0</v>
      </c>
      <c r="K791" s="275">
        <f>ROUND(BH68,0)</f>
        <v>0</v>
      </c>
      <c r="L791" s="275">
        <f>ROUND(BH69,0)</f>
        <v>512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167*2020*8490*A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167*2020*8510*A</v>
      </c>
      <c r="B793" s="275"/>
      <c r="C793" s="277">
        <f>ROUND(BJ60,2)</f>
        <v>2.59</v>
      </c>
      <c r="D793" s="275">
        <f>ROUND(BJ61,0)</f>
        <v>188437</v>
      </c>
      <c r="E793" s="275">
        <f>ROUND(BJ62,0)</f>
        <v>48148</v>
      </c>
      <c r="F793" s="275">
        <f>ROUND(BJ63,0)</f>
        <v>36475</v>
      </c>
      <c r="G793" s="275">
        <f>ROUND(BJ64,0)</f>
        <v>1088</v>
      </c>
      <c r="H793" s="275">
        <f>ROUND(BJ65,0)</f>
        <v>0</v>
      </c>
      <c r="I793" s="275">
        <f>ROUND(BJ66,0)</f>
        <v>13149</v>
      </c>
      <c r="J793" s="275">
        <f>ROUND(BJ67,0)</f>
        <v>0</v>
      </c>
      <c r="K793" s="275">
        <f>ROUND(BJ68,0)</f>
        <v>0</v>
      </c>
      <c r="L793" s="275">
        <f>ROUND(BJ69,0)</f>
        <v>5915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167*2020*8530*A</v>
      </c>
      <c r="B794" s="275"/>
      <c r="C794" s="277">
        <f>ROUND(BK60,2)</f>
        <v>3.78</v>
      </c>
      <c r="D794" s="275">
        <f>ROUND(BK61,0)</f>
        <v>135721</v>
      </c>
      <c r="E794" s="275">
        <f>ROUND(BK62,0)</f>
        <v>34678</v>
      </c>
      <c r="F794" s="275">
        <f>ROUND(BK63,0)</f>
        <v>457915</v>
      </c>
      <c r="G794" s="275">
        <f>ROUND(BK64,0)</f>
        <v>351</v>
      </c>
      <c r="H794" s="275">
        <f>ROUND(BK65,0)</f>
        <v>0</v>
      </c>
      <c r="I794" s="275">
        <f>ROUND(BK66,0)</f>
        <v>55219</v>
      </c>
      <c r="J794" s="275">
        <f>ROUND(BK67,0)</f>
        <v>0</v>
      </c>
      <c r="K794" s="275">
        <f>ROUND(BK68,0)</f>
        <v>0</v>
      </c>
      <c r="L794" s="275">
        <f>ROUND(BK69,0)</f>
        <v>9793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167*2020*8560*A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167*2020*8590*A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167*2020*8610*A</v>
      </c>
      <c r="B797" s="275"/>
      <c r="C797" s="277">
        <f>ROUND(BN60,2)</f>
        <v>2.1</v>
      </c>
      <c r="D797" s="275">
        <f>ROUND(BN61,0)</f>
        <v>216384</v>
      </c>
      <c r="E797" s="275">
        <f>ROUND(BN62,0)</f>
        <v>55288</v>
      </c>
      <c r="F797" s="275">
        <f>ROUND(BN63,0)</f>
        <v>8177</v>
      </c>
      <c r="G797" s="275">
        <f>ROUND(BN64,0)</f>
        <v>827</v>
      </c>
      <c r="H797" s="275">
        <f>ROUND(BN65,0)</f>
        <v>2284</v>
      </c>
      <c r="I797" s="275">
        <f>ROUND(BN66,0)</f>
        <v>26408</v>
      </c>
      <c r="J797" s="275">
        <f>ROUND(BN67,0)</f>
        <v>52886</v>
      </c>
      <c r="K797" s="275">
        <f>ROUND(BN68,0)</f>
        <v>150</v>
      </c>
      <c r="L797" s="275">
        <f>ROUND(BN69,0)</f>
        <v>59756</v>
      </c>
      <c r="M797" s="275">
        <f>ROUND(BN70,0)</f>
        <v>0</v>
      </c>
      <c r="N797" s="275"/>
      <c r="O797" s="275"/>
      <c r="P797" s="275">
        <f>IF(BN76&gt;0,ROUND(BN76,0),0)</f>
        <v>2075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167*2020*8620*A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167*2020*8630*A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167*2020*8640*A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167*2020*8650*A</v>
      </c>
      <c r="B801" s="275"/>
      <c r="C801" s="277">
        <f>ROUND(BR60,2)</f>
        <v>1.23</v>
      </c>
      <c r="D801" s="275">
        <f>ROUND(BR61,0)</f>
        <v>79930</v>
      </c>
      <c r="E801" s="275">
        <f>ROUND(BR62,0)</f>
        <v>20423</v>
      </c>
      <c r="F801" s="275">
        <f>ROUND(BR63,0)</f>
        <v>0</v>
      </c>
      <c r="G801" s="275">
        <f>ROUND(BR64,0)</f>
        <v>5786</v>
      </c>
      <c r="H801" s="275">
        <f>ROUND(BR65,0)</f>
        <v>1400</v>
      </c>
      <c r="I801" s="275">
        <f>ROUND(BR66,0)</f>
        <v>8933</v>
      </c>
      <c r="J801" s="275">
        <f>ROUND(BR67,0)</f>
        <v>10297</v>
      </c>
      <c r="K801" s="275">
        <f>ROUND(BR68,0)</f>
        <v>10200</v>
      </c>
      <c r="L801" s="275">
        <f>ROUND(BR69,0)</f>
        <v>38511</v>
      </c>
      <c r="M801" s="275">
        <f>ROUND(BR70,0)</f>
        <v>0</v>
      </c>
      <c r="N801" s="275"/>
      <c r="O801" s="275"/>
      <c r="P801" s="275">
        <f>IF(BR76&gt;0,ROUND(BR76,0),0)</f>
        <v>404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167*2020*8660*A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167*2020*8670*A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167*2020*8680*A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167*2020*8690*A</v>
      </c>
      <c r="B805" s="275"/>
      <c r="C805" s="277">
        <f>ROUND(BV60,2)</f>
        <v>4.05</v>
      </c>
      <c r="D805" s="275">
        <f>ROUND(BV61,0)</f>
        <v>161940</v>
      </c>
      <c r="E805" s="275">
        <f>ROUND(BV62,0)</f>
        <v>41377</v>
      </c>
      <c r="F805" s="275">
        <f>ROUND(BV63,0)</f>
        <v>101839</v>
      </c>
      <c r="G805" s="275">
        <f>ROUND(BV64,0)</f>
        <v>982</v>
      </c>
      <c r="H805" s="275">
        <f>ROUND(BV65,0)</f>
        <v>0</v>
      </c>
      <c r="I805" s="275">
        <f>ROUND(BV66,0)</f>
        <v>30113</v>
      </c>
      <c r="J805" s="275">
        <f>ROUND(BV67,0)</f>
        <v>19625</v>
      </c>
      <c r="K805" s="275">
        <f>ROUND(BV68,0)</f>
        <v>0</v>
      </c>
      <c r="L805" s="275">
        <f>ROUND(BV69,0)</f>
        <v>155</v>
      </c>
      <c r="M805" s="275">
        <f>ROUND(BV70,0)</f>
        <v>0</v>
      </c>
      <c r="N805" s="275"/>
      <c r="O805" s="275"/>
      <c r="P805" s="275">
        <f>IF(BV76&gt;0,ROUND(BV76,0),0)</f>
        <v>770</v>
      </c>
      <c r="Q805" s="275">
        <f>IF(BV77&gt;0,ROUND(BV77,0),0)</f>
        <v>0</v>
      </c>
      <c r="R805" s="275">
        <f>IF(BV78&gt;0,ROUND(BV78,0),0)</f>
        <v>325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167*2020*8700*A</v>
      </c>
      <c r="B806" s="275"/>
      <c r="C806" s="277">
        <f>ROUND(BW60,2)</f>
        <v>6.4</v>
      </c>
      <c r="D806" s="275">
        <f>ROUND(BW61,0)</f>
        <v>874645</v>
      </c>
      <c r="E806" s="275">
        <f>ROUND(BW62,0)</f>
        <v>223481</v>
      </c>
      <c r="F806" s="275">
        <f>ROUND(BW63,0)</f>
        <v>780973</v>
      </c>
      <c r="G806" s="275">
        <f>ROUND(BW64,0)</f>
        <v>323</v>
      </c>
      <c r="H806" s="275">
        <f>ROUND(BW65,0)</f>
        <v>0</v>
      </c>
      <c r="I806" s="275">
        <f>ROUND(BW66,0)</f>
        <v>3055</v>
      </c>
      <c r="J806" s="275">
        <f>ROUND(BW67,0)</f>
        <v>0</v>
      </c>
      <c r="K806" s="275">
        <f>ROUND(BW68,0)</f>
        <v>0</v>
      </c>
      <c r="L806" s="275">
        <f>ROUND(BW69,0)</f>
        <v>20076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167*2020*8710*A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5550</v>
      </c>
      <c r="G807" s="275">
        <f>ROUND(BX64,0)</f>
        <v>0</v>
      </c>
      <c r="H807" s="275">
        <f>ROUND(BX65,0)</f>
        <v>0</v>
      </c>
      <c r="I807" s="275">
        <f>ROUND(BX66,0)</f>
        <v>13182</v>
      </c>
      <c r="J807" s="275">
        <f>ROUND(BX67,0)</f>
        <v>0</v>
      </c>
      <c r="K807" s="275">
        <f>ROUND(BX68,0)</f>
        <v>0</v>
      </c>
      <c r="L807" s="275">
        <f>ROUND(BX69,0)</f>
        <v>6987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167*2020*8720*A</v>
      </c>
      <c r="B808" s="275"/>
      <c r="C808" s="277">
        <f>ROUND(BY60,2)</f>
        <v>1.04</v>
      </c>
      <c r="D808" s="275">
        <f>ROUND(BY61,0)</f>
        <v>381144</v>
      </c>
      <c r="E808" s="275">
        <f>ROUND(BY62,0)</f>
        <v>97386</v>
      </c>
      <c r="F808" s="275">
        <f>ROUND(BY63,0)</f>
        <v>0</v>
      </c>
      <c r="G808" s="275">
        <f>ROUND(BY64,0)</f>
        <v>98890</v>
      </c>
      <c r="H808" s="275">
        <f>ROUND(BY65,0)</f>
        <v>0</v>
      </c>
      <c r="I808" s="275">
        <f>ROUND(BY66,0)</f>
        <v>63200</v>
      </c>
      <c r="J808" s="275">
        <f>ROUND(BY67,0)</f>
        <v>7289</v>
      </c>
      <c r="K808" s="275">
        <f>ROUND(BY68,0)</f>
        <v>0</v>
      </c>
      <c r="L808" s="275">
        <f>ROUND(BY69,0)</f>
        <v>5570</v>
      </c>
      <c r="M808" s="275">
        <f>ROUND(BY70,0)</f>
        <v>0</v>
      </c>
      <c r="N808" s="275"/>
      <c r="O808" s="275"/>
      <c r="P808" s="275">
        <f>IF(BY76&gt;0,ROUND(BY76,0),0)</f>
        <v>286</v>
      </c>
      <c r="Q808" s="275">
        <f>IF(BY77&gt;0,ROUND(BY77,0),0)</f>
        <v>0</v>
      </c>
      <c r="R808" s="275">
        <f>IF(BY78&gt;0,ROUND(BY78,0),0)</f>
        <v>121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167*2020*8730*A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167*2020*8740*A</v>
      </c>
      <c r="B810" s="275"/>
      <c r="C810" s="277">
        <f>ROUND(CA60,2)</f>
        <v>0.04</v>
      </c>
      <c r="D810" s="275">
        <f>ROUND(CA61,0)</f>
        <v>3006</v>
      </c>
      <c r="E810" s="275">
        <f>ROUND(CA62,0)</f>
        <v>768</v>
      </c>
      <c r="F810" s="275">
        <f>ROUND(CA63,0)</f>
        <v>0</v>
      </c>
      <c r="G810" s="275">
        <f>ROUND(CA64,0)</f>
        <v>1172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9612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167*2020*8770*A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167*2020*8790*A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167*2020*9000*A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349514</v>
      </c>
      <c r="V813" s="276">
        <f>ROUND(CD70,0)</f>
        <v>108931</v>
      </c>
      <c r="W813" s="275">
        <f>ROUND(CE72,0)</f>
        <v>-272440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115.94000000000004</v>
      </c>
      <c r="D815" s="276">
        <f t="shared" si="22"/>
        <v>6959375</v>
      </c>
      <c r="E815" s="276">
        <f t="shared" si="22"/>
        <v>1778190</v>
      </c>
      <c r="F815" s="276">
        <f t="shared" si="22"/>
        <v>1496486</v>
      </c>
      <c r="G815" s="276">
        <f t="shared" si="22"/>
        <v>1136033</v>
      </c>
      <c r="H815" s="276">
        <f t="shared" si="22"/>
        <v>261507</v>
      </c>
      <c r="I815" s="276">
        <f t="shared" si="22"/>
        <v>1129934</v>
      </c>
      <c r="J815" s="276">
        <f t="shared" si="22"/>
        <v>802693</v>
      </c>
      <c r="K815" s="276">
        <f t="shared" si="22"/>
        <v>139125</v>
      </c>
      <c r="L815" s="276">
        <f>SUM(L734:L813)+SUM(U734:U813)</f>
        <v>812521</v>
      </c>
      <c r="M815" s="276">
        <f>SUM(M734:M813)+SUM(V734:V813)</f>
        <v>108931</v>
      </c>
      <c r="N815" s="276">
        <f t="shared" ref="N815:Y815" si="23">SUM(N734:N813)</f>
        <v>22731945</v>
      </c>
      <c r="O815" s="276">
        <f t="shared" si="23"/>
        <v>3849259</v>
      </c>
      <c r="P815" s="276">
        <f t="shared" si="23"/>
        <v>31494</v>
      </c>
      <c r="Q815" s="276">
        <f t="shared" si="23"/>
        <v>24123</v>
      </c>
      <c r="R815" s="276">
        <f t="shared" si="23"/>
        <v>10997</v>
      </c>
      <c r="S815" s="276">
        <f t="shared" si="23"/>
        <v>56660</v>
      </c>
      <c r="T815" s="280">
        <f t="shared" si="23"/>
        <v>34.750000000000007</v>
      </c>
      <c r="U815" s="276">
        <f t="shared" si="23"/>
        <v>349514</v>
      </c>
      <c r="V815" s="276">
        <f t="shared" si="23"/>
        <v>108931</v>
      </c>
      <c r="W815" s="276">
        <f t="shared" si="23"/>
        <v>-272440</v>
      </c>
      <c r="X815" s="276">
        <f t="shared" si="23"/>
        <v>0</v>
      </c>
      <c r="Y815" s="276">
        <f t="shared" si="23"/>
        <v>6583625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115.94000000000004</v>
      </c>
      <c r="D816" s="276">
        <f>CE61</f>
        <v>6959375</v>
      </c>
      <c r="E816" s="276">
        <f>CE62</f>
        <v>1778190</v>
      </c>
      <c r="F816" s="276">
        <f>CE63</f>
        <v>1496486</v>
      </c>
      <c r="G816" s="276">
        <f>CE64</f>
        <v>1136033</v>
      </c>
      <c r="H816" s="279">
        <f>CE65</f>
        <v>261507</v>
      </c>
      <c r="I816" s="279">
        <f>CE66</f>
        <v>1129934</v>
      </c>
      <c r="J816" s="279">
        <f>CE67</f>
        <v>802693</v>
      </c>
      <c r="K816" s="279">
        <f>CE68</f>
        <v>139125</v>
      </c>
      <c r="L816" s="279">
        <f>CE69</f>
        <v>812521</v>
      </c>
      <c r="M816" s="279">
        <f>CE70</f>
        <v>108931</v>
      </c>
      <c r="N816" s="276">
        <f>CE75</f>
        <v>22731945</v>
      </c>
      <c r="O816" s="276">
        <f>CE73</f>
        <v>3849259</v>
      </c>
      <c r="P816" s="276">
        <f>CE76</f>
        <v>31494</v>
      </c>
      <c r="Q816" s="276">
        <f>CE77</f>
        <v>24123</v>
      </c>
      <c r="R816" s="276">
        <f>CE78</f>
        <v>10997</v>
      </c>
      <c r="S816" s="276">
        <f>CE79</f>
        <v>56660</v>
      </c>
      <c r="T816" s="280">
        <f>CE80</f>
        <v>34.750000000000007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6583626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6959375</v>
      </c>
      <c r="E817" s="180">
        <f>C379</f>
        <v>1778193</v>
      </c>
      <c r="F817" s="180">
        <f>C380</f>
        <v>1496486</v>
      </c>
      <c r="G817" s="240">
        <f>C381</f>
        <v>1136033</v>
      </c>
      <c r="H817" s="240">
        <f>C382</f>
        <v>261507</v>
      </c>
      <c r="I817" s="240">
        <f>C383</f>
        <v>1129934</v>
      </c>
      <c r="J817" s="240">
        <f>C384</f>
        <v>802692</v>
      </c>
      <c r="K817" s="240">
        <f>C385</f>
        <v>139125</v>
      </c>
      <c r="L817" s="240">
        <f>C386+C387+C388+C389</f>
        <v>812521</v>
      </c>
      <c r="M817" s="240">
        <f>C370</f>
        <v>108931</v>
      </c>
      <c r="N817" s="180">
        <f>D361</f>
        <v>22731945</v>
      </c>
      <c r="O817" s="180">
        <f>C359</f>
        <v>3849259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6" transitionEvaluation="1" transitionEntry="1" codeName="Sheet10">
    <pageSetUpPr autoPageBreaks="0" fitToPage="1"/>
  </sheetPr>
  <dimension ref="A1:CF816"/>
  <sheetViews>
    <sheetView showGridLines="0" topLeftCell="A36" zoomScale="75" workbookViewId="0">
      <selection activeCell="C84" sqref="C8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1262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1231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180" t="s">
        <v>1255</v>
      </c>
      <c r="C16" s="233"/>
      <c r="E16" s="234" t="s">
        <v>1254</v>
      </c>
    </row>
    <row r="17" spans="1:6" ht="12.75" customHeight="1" x14ac:dyDescent="0.35">
      <c r="A17" s="180" t="s">
        <v>1230</v>
      </c>
      <c r="C17" s="234" t="s">
        <v>1254</v>
      </c>
    </row>
    <row r="18" spans="1:6" ht="12.75" customHeight="1" x14ac:dyDescent="0.35">
      <c r="A18" s="227"/>
      <c r="C18" s="233"/>
    </row>
    <row r="19" spans="1:6" ht="12.75" customHeight="1" x14ac:dyDescent="0.35">
      <c r="C19" s="233"/>
    </row>
    <row r="20" spans="1:6" ht="12.75" customHeight="1" x14ac:dyDescent="0.35">
      <c r="A20" s="235" t="s">
        <v>1234</v>
      </c>
      <c r="B20" s="235"/>
      <c r="C20" s="236"/>
      <c r="D20" s="235"/>
      <c r="E20" s="235"/>
      <c r="F20" s="235"/>
    </row>
    <row r="21" spans="1:6" ht="22.5" customHeight="1" x14ac:dyDescent="0.35">
      <c r="A21" s="199"/>
      <c r="C21" s="233"/>
    </row>
    <row r="22" spans="1:6" ht="12.65" customHeight="1" x14ac:dyDescent="0.35">
      <c r="A22" s="237" t="s">
        <v>1256</v>
      </c>
      <c r="B22" s="238"/>
      <c r="C22" s="239"/>
      <c r="D22" s="237"/>
      <c r="E22" s="237"/>
    </row>
    <row r="23" spans="1:6" ht="12.65" customHeight="1" x14ac:dyDescent="0.35">
      <c r="B23" s="199"/>
      <c r="C23" s="233"/>
    </row>
    <row r="24" spans="1:6" ht="12.65" customHeight="1" x14ac:dyDescent="0.35">
      <c r="A24" s="240" t="s">
        <v>3</v>
      </c>
      <c r="C24" s="233"/>
    </row>
    <row r="25" spans="1:6" ht="12.65" customHeight="1" x14ac:dyDescent="0.35">
      <c r="A25" s="198" t="s">
        <v>1235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1236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1237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1238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/>
      <c r="C48" s="245" t="e">
        <f>ROUND(((B48/CE61)*C61),0)</f>
        <v>#DIV/0!</v>
      </c>
      <c r="D48" s="245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185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/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49" t="s">
        <v>221</v>
      </c>
      <c r="CE60" s="251">
        <f t="shared" ref="CE60:CE71" si="0">SUM(C60:CD60)</f>
        <v>0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49" t="s">
        <v>221</v>
      </c>
      <c r="CE61" s="195">
        <f t="shared" si="0"/>
        <v>0</v>
      </c>
      <c r="CF61" s="252"/>
    </row>
    <row r="62" spans="1:84" ht="12.65" customHeight="1" x14ac:dyDescent="0.3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49" t="s">
        <v>221</v>
      </c>
      <c r="CE62" s="195" t="e">
        <f t="shared" si="0"/>
        <v>#DIV/0!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0</v>
      </c>
      <c r="CF63" s="252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49" t="s">
        <v>221</v>
      </c>
      <c r="CE64" s="195">
        <f t="shared" si="0"/>
        <v>0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0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0</v>
      </c>
      <c r="CF66" s="252"/>
    </row>
    <row r="67" spans="1:84" ht="12.65" customHeight="1" x14ac:dyDescent="0.3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49" t="s">
        <v>221</v>
      </c>
      <c r="CE67" s="195" t="e">
        <f t="shared" si="0"/>
        <v>#DIV/0!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0</v>
      </c>
      <c r="CF68" s="252"/>
    </row>
    <row r="69" spans="1:84" ht="12.65" customHeight="1" x14ac:dyDescent="0.35">
      <c r="A69" s="171" t="s">
        <v>1263</v>
      </c>
      <c r="B69" s="175"/>
      <c r="C69" s="249" t="s">
        <v>221</v>
      </c>
      <c r="D69" s="249" t="s">
        <v>221</v>
      </c>
      <c r="E69" s="249" t="s">
        <v>221</v>
      </c>
      <c r="F69" s="249" t="s">
        <v>221</v>
      </c>
      <c r="G69" s="249" t="s">
        <v>221</v>
      </c>
      <c r="H69" s="249" t="s">
        <v>221</v>
      </c>
      <c r="I69" s="249" t="s">
        <v>221</v>
      </c>
      <c r="J69" s="249" t="s">
        <v>221</v>
      </c>
      <c r="K69" s="249" t="s">
        <v>221</v>
      </c>
      <c r="L69" s="249"/>
      <c r="M69" s="249" t="s">
        <v>221</v>
      </c>
      <c r="N69" s="249" t="s">
        <v>221</v>
      </c>
      <c r="O69" s="249" t="s">
        <v>221</v>
      </c>
      <c r="P69" s="249" t="s">
        <v>221</v>
      </c>
      <c r="Q69" s="249" t="s">
        <v>221</v>
      </c>
      <c r="R69" s="249" t="s">
        <v>221</v>
      </c>
      <c r="S69" s="249" t="s">
        <v>221</v>
      </c>
      <c r="T69" s="249" t="s">
        <v>221</v>
      </c>
      <c r="U69" s="249" t="s">
        <v>221</v>
      </c>
      <c r="V69" s="249" t="s">
        <v>221</v>
      </c>
      <c r="W69" s="249" t="s">
        <v>221</v>
      </c>
      <c r="X69" s="249" t="s">
        <v>221</v>
      </c>
      <c r="Y69" s="249" t="s">
        <v>221</v>
      </c>
      <c r="Z69" s="249" t="s">
        <v>221</v>
      </c>
      <c r="AA69" s="249" t="s">
        <v>221</v>
      </c>
      <c r="AB69" s="249" t="s">
        <v>221</v>
      </c>
      <c r="AC69" s="249" t="s">
        <v>221</v>
      </c>
      <c r="AD69" s="249" t="s">
        <v>221</v>
      </c>
      <c r="AE69" s="249" t="s">
        <v>221</v>
      </c>
      <c r="AF69" s="249" t="s">
        <v>221</v>
      </c>
      <c r="AG69" s="249" t="s">
        <v>221</v>
      </c>
      <c r="AH69" s="249" t="s">
        <v>221</v>
      </c>
      <c r="AI69" s="249" t="s">
        <v>221</v>
      </c>
      <c r="AJ69" s="249" t="s">
        <v>221</v>
      </c>
      <c r="AK69" s="249" t="s">
        <v>221</v>
      </c>
      <c r="AL69" s="249" t="s">
        <v>221</v>
      </c>
      <c r="AM69" s="249" t="s">
        <v>221</v>
      </c>
      <c r="AN69" s="249" t="s">
        <v>221</v>
      </c>
      <c r="AO69" s="249" t="s">
        <v>221</v>
      </c>
      <c r="AP69" s="249" t="s">
        <v>221</v>
      </c>
      <c r="AQ69" s="249" t="s">
        <v>221</v>
      </c>
      <c r="AR69" s="249" t="s">
        <v>221</v>
      </c>
      <c r="AS69" s="249" t="s">
        <v>221</v>
      </c>
      <c r="AT69" s="249" t="s">
        <v>221</v>
      </c>
      <c r="AU69" s="249" t="s">
        <v>221</v>
      </c>
      <c r="AV69" s="249" t="s">
        <v>221</v>
      </c>
      <c r="AW69" s="249" t="s">
        <v>221</v>
      </c>
      <c r="AX69" s="249" t="s">
        <v>221</v>
      </c>
      <c r="AY69" s="249" t="s">
        <v>221</v>
      </c>
      <c r="AZ69" s="249" t="s">
        <v>221</v>
      </c>
      <c r="BA69" s="249" t="s">
        <v>221</v>
      </c>
      <c r="BB69" s="249" t="s">
        <v>221</v>
      </c>
      <c r="BC69" s="249" t="s">
        <v>221</v>
      </c>
      <c r="BD69" s="249" t="s">
        <v>221</v>
      </c>
      <c r="BE69" s="249" t="s">
        <v>221</v>
      </c>
      <c r="BF69" s="249" t="s">
        <v>221</v>
      </c>
      <c r="BG69" s="249" t="s">
        <v>221</v>
      </c>
      <c r="BH69" s="249" t="s">
        <v>221</v>
      </c>
      <c r="BI69" s="249" t="s">
        <v>221</v>
      </c>
      <c r="BJ69" s="249" t="s">
        <v>221</v>
      </c>
      <c r="BK69" s="249" t="s">
        <v>221</v>
      </c>
      <c r="BL69" s="249" t="s">
        <v>221</v>
      </c>
      <c r="BM69" s="249" t="s">
        <v>221</v>
      </c>
      <c r="BN69" s="249" t="s">
        <v>221</v>
      </c>
      <c r="BO69" s="249" t="s">
        <v>221</v>
      </c>
      <c r="BP69" s="249" t="s">
        <v>221</v>
      </c>
      <c r="BQ69" s="249" t="s">
        <v>221</v>
      </c>
      <c r="BR69" s="249" t="s">
        <v>221</v>
      </c>
      <c r="BS69" s="249" t="s">
        <v>221</v>
      </c>
      <c r="BT69" s="249" t="s">
        <v>221</v>
      </c>
      <c r="BU69" s="249" t="s">
        <v>221</v>
      </c>
      <c r="BV69" s="249" t="s">
        <v>221</v>
      </c>
      <c r="BW69" s="249" t="s">
        <v>221</v>
      </c>
      <c r="BX69" s="249" t="s">
        <v>221</v>
      </c>
      <c r="BY69" s="249" t="s">
        <v>221</v>
      </c>
      <c r="BZ69" s="249" t="s">
        <v>221</v>
      </c>
      <c r="CA69" s="249" t="s">
        <v>221</v>
      </c>
      <c r="CB69" s="249" t="s">
        <v>221</v>
      </c>
      <c r="CC69" s="249" t="s">
        <v>221</v>
      </c>
      <c r="CD69" s="188"/>
      <c r="CE69" s="195">
        <f>CD69</f>
        <v>0</v>
      </c>
      <c r="CF69" s="252"/>
    </row>
    <row r="70" spans="1:84" ht="12.65" customHeight="1" x14ac:dyDescent="0.3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2"/>
    </row>
    <row r="72" spans="1:84" ht="12.65" customHeight="1" x14ac:dyDescent="0.3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5">
        <f>+CD69+CD70-CD71</f>
        <v>0</v>
      </c>
      <c r="CE72" s="195" t="e">
        <f>SUM(CE61:CE70)-CE71</f>
        <v>#DIV/0!</v>
      </c>
      <c r="CF72" s="252"/>
    </row>
    <row r="73" spans="1:84" ht="12.65" customHeight="1" x14ac:dyDescent="0.35">
      <c r="A73" s="171" t="s">
        <v>244</v>
      </c>
      <c r="B73" s="175"/>
      <c r="C73" s="249" t="s">
        <v>221</v>
      </c>
      <c r="D73" s="249" t="s">
        <v>221</v>
      </c>
      <c r="E73" s="249" t="s">
        <v>221</v>
      </c>
      <c r="F73" s="249" t="s">
        <v>221</v>
      </c>
      <c r="G73" s="249" t="s">
        <v>221</v>
      </c>
      <c r="H73" s="249" t="s">
        <v>221</v>
      </c>
      <c r="I73" s="249" t="s">
        <v>221</v>
      </c>
      <c r="J73" s="249" t="s">
        <v>221</v>
      </c>
      <c r="K73" s="253" t="s">
        <v>221</v>
      </c>
      <c r="L73" s="249" t="s">
        <v>221</v>
      </c>
      <c r="M73" s="249" t="s">
        <v>221</v>
      </c>
      <c r="N73" s="249" t="s">
        <v>221</v>
      </c>
      <c r="O73" s="249" t="s">
        <v>221</v>
      </c>
      <c r="P73" s="249" t="s">
        <v>221</v>
      </c>
      <c r="Q73" s="249" t="s">
        <v>221</v>
      </c>
      <c r="R73" s="249" t="s">
        <v>221</v>
      </c>
      <c r="S73" s="249" t="s">
        <v>221</v>
      </c>
      <c r="T73" s="249" t="s">
        <v>221</v>
      </c>
      <c r="U73" s="249" t="s">
        <v>221</v>
      </c>
      <c r="V73" s="249" t="s">
        <v>221</v>
      </c>
      <c r="W73" s="249" t="s">
        <v>221</v>
      </c>
      <c r="X73" s="249" t="s">
        <v>221</v>
      </c>
      <c r="Y73" s="249" t="s">
        <v>221</v>
      </c>
      <c r="Z73" s="249" t="s">
        <v>221</v>
      </c>
      <c r="AA73" s="249" t="s">
        <v>221</v>
      </c>
      <c r="AB73" s="249" t="s">
        <v>221</v>
      </c>
      <c r="AC73" s="249" t="s">
        <v>221</v>
      </c>
      <c r="AD73" s="249" t="s">
        <v>221</v>
      </c>
      <c r="AE73" s="249" t="s">
        <v>221</v>
      </c>
      <c r="AF73" s="249" t="s">
        <v>221</v>
      </c>
      <c r="AG73" s="249" t="s">
        <v>221</v>
      </c>
      <c r="AH73" s="249" t="s">
        <v>221</v>
      </c>
      <c r="AI73" s="249" t="s">
        <v>221</v>
      </c>
      <c r="AJ73" s="249" t="s">
        <v>221</v>
      </c>
      <c r="AK73" s="249" t="s">
        <v>221</v>
      </c>
      <c r="AL73" s="249" t="s">
        <v>221</v>
      </c>
      <c r="AM73" s="249" t="s">
        <v>221</v>
      </c>
      <c r="AN73" s="249" t="s">
        <v>221</v>
      </c>
      <c r="AO73" s="249" t="s">
        <v>221</v>
      </c>
      <c r="AP73" s="249" t="s">
        <v>221</v>
      </c>
      <c r="AQ73" s="249" t="s">
        <v>221</v>
      </c>
      <c r="AR73" s="249" t="s">
        <v>221</v>
      </c>
      <c r="AS73" s="249" t="s">
        <v>221</v>
      </c>
      <c r="AT73" s="249" t="s">
        <v>221</v>
      </c>
      <c r="AU73" s="249" t="s">
        <v>221</v>
      </c>
      <c r="AV73" s="249" t="s">
        <v>221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88"/>
      <c r="CF73" s="252"/>
    </row>
    <row r="74" spans="1:84" ht="12.65" customHeight="1" x14ac:dyDescent="0.3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ref="CE74:CE81" si="7">SUM(C74:CD74)</f>
        <v>0</v>
      </c>
      <c r="CF74" s="252"/>
    </row>
    <row r="75" spans="1:84" ht="12.65" customHeight="1" x14ac:dyDescent="0.3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7"/>
        <v>0</v>
      </c>
      <c r="CF75" s="252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49" t="s">
        <v>221</v>
      </c>
      <c r="AX76" s="249" t="s">
        <v>221</v>
      </c>
      <c r="AY76" s="249" t="s">
        <v>221</v>
      </c>
      <c r="AZ76" s="249" t="s">
        <v>221</v>
      </c>
      <c r="BA76" s="249" t="s">
        <v>221</v>
      </c>
      <c r="BB76" s="249" t="s">
        <v>221</v>
      </c>
      <c r="BC76" s="249" t="s">
        <v>221</v>
      </c>
      <c r="BD76" s="249" t="s">
        <v>221</v>
      </c>
      <c r="BE76" s="249" t="s">
        <v>221</v>
      </c>
      <c r="BF76" s="249" t="s">
        <v>221</v>
      </c>
      <c r="BG76" s="249" t="s">
        <v>221</v>
      </c>
      <c r="BH76" s="249" t="s">
        <v>221</v>
      </c>
      <c r="BI76" s="249" t="s">
        <v>221</v>
      </c>
      <c r="BJ76" s="249" t="s">
        <v>221</v>
      </c>
      <c r="BK76" s="249" t="s">
        <v>221</v>
      </c>
      <c r="BL76" s="249" t="s">
        <v>221</v>
      </c>
      <c r="BM76" s="249" t="s">
        <v>221</v>
      </c>
      <c r="BN76" s="249" t="s">
        <v>221</v>
      </c>
      <c r="BO76" s="249" t="s">
        <v>221</v>
      </c>
      <c r="BP76" s="249" t="s">
        <v>221</v>
      </c>
      <c r="BQ76" s="249" t="s">
        <v>221</v>
      </c>
      <c r="BR76" s="249" t="s">
        <v>221</v>
      </c>
      <c r="BS76" s="249" t="s">
        <v>221</v>
      </c>
      <c r="BT76" s="249" t="s">
        <v>221</v>
      </c>
      <c r="BU76" s="249" t="s">
        <v>221</v>
      </c>
      <c r="BV76" s="249" t="s">
        <v>221</v>
      </c>
      <c r="BW76" s="249" t="s">
        <v>221</v>
      </c>
      <c r="BX76" s="249" t="s">
        <v>221</v>
      </c>
      <c r="BY76" s="249" t="s">
        <v>221</v>
      </c>
      <c r="BZ76" s="249" t="s">
        <v>221</v>
      </c>
      <c r="CA76" s="249" t="s">
        <v>221</v>
      </c>
      <c r="CB76" s="249" t="s">
        <v>221</v>
      </c>
      <c r="CC76" s="249" t="s">
        <v>221</v>
      </c>
      <c r="CD76" s="249" t="s">
        <v>221</v>
      </c>
      <c r="CE76" s="195">
        <f t="shared" si="7"/>
        <v>0</v>
      </c>
      <c r="CF76" s="252"/>
    </row>
    <row r="77" spans="1:84" ht="12.65" customHeight="1" x14ac:dyDescent="0.3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49" t="s">
        <v>221</v>
      </c>
      <c r="CE77" s="195">
        <f t="shared" si="7"/>
        <v>0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/>
      <c r="AY78" s="249"/>
      <c r="AZ78" s="184"/>
      <c r="BA78" s="184"/>
      <c r="BB78" s="184"/>
      <c r="BC78" s="184"/>
      <c r="BD78" s="249"/>
      <c r="BE78" s="249"/>
      <c r="BF78" s="184"/>
      <c r="BG78" s="249"/>
      <c r="BH78" s="184"/>
      <c r="BI78" s="184"/>
      <c r="BJ78" s="249"/>
      <c r="BK78" s="184"/>
      <c r="BL78" s="184"/>
      <c r="BM78" s="184"/>
      <c r="BN78" s="249"/>
      <c r="BO78" s="249"/>
      <c r="BP78" s="249"/>
      <c r="BQ78" s="249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>SUM(C78:CD78)</f>
        <v>0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/>
      <c r="AY79" s="249"/>
      <c r="AZ79" s="249"/>
      <c r="BA79" s="184"/>
      <c r="BB79" s="184"/>
      <c r="BC79" s="184"/>
      <c r="BD79" s="249"/>
      <c r="BE79" s="249"/>
      <c r="BF79" s="249"/>
      <c r="BG79" s="249"/>
      <c r="BH79" s="184"/>
      <c r="BI79" s="184"/>
      <c r="BJ79" s="249"/>
      <c r="BK79" s="184"/>
      <c r="BL79" s="184"/>
      <c r="BM79" s="184"/>
      <c r="BN79" s="249"/>
      <c r="BO79" s="249"/>
      <c r="BP79" s="249"/>
      <c r="BQ79" s="249"/>
      <c r="BR79" s="249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7"/>
        <v>0</v>
      </c>
      <c r="CF79" s="195"/>
    </row>
    <row r="80" spans="1:84" ht="12.65" customHeight="1" x14ac:dyDescent="0.3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49"/>
      <c r="AY80" s="249"/>
      <c r="AZ80" s="249"/>
      <c r="BA80" s="249"/>
      <c r="BB80" s="184"/>
      <c r="BC80" s="184"/>
      <c r="BD80" s="249"/>
      <c r="BE80" s="249"/>
      <c r="BF80" s="249"/>
      <c r="BG80" s="249"/>
      <c r="BH80" s="184"/>
      <c r="BI80" s="184"/>
      <c r="BJ80" s="249"/>
      <c r="BK80" s="184"/>
      <c r="BL80" s="184"/>
      <c r="BM80" s="184"/>
      <c r="BN80" s="249"/>
      <c r="BO80" s="249"/>
      <c r="BP80" s="249"/>
      <c r="BQ80" s="249"/>
      <c r="BR80" s="249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49" t="s">
        <v>221</v>
      </c>
      <c r="CD80" s="249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49"/>
      <c r="AX81" s="249"/>
      <c r="AY81" s="249"/>
      <c r="AZ81" s="249"/>
      <c r="BA81" s="249"/>
      <c r="BB81" s="249"/>
      <c r="BC81" s="249"/>
      <c r="BD81" s="249"/>
      <c r="BE81" s="249"/>
      <c r="BF81" s="249"/>
      <c r="BG81" s="249"/>
      <c r="BH81" s="249"/>
      <c r="BI81" s="249"/>
      <c r="BJ81" s="249"/>
      <c r="BK81" s="249"/>
      <c r="BL81" s="249"/>
      <c r="BM81" s="249"/>
      <c r="BN81" s="249"/>
      <c r="BO81" s="249"/>
      <c r="BP81" s="249"/>
      <c r="BQ81" s="249"/>
      <c r="BR81" s="249"/>
      <c r="BS81" s="249"/>
      <c r="BT81" s="249"/>
      <c r="BU81" s="254"/>
      <c r="BV81" s="254"/>
      <c r="BW81" s="254"/>
      <c r="BX81" s="254"/>
      <c r="BY81" s="254"/>
      <c r="BZ81" s="254"/>
      <c r="CA81" s="254"/>
      <c r="CB81" s="254"/>
      <c r="CC81" s="249" t="s">
        <v>221</v>
      </c>
      <c r="CD81" s="249" t="s">
        <v>221</v>
      </c>
      <c r="CE81" s="255">
        <f t="shared" si="7"/>
        <v>0</v>
      </c>
      <c r="CF81" s="255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92" t="s">
        <v>1282</v>
      </c>
      <c r="D83" s="256"/>
      <c r="E83" s="175"/>
    </row>
    <row r="84" spans="1:84" ht="12.65" customHeight="1" x14ac:dyDescent="0.35">
      <c r="A84" s="173" t="s">
        <v>255</v>
      </c>
      <c r="B84" s="172" t="s">
        <v>256</v>
      </c>
      <c r="C84" s="226" t="s">
        <v>1267</v>
      </c>
      <c r="D84" s="256"/>
      <c r="E84" s="175"/>
    </row>
    <row r="85" spans="1:84" ht="12.65" customHeight="1" x14ac:dyDescent="0.35">
      <c r="A85" s="173" t="s">
        <v>257</v>
      </c>
      <c r="B85" s="172" t="s">
        <v>256</v>
      </c>
      <c r="C85" s="226"/>
      <c r="D85" s="205"/>
      <c r="E85" s="204"/>
    </row>
    <row r="86" spans="1:84" ht="12.65" customHeight="1" x14ac:dyDescent="0.35">
      <c r="A86" s="173" t="s">
        <v>1251</v>
      </c>
      <c r="B86" s="172"/>
      <c r="C86" s="226"/>
      <c r="D86" s="205"/>
      <c r="E86" s="204"/>
    </row>
    <row r="87" spans="1:84" ht="12.65" customHeight="1" x14ac:dyDescent="0.35">
      <c r="A87" s="173" t="s">
        <v>1252</v>
      </c>
      <c r="B87" s="172" t="s">
        <v>256</v>
      </c>
      <c r="C87" s="226"/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6"/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6"/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6"/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6"/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6"/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6"/>
      <c r="D93" s="256"/>
      <c r="E93" s="175"/>
    </row>
    <row r="94" spans="1:84" ht="12.65" customHeight="1" x14ac:dyDescent="0.35">
      <c r="A94" s="173" t="s">
        <v>264</v>
      </c>
      <c r="B94" s="172" t="s">
        <v>256</v>
      </c>
      <c r="C94" s="226"/>
      <c r="D94" s="256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57" t="s">
        <v>266</v>
      </c>
      <c r="B97" s="257"/>
      <c r="C97" s="257"/>
      <c r="D97" s="257"/>
      <c r="E97" s="257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57" t="s">
        <v>269</v>
      </c>
      <c r="B101" s="257"/>
      <c r="C101" s="257"/>
      <c r="D101" s="257"/>
      <c r="E101" s="257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57" t="s">
        <v>271</v>
      </c>
      <c r="B104" s="257"/>
      <c r="C104" s="257"/>
      <c r="D104" s="257"/>
      <c r="E104" s="257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/>
      <c r="D115" s="174"/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1239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5">
      <c r="A125" s="173" t="s">
        <v>289</v>
      </c>
      <c r="B125" s="172"/>
      <c r="C125" s="189"/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5" customHeight="1" x14ac:dyDescent="0.35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1240</v>
      </c>
      <c r="B137" s="207"/>
      <c r="C137" s="207"/>
      <c r="D137" s="207"/>
      <c r="E137" s="207"/>
    </row>
    <row r="138" spans="1:6" ht="12.65" customHeight="1" x14ac:dyDescent="0.35">
      <c r="A138" s="258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5" customHeight="1" x14ac:dyDescent="0.3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5" customHeight="1" x14ac:dyDescent="0.3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5" customHeight="1" x14ac:dyDescent="0.3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5" customHeight="1" x14ac:dyDescent="0.35">
      <c r="A144" s="258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5">
      <c r="A150" s="258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58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57" t="s">
        <v>306</v>
      </c>
      <c r="B165" s="257"/>
      <c r="C165" s="257"/>
      <c r="D165" s="257"/>
      <c r="E165" s="257"/>
    </row>
    <row r="166" spans="1:5" ht="11.5" customHeight="1" x14ac:dyDescent="0.35">
      <c r="A166" s="173" t="s">
        <v>307</v>
      </c>
      <c r="B166" s="172" t="s">
        <v>256</v>
      </c>
      <c r="C166" s="189"/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/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5" customHeight="1" x14ac:dyDescent="0.35">
      <c r="A175" s="257" t="s">
        <v>314</v>
      </c>
      <c r="B175" s="257"/>
      <c r="C175" s="257"/>
      <c r="D175" s="257"/>
      <c r="E175" s="257"/>
    </row>
    <row r="176" spans="1:5" ht="11.5" customHeight="1" x14ac:dyDescent="0.35">
      <c r="A176" s="173" t="s">
        <v>315</v>
      </c>
      <c r="B176" s="172" t="s">
        <v>256</v>
      </c>
      <c r="C176" s="189"/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/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5" customHeight="1" x14ac:dyDescent="0.35">
      <c r="A179" s="257" t="s">
        <v>317</v>
      </c>
      <c r="B179" s="257"/>
      <c r="C179" s="257"/>
      <c r="D179" s="257"/>
      <c r="E179" s="257"/>
    </row>
    <row r="180" spans="1:5" ht="11.5" customHeight="1" x14ac:dyDescent="0.35">
      <c r="A180" s="173" t="s">
        <v>318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/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5" customHeight="1" x14ac:dyDescent="0.35">
      <c r="A183" s="257" t="s">
        <v>320</v>
      </c>
      <c r="B183" s="257"/>
      <c r="C183" s="257"/>
      <c r="D183" s="257"/>
      <c r="E183" s="257"/>
    </row>
    <row r="184" spans="1:5" ht="11.5" customHeight="1" x14ac:dyDescent="0.35">
      <c r="A184" s="173" t="s">
        <v>321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5" customHeight="1" x14ac:dyDescent="0.35">
      <c r="A188" s="257" t="s">
        <v>323</v>
      </c>
      <c r="B188" s="257"/>
      <c r="C188" s="257"/>
      <c r="D188" s="257"/>
      <c r="E188" s="257"/>
    </row>
    <row r="189" spans="1:5" ht="11.5" customHeight="1" x14ac:dyDescent="0.35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/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5" customHeight="1" x14ac:dyDescent="0.3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5" customHeight="1" x14ac:dyDescent="0.3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5" customHeight="1" x14ac:dyDescent="0.3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5" customHeight="1" x14ac:dyDescent="0.3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5" customHeight="1" x14ac:dyDescent="0.3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5" customHeight="1" x14ac:dyDescent="0.3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5" customHeight="1" x14ac:dyDescent="0.3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5" customHeight="1" x14ac:dyDescent="0.3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5" customHeight="1" x14ac:dyDescent="0.3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59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59"/>
    </row>
    <row r="210" spans="1:8" ht="12.65" customHeight="1" x14ac:dyDescent="0.3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59"/>
    </row>
    <row r="211" spans="1:8" ht="12.65" customHeight="1" x14ac:dyDescent="0.35">
      <c r="A211" s="173" t="s">
        <v>334</v>
      </c>
      <c r="B211" s="174"/>
      <c r="C211" s="189"/>
      <c r="D211" s="174"/>
      <c r="E211" s="175">
        <f t="shared" si="10"/>
        <v>0</v>
      </c>
      <c r="H211" s="259"/>
    </row>
    <row r="212" spans="1:8" ht="12.65" customHeight="1" x14ac:dyDescent="0.35">
      <c r="A212" s="173" t="s">
        <v>335</v>
      </c>
      <c r="B212" s="174"/>
      <c r="C212" s="189"/>
      <c r="D212" s="174"/>
      <c r="E212" s="175">
        <f t="shared" si="10"/>
        <v>0</v>
      </c>
      <c r="H212" s="259"/>
    </row>
    <row r="213" spans="1:8" ht="12.65" customHeight="1" x14ac:dyDescent="0.35">
      <c r="A213" s="173" t="s">
        <v>336</v>
      </c>
      <c r="B213" s="174"/>
      <c r="C213" s="189"/>
      <c r="D213" s="174"/>
      <c r="E213" s="175">
        <f t="shared" si="10"/>
        <v>0</v>
      </c>
      <c r="H213" s="259"/>
    </row>
    <row r="214" spans="1:8" ht="12.65" customHeight="1" x14ac:dyDescent="0.35">
      <c r="A214" s="173" t="s">
        <v>337</v>
      </c>
      <c r="B214" s="174"/>
      <c r="C214" s="189"/>
      <c r="D214" s="174"/>
      <c r="E214" s="175">
        <f t="shared" si="10"/>
        <v>0</v>
      </c>
      <c r="H214" s="259"/>
    </row>
    <row r="215" spans="1:8" ht="12.65" customHeight="1" x14ac:dyDescent="0.35">
      <c r="A215" s="173" t="s">
        <v>338</v>
      </c>
      <c r="B215" s="174"/>
      <c r="C215" s="189"/>
      <c r="D215" s="174"/>
      <c r="E215" s="175">
        <f t="shared" si="10"/>
        <v>0</v>
      </c>
      <c r="H215" s="259"/>
    </row>
    <row r="216" spans="1:8" ht="12.65" customHeight="1" x14ac:dyDescent="0.35">
      <c r="A216" s="173" t="s">
        <v>339</v>
      </c>
      <c r="B216" s="174"/>
      <c r="C216" s="189"/>
      <c r="D216" s="174"/>
      <c r="E216" s="175">
        <f t="shared" si="10"/>
        <v>0</v>
      </c>
      <c r="H216" s="259"/>
    </row>
    <row r="217" spans="1:8" ht="12.65" customHeight="1" x14ac:dyDescent="0.35">
      <c r="A217" s="173" t="s">
        <v>340</v>
      </c>
      <c r="B217" s="174"/>
      <c r="C217" s="189"/>
      <c r="D217" s="174"/>
      <c r="E217" s="175">
        <f t="shared" si="10"/>
        <v>0</v>
      </c>
      <c r="H217" s="259"/>
    </row>
    <row r="218" spans="1:8" ht="12.65" customHeight="1" x14ac:dyDescent="0.3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57" t="s">
        <v>343</v>
      </c>
      <c r="B221" s="257"/>
      <c r="C221" s="257"/>
      <c r="D221" s="257"/>
      <c r="E221" s="257"/>
    </row>
    <row r="222" spans="1:8" ht="12.65" customHeight="1" x14ac:dyDescent="0.35">
      <c r="A222" s="173" t="s">
        <v>344</v>
      </c>
      <c r="B222" s="172" t="s">
        <v>256</v>
      </c>
      <c r="C222" s="189"/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/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/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5" customHeight="1" x14ac:dyDescent="0.35">
      <c r="A229" s="257" t="s">
        <v>351</v>
      </c>
      <c r="B229" s="257"/>
      <c r="C229" s="257"/>
      <c r="D229" s="257"/>
      <c r="E229" s="257"/>
    </row>
    <row r="230" spans="1:5" ht="12.65" customHeight="1" x14ac:dyDescent="0.35">
      <c r="A230" s="171" t="s">
        <v>352</v>
      </c>
      <c r="B230" s="172" t="s">
        <v>256</v>
      </c>
      <c r="C230" s="189"/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/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/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5" customHeight="1" x14ac:dyDescent="0.35">
      <c r="A236" s="257" t="s">
        <v>356</v>
      </c>
      <c r="B236" s="257"/>
      <c r="C236" s="257"/>
      <c r="D236" s="257"/>
      <c r="E236" s="257"/>
    </row>
    <row r="237" spans="1:5" ht="12.65" customHeight="1" x14ac:dyDescent="0.35">
      <c r="A237" s="173" t="s">
        <v>357</v>
      </c>
      <c r="B237" s="172" t="s">
        <v>256</v>
      </c>
      <c r="C237" s="189"/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4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57" t="s">
        <v>361</v>
      </c>
      <c r="B248" s="257"/>
      <c r="C248" s="257"/>
      <c r="D248" s="257"/>
      <c r="E248" s="257"/>
    </row>
    <row r="249" spans="1:5" ht="12.45" customHeight="1" x14ac:dyDescent="0.35">
      <c r="A249" s="173" t="s">
        <v>362</v>
      </c>
      <c r="B249" s="172" t="s">
        <v>256</v>
      </c>
      <c r="C249" s="189"/>
      <c r="D249" s="175"/>
      <c r="E249" s="175"/>
    </row>
    <row r="250" spans="1:5" ht="12.45" customHeight="1" x14ac:dyDescent="0.3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35">
      <c r="A251" s="173" t="s">
        <v>364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365</v>
      </c>
      <c r="B252" s="172" t="s">
        <v>256</v>
      </c>
      <c r="C252" s="189"/>
      <c r="D252" s="175"/>
      <c r="E252" s="175"/>
    </row>
    <row r="253" spans="1:5" ht="12.45" customHeight="1" x14ac:dyDescent="0.35">
      <c r="A253" s="173" t="s">
        <v>1241</v>
      </c>
      <c r="B253" s="172" t="s">
        <v>256</v>
      </c>
      <c r="C253" s="189"/>
      <c r="D253" s="175"/>
      <c r="E253" s="175"/>
    </row>
    <row r="254" spans="1:5" ht="12.45" customHeight="1" x14ac:dyDescent="0.35">
      <c r="A254" s="173" t="s">
        <v>366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35">
      <c r="A256" s="173" t="s">
        <v>368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369</v>
      </c>
      <c r="B257" s="172" t="s">
        <v>256</v>
      </c>
      <c r="C257" s="189"/>
      <c r="D257" s="175"/>
      <c r="E257" s="175"/>
    </row>
    <row r="258" spans="1:5" ht="12.45" customHeight="1" x14ac:dyDescent="0.3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3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35">
      <c r="A260" s="257" t="s">
        <v>372</v>
      </c>
      <c r="B260" s="257"/>
      <c r="C260" s="257"/>
      <c r="D260" s="257"/>
      <c r="E260" s="257"/>
    </row>
    <row r="261" spans="1:5" ht="12.45" customHeight="1" x14ac:dyDescent="0.3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3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35">
      <c r="A265" s="257" t="s">
        <v>375</v>
      </c>
      <c r="B265" s="257"/>
      <c r="C265" s="257"/>
      <c r="D265" s="257"/>
      <c r="E265" s="257"/>
    </row>
    <row r="266" spans="1:5" ht="12.45" customHeight="1" x14ac:dyDescent="0.35">
      <c r="A266" s="173" t="s">
        <v>332</v>
      </c>
      <c r="B266" s="172" t="s">
        <v>256</v>
      </c>
      <c r="C266" s="189"/>
      <c r="D266" s="175"/>
      <c r="E266" s="175"/>
    </row>
    <row r="267" spans="1:5" ht="12.45" customHeight="1" x14ac:dyDescent="0.35">
      <c r="A267" s="173" t="s">
        <v>333</v>
      </c>
      <c r="B267" s="172" t="s">
        <v>256</v>
      </c>
      <c r="C267" s="189"/>
      <c r="D267" s="175"/>
      <c r="E267" s="175"/>
    </row>
    <row r="268" spans="1:5" ht="12.45" customHeight="1" x14ac:dyDescent="0.35">
      <c r="A268" s="173" t="s">
        <v>334</v>
      </c>
      <c r="B268" s="172" t="s">
        <v>256</v>
      </c>
      <c r="C268" s="189"/>
      <c r="D268" s="175"/>
      <c r="E268" s="175"/>
    </row>
    <row r="269" spans="1:5" ht="12.45" customHeight="1" x14ac:dyDescent="0.3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35">
      <c r="A270" s="173" t="s">
        <v>377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378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35">
      <c r="A273" s="173" t="s">
        <v>340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/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0</v>
      </c>
      <c r="E276" s="175"/>
    </row>
    <row r="277" spans="1:5" ht="12.65" customHeight="1" x14ac:dyDescent="0.35">
      <c r="A277" s="257" t="s">
        <v>382</v>
      </c>
      <c r="B277" s="257"/>
      <c r="C277" s="257"/>
      <c r="D277" s="257"/>
      <c r="E277" s="257"/>
    </row>
    <row r="278" spans="1:5" ht="12.65" customHeight="1" x14ac:dyDescent="0.35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57" t="s">
        <v>387</v>
      </c>
      <c r="B284" s="257"/>
      <c r="C284" s="257"/>
      <c r="D284" s="257"/>
      <c r="E284" s="257"/>
    </row>
    <row r="285" spans="1:5" ht="12.65" customHeight="1" x14ac:dyDescent="0.35">
      <c r="A285" s="173" t="s">
        <v>388</v>
      </c>
      <c r="B285" s="172" t="s">
        <v>256</v>
      </c>
      <c r="C285" s="189"/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57" t="s">
        <v>395</v>
      </c>
      <c r="B302" s="257"/>
      <c r="C302" s="257"/>
      <c r="D302" s="257"/>
      <c r="E302" s="257"/>
    </row>
    <row r="303" spans="1:5" ht="12.65" customHeight="1" x14ac:dyDescent="0.35">
      <c r="A303" s="173" t="s">
        <v>396</v>
      </c>
      <c r="B303" s="172" t="s">
        <v>256</v>
      </c>
      <c r="C303" s="189"/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/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/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1242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5" customHeight="1" x14ac:dyDescent="0.35">
      <c r="A314" s="257" t="s">
        <v>406</v>
      </c>
      <c r="B314" s="257"/>
      <c r="C314" s="257"/>
      <c r="D314" s="257"/>
      <c r="E314" s="257"/>
    </row>
    <row r="315" spans="1:5" ht="12.65" customHeight="1" x14ac:dyDescent="0.35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5">
      <c r="A319" s="257" t="s">
        <v>411</v>
      </c>
      <c r="B319" s="257"/>
      <c r="C319" s="257"/>
      <c r="D319" s="257"/>
      <c r="E319" s="257"/>
    </row>
    <row r="320" spans="1:5" ht="12.65" customHeight="1" x14ac:dyDescent="0.35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/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/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0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/>
      <c r="D331" s="175"/>
      <c r="E331" s="175"/>
    </row>
    <row r="332" spans="1:5" ht="12.65" customHeight="1" x14ac:dyDescent="0.35">
      <c r="A332" s="173"/>
      <c r="B332" s="172"/>
      <c r="C332" s="229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5">
      <c r="A337" s="173" t="s">
        <v>1253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0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57" t="s">
        <v>427</v>
      </c>
      <c r="B357" s="257"/>
      <c r="C357" s="257"/>
      <c r="D357" s="257"/>
      <c r="E357" s="257"/>
    </row>
    <row r="358" spans="1:5" ht="12.65" customHeight="1" x14ac:dyDescent="0.35">
      <c r="A358" s="173" t="s">
        <v>428</v>
      </c>
      <c r="B358" s="172" t="s">
        <v>256</v>
      </c>
      <c r="C358" s="189"/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/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5" customHeight="1" x14ac:dyDescent="0.35">
      <c r="A361" s="257" t="s">
        <v>431</v>
      </c>
      <c r="B361" s="257"/>
      <c r="C361" s="257"/>
      <c r="D361" s="257"/>
      <c r="E361" s="257"/>
    </row>
    <row r="362" spans="1:5" ht="12.65" customHeight="1" x14ac:dyDescent="0.35">
      <c r="A362" s="173" t="s">
        <v>432</v>
      </c>
      <c r="B362" s="172" t="s">
        <v>256</v>
      </c>
      <c r="C362" s="189"/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/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/>
      <c r="D364" s="175"/>
      <c r="E364" s="175"/>
    </row>
    <row r="365" spans="1:5" ht="12.65" customHeight="1" x14ac:dyDescent="0.3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0</v>
      </c>
      <c r="E366" s="175"/>
    </row>
    <row r="367" spans="1:5" ht="12.65" customHeight="1" x14ac:dyDescent="0.35">
      <c r="A367" s="257" t="s">
        <v>436</v>
      </c>
      <c r="B367" s="257"/>
      <c r="C367" s="257"/>
      <c r="D367" s="257"/>
      <c r="E367" s="257"/>
    </row>
    <row r="368" spans="1:5" ht="12.65" customHeight="1" x14ac:dyDescent="0.35">
      <c r="A368" s="173" t="s">
        <v>437</v>
      </c>
      <c r="B368" s="172" t="s">
        <v>256</v>
      </c>
      <c r="C368" s="189"/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/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0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57" t="s">
        <v>441</v>
      </c>
      <c r="B375" s="257"/>
      <c r="C375" s="257"/>
      <c r="D375" s="257"/>
      <c r="E375" s="257"/>
    </row>
    <row r="376" spans="1:5" ht="12.65" customHeight="1" x14ac:dyDescent="0.35">
      <c r="A376" s="173" t="s">
        <v>442</v>
      </c>
      <c r="B376" s="172" t="s">
        <v>256</v>
      </c>
      <c r="C376" s="189"/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/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/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/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/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/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/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/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/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/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/>
      <c r="D386" s="175"/>
      <c r="E386" s="175"/>
    </row>
    <row r="387" spans="1:6" ht="12.65" customHeight="1" x14ac:dyDescent="0.35">
      <c r="A387" s="171" t="s">
        <v>450</v>
      </c>
      <c r="B387" s="172"/>
      <c r="C387" s="189"/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0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/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0"/>
    </row>
    <row r="411" spans="1:5" ht="12.65" customHeight="1" x14ac:dyDescent="0.35">
      <c r="A411" s="179" t="e">
        <f>C85&amp;"   "&amp;"H-"&amp;FIXED(C84,0,TRUE)&amp;"     FYE "&amp;C83</f>
        <v>#VALUE!</v>
      </c>
      <c r="B411" s="179"/>
      <c r="C411" s="179"/>
      <c r="D411" s="179"/>
      <c r="E411" s="260"/>
    </row>
    <row r="412" spans="1:5" ht="12.65" customHeight="1" x14ac:dyDescent="0.3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5" customHeight="1" x14ac:dyDescent="0.3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0</v>
      </c>
    </row>
    <row r="423" spans="1:7" ht="12.65" customHeight="1" x14ac:dyDescent="0.35">
      <c r="A423" s="179" t="s">
        <v>1244</v>
      </c>
      <c r="B423" s="179">
        <f>D115</f>
        <v>0</v>
      </c>
      <c r="D423" s="179">
        <f>J59</f>
        <v>0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5" customHeight="1" x14ac:dyDescent="0.3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5" customHeight="1" x14ac:dyDescent="0.3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5" customHeight="1" x14ac:dyDescent="0.3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5" customHeight="1" x14ac:dyDescent="0.3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5" customHeight="1" x14ac:dyDescent="0.3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5" customHeight="1" x14ac:dyDescent="0.3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5" customHeight="1" x14ac:dyDescent="0.3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5" customHeight="1" x14ac:dyDescent="0.3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5" customHeight="1" x14ac:dyDescent="0.3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5" customHeight="1" x14ac:dyDescent="0.3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5" customHeight="1" x14ac:dyDescent="0.3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5" customHeight="1" x14ac:dyDescent="0.35">
      <c r="A438" s="179" t="s">
        <v>1263</v>
      </c>
      <c r="B438" s="179">
        <f>C387</f>
        <v>0</v>
      </c>
      <c r="C438" s="179">
        <f>CD69</f>
        <v>0</v>
      </c>
      <c r="D438" s="179"/>
    </row>
    <row r="439" spans="1:7" ht="12.65" customHeight="1" x14ac:dyDescent="0.3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5" customHeight="1" x14ac:dyDescent="0.3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5" customHeight="1" x14ac:dyDescent="0.3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5" customHeight="1" x14ac:dyDescent="0.3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5" customHeight="1" x14ac:dyDescent="0.3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5" customHeight="1" x14ac:dyDescent="0.3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0</v>
      </c>
    </row>
    <row r="453" spans="1:7" ht="12.65" customHeight="1" x14ac:dyDescent="0.35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0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5" customHeight="1" x14ac:dyDescent="0.3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1245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5" customHeight="1" x14ac:dyDescent="0.3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5" customHeight="1" x14ac:dyDescent="0.3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5" customHeight="1" x14ac:dyDescent="0.3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5" customHeight="1" x14ac:dyDescent="0.3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5" customHeight="1" x14ac:dyDescent="0.3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5" customHeight="1" x14ac:dyDescent="0.3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5" customHeight="1" x14ac:dyDescent="0.3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5" customHeight="1" x14ac:dyDescent="0.3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5" customHeight="1" x14ac:dyDescent="0.3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0</v>
      </c>
    </row>
    <row r="481" spans="1:12" ht="12.65" customHeight="1" x14ac:dyDescent="0.35">
      <c r="A481" s="180" t="s">
        <v>499</v>
      </c>
      <c r="C481" s="180">
        <f>D338</f>
        <v>0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>
        <f>C85</f>
        <v>0</v>
      </c>
      <c r="B492" s="261" t="s">
        <v>1265</v>
      </c>
      <c r="C492" s="261" t="str">
        <f>RIGHT(C83,4)</f>
        <v>2019</v>
      </c>
      <c r="D492" s="261" t="s">
        <v>1265</v>
      </c>
      <c r="E492" s="261" t="str">
        <f>RIGHT(C83,4)</f>
        <v>2019</v>
      </c>
      <c r="F492" s="261" t="s">
        <v>1265</v>
      </c>
      <c r="G492" s="261" t="str">
        <f>RIGHT(C83,4)</f>
        <v>2019</v>
      </c>
      <c r="H492" s="261"/>
      <c r="K492" s="261"/>
      <c r="L492" s="261"/>
    </row>
    <row r="493" spans="1:12" ht="12.65" customHeight="1" x14ac:dyDescent="0.35">
      <c r="A493" s="198"/>
      <c r="B493" s="181" t="s">
        <v>505</v>
      </c>
      <c r="C493" s="181" t="s">
        <v>505</v>
      </c>
      <c r="D493" s="262" t="s">
        <v>506</v>
      </c>
      <c r="E493" s="262" t="s">
        <v>506</v>
      </c>
      <c r="F493" s="261" t="s">
        <v>507</v>
      </c>
      <c r="G493" s="261" t="s">
        <v>507</v>
      </c>
      <c r="H493" s="261" t="s">
        <v>508</v>
      </c>
      <c r="K493" s="261"/>
      <c r="L493" s="261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1" t="s">
        <v>510</v>
      </c>
      <c r="G494" s="261" t="s">
        <v>510</v>
      </c>
      <c r="H494" s="261" t="s">
        <v>511</v>
      </c>
      <c r="K494" s="261"/>
      <c r="L494" s="261"/>
    </row>
    <row r="495" spans="1:12" ht="12.65" customHeight="1" x14ac:dyDescent="0.35">
      <c r="A495" s="180" t="s">
        <v>512</v>
      </c>
      <c r="B495" s="240">
        <v>16109014</v>
      </c>
      <c r="C495" s="240" t="e">
        <f>C72</f>
        <v>#DIV/0!</v>
      </c>
      <c r="D495" s="240">
        <v>9430</v>
      </c>
      <c r="E495" s="180">
        <f>C59</f>
        <v>0</v>
      </c>
      <c r="F495" s="263">
        <f t="shared" ref="F495:G510" si="14">IF(B495=0,"",IF(D495=0,"",B495/D495))</f>
        <v>1708.2729586426299</v>
      </c>
      <c r="G495" s="264" t="e">
        <f t="shared" si="14"/>
        <v>#DIV/0!</v>
      </c>
      <c r="H495" s="265" t="e">
        <f>IF(B495=0,"",IF(C495=0,"",IF(D495=0,"",IF(E495=0,"",IF(G495/F495-1&lt;-0.25,G495/F495-1,IF(G495/F495-1&gt;0.25,G495/F495-1,""))))))</f>
        <v>#DIV/0!</v>
      </c>
      <c r="I495" s="267"/>
      <c r="K495" s="261"/>
      <c r="L495" s="261"/>
    </row>
    <row r="496" spans="1:12" ht="12.65" customHeight="1" x14ac:dyDescent="0.35">
      <c r="A496" s="180" t="s">
        <v>513</v>
      </c>
      <c r="B496" s="240">
        <v>0</v>
      </c>
      <c r="C496" s="240" t="e">
        <f>D72</f>
        <v>#DIV/0!</v>
      </c>
      <c r="D496" s="240">
        <v>0</v>
      </c>
      <c r="E496" s="180">
        <f>D59</f>
        <v>0</v>
      </c>
      <c r="F496" s="263" t="str">
        <f t="shared" si="14"/>
        <v/>
      </c>
      <c r="G496" s="263" t="e">
        <f t="shared" si="14"/>
        <v>#DIV/0!</v>
      </c>
      <c r="H496" s="265" t="str">
        <f t="shared" ref="H496:H549" si="15"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514</v>
      </c>
      <c r="B497" s="240">
        <v>41784874</v>
      </c>
      <c r="C497" s="240" t="e">
        <f>E72</f>
        <v>#DIV/0!</v>
      </c>
      <c r="D497" s="240">
        <v>48942</v>
      </c>
      <c r="E497" s="180">
        <f>E59</f>
        <v>0</v>
      </c>
      <c r="F497" s="263">
        <f t="shared" si="14"/>
        <v>853.76310735155903</v>
      </c>
      <c r="G497" s="263" t="e">
        <f t="shared" si="14"/>
        <v>#DIV/0!</v>
      </c>
      <c r="H497" s="265" t="e">
        <f t="shared" si="15"/>
        <v>#DIV/0!</v>
      </c>
      <c r="I497" s="267"/>
      <c r="K497" s="261"/>
      <c r="L497" s="261"/>
    </row>
    <row r="498" spans="1:12" ht="12.65" customHeight="1" x14ac:dyDescent="0.35">
      <c r="A498" s="180" t="s">
        <v>515</v>
      </c>
      <c r="B498" s="240">
        <v>0</v>
      </c>
      <c r="C498" s="240" t="e">
        <f>F72</f>
        <v>#DIV/0!</v>
      </c>
      <c r="D498" s="240">
        <v>0</v>
      </c>
      <c r="E498" s="180">
        <f>F59</f>
        <v>0</v>
      </c>
      <c r="F498" s="263" t="str">
        <f t="shared" si="14"/>
        <v/>
      </c>
      <c r="G498" s="263" t="e">
        <f t="shared" si="14"/>
        <v>#DIV/0!</v>
      </c>
      <c r="H498" s="265" t="str">
        <f t="shared" si="15"/>
        <v/>
      </c>
      <c r="I498" s="267"/>
      <c r="K498" s="261"/>
      <c r="L498" s="261"/>
    </row>
    <row r="499" spans="1:12" ht="12.65" customHeight="1" x14ac:dyDescent="0.35">
      <c r="A499" s="180" t="s">
        <v>516</v>
      </c>
      <c r="B499" s="240">
        <v>0</v>
      </c>
      <c r="C499" s="240" t="e">
        <f>G72</f>
        <v>#DIV/0!</v>
      </c>
      <c r="D499" s="240">
        <v>0</v>
      </c>
      <c r="E499" s="180">
        <f>G59</f>
        <v>0</v>
      </c>
      <c r="F499" s="263" t="str">
        <f t="shared" si="14"/>
        <v/>
      </c>
      <c r="G499" s="263" t="e">
        <f t="shared" si="14"/>
        <v>#DIV/0!</v>
      </c>
      <c r="H499" s="265" t="str">
        <f t="shared" si="15"/>
        <v/>
      </c>
      <c r="I499" s="267"/>
      <c r="K499" s="261"/>
      <c r="L499" s="261"/>
    </row>
    <row r="500" spans="1:12" ht="12.65" customHeight="1" x14ac:dyDescent="0.35">
      <c r="A500" s="180" t="s">
        <v>517</v>
      </c>
      <c r="B500" s="240">
        <v>2945804</v>
      </c>
      <c r="C500" s="240" t="e">
        <f>H72</f>
        <v>#DIV/0!</v>
      </c>
      <c r="D500" s="240">
        <v>4243</v>
      </c>
      <c r="E500" s="180">
        <f>H59</f>
        <v>0</v>
      </c>
      <c r="F500" s="263">
        <f t="shared" si="14"/>
        <v>694.27386283290127</v>
      </c>
      <c r="G500" s="263" t="e">
        <f t="shared" si="14"/>
        <v>#DIV/0!</v>
      </c>
      <c r="H500" s="265" t="e">
        <f t="shared" si="15"/>
        <v>#DIV/0!</v>
      </c>
      <c r="I500" s="267"/>
      <c r="K500" s="261"/>
      <c r="L500" s="261"/>
    </row>
    <row r="501" spans="1:12" ht="12.65" customHeight="1" x14ac:dyDescent="0.35">
      <c r="A501" s="180" t="s">
        <v>518</v>
      </c>
      <c r="B501" s="240">
        <v>0</v>
      </c>
      <c r="C501" s="240" t="e">
        <f>I72</f>
        <v>#DIV/0!</v>
      </c>
      <c r="D501" s="240">
        <v>0</v>
      </c>
      <c r="E501" s="180">
        <f>I59</f>
        <v>0</v>
      </c>
      <c r="F501" s="263" t="str">
        <f t="shared" si="14"/>
        <v/>
      </c>
      <c r="G501" s="263" t="e">
        <f t="shared" si="14"/>
        <v>#DIV/0!</v>
      </c>
      <c r="H501" s="265" t="str">
        <f t="shared" si="15"/>
        <v/>
      </c>
      <c r="I501" s="267"/>
      <c r="K501" s="261"/>
      <c r="L501" s="261"/>
    </row>
    <row r="502" spans="1:12" ht="12.65" customHeight="1" x14ac:dyDescent="0.35">
      <c r="A502" s="180" t="s">
        <v>519</v>
      </c>
      <c r="B502" s="240">
        <v>0</v>
      </c>
      <c r="C502" s="240" t="e">
        <f>J72</f>
        <v>#DIV/0!</v>
      </c>
      <c r="D502" s="240">
        <v>0</v>
      </c>
      <c r="E502" s="180">
        <f>J59</f>
        <v>0</v>
      </c>
      <c r="F502" s="263" t="str">
        <f t="shared" si="14"/>
        <v/>
      </c>
      <c r="G502" s="263" t="e">
        <f t="shared" si="14"/>
        <v>#DIV/0!</v>
      </c>
      <c r="H502" s="265" t="str">
        <f t="shared" si="15"/>
        <v/>
      </c>
      <c r="I502" s="267"/>
      <c r="K502" s="261"/>
      <c r="L502" s="261"/>
    </row>
    <row r="503" spans="1:12" ht="12.65" customHeight="1" x14ac:dyDescent="0.35">
      <c r="A503" s="180" t="s">
        <v>520</v>
      </c>
      <c r="B503" s="240">
        <v>0</v>
      </c>
      <c r="C503" s="240" t="e">
        <f>K72</f>
        <v>#DIV/0!</v>
      </c>
      <c r="D503" s="240">
        <v>0</v>
      </c>
      <c r="E503" s="180">
        <f>K59</f>
        <v>0</v>
      </c>
      <c r="F503" s="263" t="str">
        <f t="shared" si="14"/>
        <v/>
      </c>
      <c r="G503" s="263" t="e">
        <f t="shared" si="14"/>
        <v>#DIV/0!</v>
      </c>
      <c r="H503" s="265" t="str">
        <f t="shared" si="15"/>
        <v/>
      </c>
      <c r="I503" s="267"/>
      <c r="K503" s="261"/>
      <c r="L503" s="261"/>
    </row>
    <row r="504" spans="1:12" ht="12.65" customHeight="1" x14ac:dyDescent="0.35">
      <c r="A504" s="180" t="s">
        <v>521</v>
      </c>
      <c r="B504" s="240">
        <v>0</v>
      </c>
      <c r="C504" s="240" t="e">
        <f>L72</f>
        <v>#DIV/0!</v>
      </c>
      <c r="D504" s="240">
        <v>0</v>
      </c>
      <c r="E504" s="180">
        <f>L59</f>
        <v>0</v>
      </c>
      <c r="F504" s="263" t="str">
        <f t="shared" si="14"/>
        <v/>
      </c>
      <c r="G504" s="263" t="e">
        <f t="shared" si="14"/>
        <v>#DIV/0!</v>
      </c>
      <c r="H504" s="265" t="str">
        <f t="shared" si="15"/>
        <v/>
      </c>
      <c r="I504" s="267"/>
      <c r="K504" s="261"/>
      <c r="L504" s="261"/>
    </row>
    <row r="505" spans="1:12" ht="12.65" customHeight="1" x14ac:dyDescent="0.35">
      <c r="A505" s="180" t="s">
        <v>522</v>
      </c>
      <c r="B505" s="240">
        <v>0</v>
      </c>
      <c r="C505" s="240" t="e">
        <f>M72</f>
        <v>#DIV/0!</v>
      </c>
      <c r="D505" s="240">
        <v>0</v>
      </c>
      <c r="E505" s="180">
        <f>M59</f>
        <v>0</v>
      </c>
      <c r="F505" s="263" t="str">
        <f t="shared" si="14"/>
        <v/>
      </c>
      <c r="G505" s="263" t="e">
        <f t="shared" si="14"/>
        <v>#DIV/0!</v>
      </c>
      <c r="H505" s="265" t="str">
        <f t="shared" si="15"/>
        <v/>
      </c>
      <c r="I505" s="267"/>
      <c r="K505" s="261"/>
      <c r="L505" s="261"/>
    </row>
    <row r="506" spans="1:12" ht="12.65" customHeight="1" x14ac:dyDescent="0.35">
      <c r="A506" s="180" t="s">
        <v>523</v>
      </c>
      <c r="B506" s="240">
        <v>0</v>
      </c>
      <c r="C506" s="240" t="e">
        <f>N72</f>
        <v>#DIV/0!</v>
      </c>
      <c r="D506" s="240">
        <v>0</v>
      </c>
      <c r="E506" s="180">
        <f>N59</f>
        <v>0</v>
      </c>
      <c r="F506" s="263" t="str">
        <f t="shared" si="14"/>
        <v/>
      </c>
      <c r="G506" s="263" t="e">
        <f t="shared" si="14"/>
        <v>#DIV/0!</v>
      </c>
      <c r="H506" s="265" t="str">
        <f t="shared" si="15"/>
        <v/>
      </c>
      <c r="I506" s="267"/>
      <c r="K506" s="261"/>
      <c r="L506" s="261"/>
    </row>
    <row r="507" spans="1:12" ht="12.65" customHeight="1" x14ac:dyDescent="0.35">
      <c r="A507" s="180" t="s">
        <v>524</v>
      </c>
      <c r="B507" s="240">
        <v>8566030</v>
      </c>
      <c r="C507" s="240" t="e">
        <f>O72</f>
        <v>#DIV/0!</v>
      </c>
      <c r="D507" s="240">
        <v>3648</v>
      </c>
      <c r="E507" s="180">
        <f>O59</f>
        <v>0</v>
      </c>
      <c r="F507" s="263">
        <f t="shared" si="14"/>
        <v>2348.1441885964914</v>
      </c>
      <c r="G507" s="263" t="e">
        <f t="shared" si="14"/>
        <v>#DIV/0!</v>
      </c>
      <c r="H507" s="265" t="e">
        <f t="shared" si="15"/>
        <v>#DIV/0!</v>
      </c>
      <c r="I507" s="267"/>
      <c r="K507" s="261"/>
      <c r="L507" s="261"/>
    </row>
    <row r="508" spans="1:12" ht="12.65" customHeight="1" x14ac:dyDescent="0.35">
      <c r="A508" s="180" t="s">
        <v>525</v>
      </c>
      <c r="B508" s="240">
        <v>46359899</v>
      </c>
      <c r="C508" s="240" t="e">
        <f>P72</f>
        <v>#DIV/0!</v>
      </c>
      <c r="D508" s="240">
        <v>1391652</v>
      </c>
      <c r="E508" s="180">
        <f>P59</f>
        <v>0</v>
      </c>
      <c r="F508" s="263">
        <f t="shared" si="14"/>
        <v>33.312853357017417</v>
      </c>
      <c r="G508" s="263" t="e">
        <f t="shared" si="14"/>
        <v>#DIV/0!</v>
      </c>
      <c r="H508" s="265" t="e">
        <f t="shared" si="15"/>
        <v>#DIV/0!</v>
      </c>
      <c r="I508" s="267"/>
      <c r="K508" s="261"/>
      <c r="L508" s="261"/>
    </row>
    <row r="509" spans="1:12" ht="12.65" customHeight="1" x14ac:dyDescent="0.35">
      <c r="A509" s="180" t="s">
        <v>526</v>
      </c>
      <c r="B509" s="240">
        <v>3671387</v>
      </c>
      <c r="C509" s="240" t="e">
        <f>Q72</f>
        <v>#DIV/0!</v>
      </c>
      <c r="D509" s="240">
        <v>693702</v>
      </c>
      <c r="E509" s="180">
        <f>Q59</f>
        <v>0</v>
      </c>
      <c r="F509" s="263">
        <f t="shared" si="14"/>
        <v>5.2924555500776993</v>
      </c>
      <c r="G509" s="263" t="e">
        <f t="shared" si="14"/>
        <v>#DIV/0!</v>
      </c>
      <c r="H509" s="265" t="e">
        <f t="shared" si="15"/>
        <v>#DIV/0!</v>
      </c>
      <c r="I509" s="267"/>
      <c r="K509" s="261"/>
      <c r="L509" s="261"/>
    </row>
    <row r="510" spans="1:12" ht="12.65" customHeight="1" x14ac:dyDescent="0.35">
      <c r="A510" s="180" t="s">
        <v>527</v>
      </c>
      <c r="B510" s="240">
        <v>2026281</v>
      </c>
      <c r="C510" s="240" t="e">
        <f>R72</f>
        <v>#DIV/0!</v>
      </c>
      <c r="D510" s="240">
        <v>1385678</v>
      </c>
      <c r="E510" s="180">
        <f>R59</f>
        <v>0</v>
      </c>
      <c r="F510" s="263">
        <f t="shared" si="14"/>
        <v>1.4623029304066313</v>
      </c>
      <c r="G510" s="263" t="e">
        <f t="shared" si="14"/>
        <v>#DIV/0!</v>
      </c>
      <c r="H510" s="265" t="e">
        <f t="shared" si="15"/>
        <v>#DIV/0!</v>
      </c>
      <c r="I510" s="267"/>
      <c r="K510" s="261"/>
      <c r="L510" s="261"/>
    </row>
    <row r="511" spans="1:12" ht="12.65" customHeight="1" x14ac:dyDescent="0.35">
      <c r="A511" s="180" t="s">
        <v>528</v>
      </c>
      <c r="B511" s="240">
        <v>5731579</v>
      </c>
      <c r="C511" s="240" t="e">
        <f>S72</f>
        <v>#DIV/0!</v>
      </c>
      <c r="D511" s="181" t="s">
        <v>529</v>
      </c>
      <c r="E511" s="181" t="s">
        <v>529</v>
      </c>
      <c r="F511" s="263" t="str">
        <f t="shared" ref="F511:G526" si="16">IF(B511=0,"",IF(D511=0,"",B511/D511))</f>
        <v/>
      </c>
      <c r="G511" s="263" t="e">
        <f t="shared" si="16"/>
        <v>#DIV/0!</v>
      </c>
      <c r="H511" s="265" t="e">
        <f t="shared" si="15"/>
        <v>#DIV/0!</v>
      </c>
      <c r="I511" s="267"/>
      <c r="K511" s="261"/>
      <c r="L511" s="261"/>
    </row>
    <row r="512" spans="1:12" ht="12.65" customHeight="1" x14ac:dyDescent="0.35">
      <c r="A512" s="180" t="s">
        <v>1246</v>
      </c>
      <c r="B512" s="240">
        <v>8670551</v>
      </c>
      <c r="C512" s="240" t="e">
        <f>T72</f>
        <v>#DIV/0!</v>
      </c>
      <c r="D512" s="181" t="s">
        <v>529</v>
      </c>
      <c r="E512" s="181" t="s">
        <v>529</v>
      </c>
      <c r="F512" s="263" t="str">
        <f t="shared" si="16"/>
        <v/>
      </c>
      <c r="G512" s="263" t="e">
        <f t="shared" si="16"/>
        <v>#DIV/0!</v>
      </c>
      <c r="H512" s="265" t="e">
        <f t="shared" si="15"/>
        <v>#DIV/0!</v>
      </c>
      <c r="I512" s="267"/>
      <c r="K512" s="261"/>
      <c r="L512" s="261"/>
    </row>
    <row r="513" spans="1:12" ht="12.65" customHeight="1" x14ac:dyDescent="0.35">
      <c r="A513" s="180" t="s">
        <v>530</v>
      </c>
      <c r="B513" s="240">
        <v>15012657</v>
      </c>
      <c r="C513" s="240" t="e">
        <f>U72</f>
        <v>#DIV/0!</v>
      </c>
      <c r="D513" s="240">
        <v>1204214</v>
      </c>
      <c r="E513" s="180">
        <f>U59</f>
        <v>0</v>
      </c>
      <c r="F513" s="263">
        <f t="shared" si="16"/>
        <v>12.466768365091255</v>
      </c>
      <c r="G513" s="263" t="e">
        <f t="shared" si="16"/>
        <v>#DIV/0!</v>
      </c>
      <c r="H513" s="265" t="e">
        <f t="shared" si="15"/>
        <v>#DIV/0!</v>
      </c>
      <c r="I513" s="267"/>
      <c r="K513" s="261"/>
      <c r="L513" s="261"/>
    </row>
    <row r="514" spans="1:12" ht="12.65" customHeight="1" x14ac:dyDescent="0.35">
      <c r="A514" s="180" t="s">
        <v>531</v>
      </c>
      <c r="B514" s="240">
        <v>625057</v>
      </c>
      <c r="C514" s="240" t="e">
        <f>V72</f>
        <v>#DIV/0!</v>
      </c>
      <c r="D514" s="240">
        <v>23863</v>
      </c>
      <c r="E514" s="180">
        <f>V59</f>
        <v>0</v>
      </c>
      <c r="F514" s="263">
        <f t="shared" si="16"/>
        <v>26.193563256924946</v>
      </c>
      <c r="G514" s="263" t="e">
        <f t="shared" si="16"/>
        <v>#DIV/0!</v>
      </c>
      <c r="H514" s="265" t="e">
        <f t="shared" si="15"/>
        <v>#DIV/0!</v>
      </c>
      <c r="I514" s="267"/>
      <c r="K514" s="261"/>
      <c r="L514" s="261"/>
    </row>
    <row r="515" spans="1:12" ht="12.65" customHeight="1" x14ac:dyDescent="0.35">
      <c r="A515" s="180" t="s">
        <v>532</v>
      </c>
      <c r="B515" s="240">
        <v>3024844</v>
      </c>
      <c r="C515" s="240" t="e">
        <f>W72</f>
        <v>#DIV/0!</v>
      </c>
      <c r="D515" s="240">
        <v>136581</v>
      </c>
      <c r="E515" s="180">
        <f>W59</f>
        <v>0</v>
      </c>
      <c r="F515" s="263">
        <f t="shared" si="16"/>
        <v>22.146887195144274</v>
      </c>
      <c r="G515" s="263" t="e">
        <f t="shared" si="16"/>
        <v>#DIV/0!</v>
      </c>
      <c r="H515" s="265" t="e">
        <f t="shared" si="15"/>
        <v>#DIV/0!</v>
      </c>
      <c r="I515" s="267"/>
      <c r="K515" s="261"/>
      <c r="L515" s="261"/>
    </row>
    <row r="516" spans="1:12" ht="12.65" customHeight="1" x14ac:dyDescent="0.35">
      <c r="A516" s="180" t="s">
        <v>533</v>
      </c>
      <c r="B516" s="240">
        <v>2350447</v>
      </c>
      <c r="C516" s="240" t="e">
        <f>X72</f>
        <v>#DIV/0!</v>
      </c>
      <c r="D516" s="240">
        <v>138430</v>
      </c>
      <c r="E516" s="180">
        <f>X59</f>
        <v>0</v>
      </c>
      <c r="F516" s="263">
        <f t="shared" si="16"/>
        <v>16.979318066893015</v>
      </c>
      <c r="G516" s="263" t="e">
        <f t="shared" si="16"/>
        <v>#DIV/0!</v>
      </c>
      <c r="H516" s="265" t="e">
        <f t="shared" si="15"/>
        <v>#DIV/0!</v>
      </c>
      <c r="I516" s="267"/>
      <c r="K516" s="261"/>
      <c r="L516" s="261"/>
    </row>
    <row r="517" spans="1:12" ht="12.65" customHeight="1" x14ac:dyDescent="0.35">
      <c r="A517" s="180" t="s">
        <v>534</v>
      </c>
      <c r="B517" s="240">
        <v>8956392</v>
      </c>
      <c r="C517" s="240" t="e">
        <f>Y72</f>
        <v>#DIV/0!</v>
      </c>
      <c r="D517" s="240">
        <v>146839</v>
      </c>
      <c r="E517" s="180">
        <f>Y59</f>
        <v>0</v>
      </c>
      <c r="F517" s="263">
        <f t="shared" si="16"/>
        <v>60.994640388452659</v>
      </c>
      <c r="G517" s="263" t="e">
        <f t="shared" si="16"/>
        <v>#DIV/0!</v>
      </c>
      <c r="H517" s="265" t="e">
        <f t="shared" si="15"/>
        <v>#DIV/0!</v>
      </c>
      <c r="I517" s="267"/>
      <c r="K517" s="261"/>
      <c r="L517" s="261"/>
    </row>
    <row r="518" spans="1:12" ht="12.65" customHeight="1" x14ac:dyDescent="0.35">
      <c r="A518" s="180" t="s">
        <v>535</v>
      </c>
      <c r="B518" s="240">
        <v>17585421</v>
      </c>
      <c r="C518" s="240" t="e">
        <f>Z72</f>
        <v>#DIV/0!</v>
      </c>
      <c r="D518" s="240">
        <v>24260</v>
      </c>
      <c r="E518" s="180">
        <f>Z59</f>
        <v>0</v>
      </c>
      <c r="F518" s="263">
        <f t="shared" si="16"/>
        <v>724.87308326463312</v>
      </c>
      <c r="G518" s="263" t="e">
        <f t="shared" si="16"/>
        <v>#DIV/0!</v>
      </c>
      <c r="H518" s="265" t="e">
        <f t="shared" si="15"/>
        <v>#DIV/0!</v>
      </c>
      <c r="I518" s="267"/>
      <c r="K518" s="261"/>
      <c r="L518" s="261"/>
    </row>
    <row r="519" spans="1:12" ht="12.65" customHeight="1" x14ac:dyDescent="0.35">
      <c r="A519" s="180" t="s">
        <v>536</v>
      </c>
      <c r="B519" s="240">
        <v>2093570</v>
      </c>
      <c r="C519" s="240" t="e">
        <f>AA72</f>
        <v>#DIV/0!</v>
      </c>
      <c r="D519" s="240">
        <v>38874.47</v>
      </c>
      <c r="E519" s="180">
        <f>AA59</f>
        <v>0</v>
      </c>
      <c r="F519" s="263">
        <f t="shared" si="16"/>
        <v>53.854624899066145</v>
      </c>
      <c r="G519" s="263" t="e">
        <f t="shared" si="16"/>
        <v>#DIV/0!</v>
      </c>
      <c r="H519" s="265" t="e">
        <f t="shared" si="15"/>
        <v>#DIV/0!</v>
      </c>
      <c r="I519" s="267"/>
      <c r="K519" s="261"/>
      <c r="L519" s="261"/>
    </row>
    <row r="520" spans="1:12" ht="12.65" customHeight="1" x14ac:dyDescent="0.35">
      <c r="A520" s="180" t="s">
        <v>537</v>
      </c>
      <c r="B520" s="240">
        <v>11973528</v>
      </c>
      <c r="C520" s="240" t="e">
        <f>AB72</f>
        <v>#DIV/0!</v>
      </c>
      <c r="D520" s="181" t="s">
        <v>529</v>
      </c>
      <c r="E520" s="181" t="s">
        <v>529</v>
      </c>
      <c r="F520" s="263" t="str">
        <f t="shared" si="16"/>
        <v/>
      </c>
      <c r="G520" s="263" t="e">
        <f t="shared" si="16"/>
        <v>#DIV/0!</v>
      </c>
      <c r="H520" s="265" t="e">
        <f t="shared" si="15"/>
        <v>#DIV/0!</v>
      </c>
      <c r="I520" s="267"/>
      <c r="K520" s="261"/>
      <c r="L520" s="261"/>
    </row>
    <row r="521" spans="1:12" ht="12.65" customHeight="1" x14ac:dyDescent="0.35">
      <c r="A521" s="180" t="s">
        <v>538</v>
      </c>
      <c r="B521" s="240">
        <v>2657104</v>
      </c>
      <c r="C521" s="240" t="e">
        <f>AC72</f>
        <v>#DIV/0!</v>
      </c>
      <c r="D521" s="240">
        <v>0</v>
      </c>
      <c r="E521" s="180">
        <f>AC59</f>
        <v>0</v>
      </c>
      <c r="F521" s="263" t="str">
        <f t="shared" si="16"/>
        <v/>
      </c>
      <c r="G521" s="263" t="e">
        <f t="shared" si="16"/>
        <v>#DIV/0!</v>
      </c>
      <c r="H521" s="265" t="e">
        <f t="shared" si="15"/>
        <v>#DIV/0!</v>
      </c>
      <c r="I521" s="267"/>
      <c r="K521" s="261"/>
      <c r="L521" s="261"/>
    </row>
    <row r="522" spans="1:12" ht="12.65" customHeight="1" x14ac:dyDescent="0.35">
      <c r="A522" s="180" t="s">
        <v>539</v>
      </c>
      <c r="B522" s="240">
        <v>564627</v>
      </c>
      <c r="C522" s="240" t="e">
        <f>AD72</f>
        <v>#DIV/0!</v>
      </c>
      <c r="D522" s="240">
        <v>0</v>
      </c>
      <c r="E522" s="180">
        <f>AD59</f>
        <v>0</v>
      </c>
      <c r="F522" s="263" t="str">
        <f t="shared" si="16"/>
        <v/>
      </c>
      <c r="G522" s="263" t="e">
        <f t="shared" si="16"/>
        <v>#DIV/0!</v>
      </c>
      <c r="H522" s="265" t="e">
        <f t="shared" si="15"/>
        <v>#DIV/0!</v>
      </c>
      <c r="I522" s="267"/>
      <c r="K522" s="261"/>
      <c r="L522" s="261"/>
    </row>
    <row r="523" spans="1:12" ht="12.65" customHeight="1" x14ac:dyDescent="0.35">
      <c r="A523" s="180" t="s">
        <v>540</v>
      </c>
      <c r="B523" s="240">
        <v>2474179</v>
      </c>
      <c r="C523" s="240" t="e">
        <f>AE72</f>
        <v>#DIV/0!</v>
      </c>
      <c r="D523" s="240">
        <v>0</v>
      </c>
      <c r="E523" s="180">
        <f>AE59</f>
        <v>0</v>
      </c>
      <c r="F523" s="263" t="str">
        <f t="shared" si="16"/>
        <v/>
      </c>
      <c r="G523" s="263" t="e">
        <f t="shared" si="16"/>
        <v>#DIV/0!</v>
      </c>
      <c r="H523" s="265" t="e">
        <f t="shared" si="15"/>
        <v>#DIV/0!</v>
      </c>
      <c r="I523" s="267"/>
      <c r="K523" s="261"/>
      <c r="L523" s="261"/>
    </row>
    <row r="524" spans="1:12" ht="12.65" customHeight="1" x14ac:dyDescent="0.35">
      <c r="A524" s="180" t="s">
        <v>541</v>
      </c>
      <c r="B524" s="240">
        <v>3972673</v>
      </c>
      <c r="C524" s="240" t="e">
        <f>AF72</f>
        <v>#DIV/0!</v>
      </c>
      <c r="D524" s="240">
        <v>32902</v>
      </c>
      <c r="E524" s="180">
        <f>AF59</f>
        <v>0</v>
      </c>
      <c r="F524" s="263">
        <f t="shared" si="16"/>
        <v>120.74259923408911</v>
      </c>
      <c r="G524" s="263" t="e">
        <f t="shared" si="16"/>
        <v>#DIV/0!</v>
      </c>
      <c r="H524" s="265" t="e">
        <f t="shared" si="15"/>
        <v>#DIV/0!</v>
      </c>
      <c r="I524" s="267"/>
      <c r="K524" s="261"/>
      <c r="L524" s="261"/>
    </row>
    <row r="525" spans="1:12" ht="12.65" customHeight="1" x14ac:dyDescent="0.35">
      <c r="A525" s="180" t="s">
        <v>542</v>
      </c>
      <c r="B525" s="240">
        <v>11843440</v>
      </c>
      <c r="C525" s="240" t="e">
        <f>AG72</f>
        <v>#DIV/0!</v>
      </c>
      <c r="D525" s="240">
        <v>44098</v>
      </c>
      <c r="E525" s="180">
        <f>AG59</f>
        <v>0</v>
      </c>
      <c r="F525" s="263">
        <f t="shared" si="16"/>
        <v>268.5709102453626</v>
      </c>
      <c r="G525" s="263" t="e">
        <f t="shared" si="16"/>
        <v>#DIV/0!</v>
      </c>
      <c r="H525" s="265" t="e">
        <f t="shared" si="15"/>
        <v>#DIV/0!</v>
      </c>
      <c r="I525" s="267"/>
      <c r="K525" s="261"/>
      <c r="L525" s="261"/>
    </row>
    <row r="526" spans="1:12" ht="12.65" customHeight="1" x14ac:dyDescent="0.35">
      <c r="A526" s="180" t="s">
        <v>543</v>
      </c>
      <c r="B526" s="240">
        <v>0</v>
      </c>
      <c r="C526" s="240" t="e">
        <f>AH72</f>
        <v>#DIV/0!</v>
      </c>
      <c r="D526" s="240">
        <v>0</v>
      </c>
      <c r="E526" s="180">
        <f>AH59</f>
        <v>0</v>
      </c>
      <c r="F526" s="263" t="str">
        <f t="shared" si="16"/>
        <v/>
      </c>
      <c r="G526" s="263" t="e">
        <f t="shared" si="16"/>
        <v>#DIV/0!</v>
      </c>
      <c r="H526" s="265" t="str">
        <f t="shared" si="15"/>
        <v/>
      </c>
      <c r="I526" s="267"/>
      <c r="K526" s="261"/>
      <c r="L526" s="261"/>
    </row>
    <row r="527" spans="1:12" ht="12.65" customHeight="1" x14ac:dyDescent="0.35">
      <c r="A527" s="180" t="s">
        <v>544</v>
      </c>
      <c r="B527" s="240">
        <v>0</v>
      </c>
      <c r="C527" s="240" t="e">
        <f>AI72</f>
        <v>#DIV/0!</v>
      </c>
      <c r="D527" s="240">
        <v>0</v>
      </c>
      <c r="E527" s="180">
        <f>AI59</f>
        <v>0</v>
      </c>
      <c r="F527" s="263" t="str">
        <f t="shared" ref="F527:G539" si="17">IF(B527=0,"",IF(D527=0,"",B527/D527))</f>
        <v/>
      </c>
      <c r="G527" s="263" t="e">
        <f t="shared" si="17"/>
        <v>#DIV/0!</v>
      </c>
      <c r="H527" s="265" t="str">
        <f t="shared" si="15"/>
        <v/>
      </c>
      <c r="I527" s="267"/>
      <c r="K527" s="261"/>
      <c r="L527" s="261"/>
    </row>
    <row r="528" spans="1:12" ht="12.65" customHeight="1" x14ac:dyDescent="0.35">
      <c r="A528" s="180" t="s">
        <v>545</v>
      </c>
      <c r="B528" s="240">
        <v>2123212</v>
      </c>
      <c r="C528" s="240" t="e">
        <f>AJ72</f>
        <v>#DIV/0!</v>
      </c>
      <c r="D528" s="240">
        <v>23069</v>
      </c>
      <c r="E528" s="180">
        <f>AJ59</f>
        <v>0</v>
      </c>
      <c r="F528" s="263">
        <f t="shared" si="17"/>
        <v>92.037452858814859</v>
      </c>
      <c r="G528" s="263" t="e">
        <f t="shared" si="17"/>
        <v>#DIV/0!</v>
      </c>
      <c r="H528" s="265" t="e">
        <f t="shared" si="15"/>
        <v>#DIV/0!</v>
      </c>
      <c r="I528" s="267"/>
      <c r="K528" s="261"/>
      <c r="L528" s="261"/>
    </row>
    <row r="529" spans="1:12" ht="12.65" customHeight="1" x14ac:dyDescent="0.35">
      <c r="A529" s="180" t="s">
        <v>546</v>
      </c>
      <c r="B529" s="240">
        <v>468609</v>
      </c>
      <c r="C529" s="240" t="e">
        <f>AK72</f>
        <v>#DIV/0!</v>
      </c>
      <c r="D529" s="240">
        <v>0</v>
      </c>
      <c r="E529" s="180">
        <f>AK59</f>
        <v>0</v>
      </c>
      <c r="F529" s="263" t="str">
        <f t="shared" si="17"/>
        <v/>
      </c>
      <c r="G529" s="263" t="e">
        <f t="shared" si="17"/>
        <v>#DIV/0!</v>
      </c>
      <c r="H529" s="265" t="e">
        <f t="shared" si="15"/>
        <v>#DIV/0!</v>
      </c>
      <c r="I529" s="267"/>
      <c r="K529" s="261"/>
      <c r="L529" s="261"/>
    </row>
    <row r="530" spans="1:12" ht="12.65" customHeight="1" x14ac:dyDescent="0.35">
      <c r="A530" s="180" t="s">
        <v>547</v>
      </c>
      <c r="B530" s="240">
        <v>392840</v>
      </c>
      <c r="C530" s="240" t="e">
        <f>AL72</f>
        <v>#DIV/0!</v>
      </c>
      <c r="D530" s="240">
        <v>0</v>
      </c>
      <c r="E530" s="180">
        <f>AL59</f>
        <v>0</v>
      </c>
      <c r="F530" s="263" t="str">
        <f t="shared" si="17"/>
        <v/>
      </c>
      <c r="G530" s="263" t="e">
        <f t="shared" si="17"/>
        <v>#DIV/0!</v>
      </c>
      <c r="H530" s="265" t="e">
        <f t="shared" si="15"/>
        <v>#DIV/0!</v>
      </c>
      <c r="I530" s="267"/>
      <c r="K530" s="261"/>
      <c r="L530" s="261"/>
    </row>
    <row r="531" spans="1:12" ht="12.65" customHeight="1" x14ac:dyDescent="0.35">
      <c r="A531" s="180" t="s">
        <v>548</v>
      </c>
      <c r="B531" s="240">
        <v>0</v>
      </c>
      <c r="C531" s="240" t="e">
        <f>AM72</f>
        <v>#DIV/0!</v>
      </c>
      <c r="D531" s="240">
        <v>0</v>
      </c>
      <c r="E531" s="180">
        <f>AM59</f>
        <v>0</v>
      </c>
      <c r="F531" s="263" t="str">
        <f t="shared" si="17"/>
        <v/>
      </c>
      <c r="G531" s="263" t="e">
        <f t="shared" si="17"/>
        <v>#DIV/0!</v>
      </c>
      <c r="H531" s="265" t="str">
        <f t="shared" si="15"/>
        <v/>
      </c>
      <c r="I531" s="267"/>
      <c r="K531" s="261"/>
      <c r="L531" s="261"/>
    </row>
    <row r="532" spans="1:12" ht="12.65" customHeight="1" x14ac:dyDescent="0.35">
      <c r="A532" s="180" t="s">
        <v>1247</v>
      </c>
      <c r="B532" s="240">
        <v>0</v>
      </c>
      <c r="C532" s="240" t="e">
        <f>AN72</f>
        <v>#DIV/0!</v>
      </c>
      <c r="D532" s="240">
        <v>0</v>
      </c>
      <c r="E532" s="180">
        <f>AN59</f>
        <v>0</v>
      </c>
      <c r="F532" s="263" t="str">
        <f t="shared" si="17"/>
        <v/>
      </c>
      <c r="G532" s="263" t="e">
        <f t="shared" si="17"/>
        <v>#DIV/0!</v>
      </c>
      <c r="H532" s="265" t="str">
        <f t="shared" si="15"/>
        <v/>
      </c>
      <c r="I532" s="267"/>
      <c r="K532" s="261"/>
      <c r="L532" s="261"/>
    </row>
    <row r="533" spans="1:12" ht="12.65" customHeight="1" x14ac:dyDescent="0.35">
      <c r="A533" s="180" t="s">
        <v>549</v>
      </c>
      <c r="B533" s="240">
        <v>0</v>
      </c>
      <c r="C533" s="240" t="e">
        <f>AO72</f>
        <v>#DIV/0!</v>
      </c>
      <c r="D533" s="240">
        <v>0</v>
      </c>
      <c r="E533" s="180">
        <f>AO59</f>
        <v>0</v>
      </c>
      <c r="F533" s="263" t="str">
        <f t="shared" si="17"/>
        <v/>
      </c>
      <c r="G533" s="263" t="e">
        <f t="shared" si="17"/>
        <v>#DIV/0!</v>
      </c>
      <c r="H533" s="265" t="str">
        <f t="shared" si="15"/>
        <v/>
      </c>
      <c r="I533" s="267"/>
      <c r="K533" s="261"/>
      <c r="L533" s="261"/>
    </row>
    <row r="534" spans="1:12" ht="12.65" customHeight="1" x14ac:dyDescent="0.35">
      <c r="A534" s="180" t="s">
        <v>550</v>
      </c>
      <c r="B534" s="240">
        <v>52726844</v>
      </c>
      <c r="C534" s="240" t="e">
        <f>AP72</f>
        <v>#DIV/0!</v>
      </c>
      <c r="D534" s="240">
        <v>190475</v>
      </c>
      <c r="E534" s="180">
        <f>AP59</f>
        <v>0</v>
      </c>
      <c r="F534" s="263">
        <f t="shared" si="17"/>
        <v>276.81766111038195</v>
      </c>
      <c r="G534" s="263" t="e">
        <f t="shared" si="17"/>
        <v>#DIV/0!</v>
      </c>
      <c r="H534" s="265" t="e">
        <f t="shared" si="15"/>
        <v>#DIV/0!</v>
      </c>
      <c r="I534" s="267"/>
      <c r="K534" s="261"/>
      <c r="L534" s="261"/>
    </row>
    <row r="535" spans="1:12" ht="12.65" customHeight="1" x14ac:dyDescent="0.35">
      <c r="A535" s="180" t="s">
        <v>551</v>
      </c>
      <c r="B535" s="240">
        <v>0</v>
      </c>
      <c r="C535" s="240" t="e">
        <f>AQ72</f>
        <v>#DIV/0!</v>
      </c>
      <c r="D535" s="240">
        <v>0</v>
      </c>
      <c r="E535" s="180">
        <f>AQ59</f>
        <v>0</v>
      </c>
      <c r="F535" s="263" t="str">
        <f t="shared" si="17"/>
        <v/>
      </c>
      <c r="G535" s="263" t="e">
        <f t="shared" si="17"/>
        <v>#DIV/0!</v>
      </c>
      <c r="H535" s="265" t="str">
        <f t="shared" si="15"/>
        <v/>
      </c>
      <c r="I535" s="267"/>
      <c r="K535" s="261"/>
      <c r="L535" s="261"/>
    </row>
    <row r="536" spans="1:12" ht="12.65" customHeight="1" x14ac:dyDescent="0.35">
      <c r="A536" s="180" t="s">
        <v>552</v>
      </c>
      <c r="B536" s="240">
        <v>0</v>
      </c>
      <c r="C536" s="240" t="e">
        <f>AR72</f>
        <v>#DIV/0!</v>
      </c>
      <c r="D536" s="240">
        <v>0</v>
      </c>
      <c r="E536" s="180">
        <f>AR59</f>
        <v>0</v>
      </c>
      <c r="F536" s="263" t="str">
        <f t="shared" si="17"/>
        <v/>
      </c>
      <c r="G536" s="263" t="e">
        <f t="shared" si="17"/>
        <v>#DIV/0!</v>
      </c>
      <c r="H536" s="265" t="str">
        <f t="shared" si="15"/>
        <v/>
      </c>
      <c r="I536" s="267"/>
      <c r="K536" s="261"/>
      <c r="L536" s="261"/>
    </row>
    <row r="537" spans="1:12" ht="12.65" customHeight="1" x14ac:dyDescent="0.35">
      <c r="A537" s="180" t="s">
        <v>553</v>
      </c>
      <c r="B537" s="240">
        <v>0</v>
      </c>
      <c r="C537" s="240" t="e">
        <f>AS72</f>
        <v>#DIV/0!</v>
      </c>
      <c r="D537" s="240">
        <v>0</v>
      </c>
      <c r="E537" s="180">
        <f>AS59</f>
        <v>0</v>
      </c>
      <c r="F537" s="263" t="str">
        <f t="shared" si="17"/>
        <v/>
      </c>
      <c r="G537" s="263" t="e">
        <f t="shared" si="17"/>
        <v>#DIV/0!</v>
      </c>
      <c r="H537" s="265" t="str">
        <f t="shared" si="15"/>
        <v/>
      </c>
      <c r="I537" s="267"/>
      <c r="K537" s="261"/>
      <c r="L537" s="261"/>
    </row>
    <row r="538" spans="1:12" ht="12.65" customHeight="1" x14ac:dyDescent="0.35">
      <c r="A538" s="180" t="s">
        <v>554</v>
      </c>
      <c r="B538" s="240">
        <v>0</v>
      </c>
      <c r="C538" s="240" t="e">
        <f>AT72</f>
        <v>#DIV/0!</v>
      </c>
      <c r="D538" s="240">
        <v>0</v>
      </c>
      <c r="E538" s="180">
        <f>AT59</f>
        <v>0</v>
      </c>
      <c r="F538" s="263" t="str">
        <f t="shared" si="17"/>
        <v/>
      </c>
      <c r="G538" s="263" t="e">
        <f t="shared" si="17"/>
        <v>#DIV/0!</v>
      </c>
      <c r="H538" s="265" t="str">
        <f t="shared" si="15"/>
        <v/>
      </c>
      <c r="I538" s="267"/>
      <c r="K538" s="261"/>
      <c r="L538" s="261"/>
    </row>
    <row r="539" spans="1:12" ht="12.65" customHeight="1" x14ac:dyDescent="0.35">
      <c r="A539" s="180" t="s">
        <v>555</v>
      </c>
      <c r="B539" s="240">
        <v>0</v>
      </c>
      <c r="C539" s="240" t="e">
        <f>AU72</f>
        <v>#DIV/0!</v>
      </c>
      <c r="D539" s="240">
        <v>0</v>
      </c>
      <c r="E539" s="180">
        <f>AU59</f>
        <v>0</v>
      </c>
      <c r="F539" s="263" t="str">
        <f t="shared" si="17"/>
        <v/>
      </c>
      <c r="G539" s="263" t="e">
        <f t="shared" si="17"/>
        <v>#DIV/0!</v>
      </c>
      <c r="H539" s="265" t="str">
        <f t="shared" si="15"/>
        <v/>
      </c>
      <c r="I539" s="267"/>
      <c r="K539" s="261"/>
      <c r="L539" s="261"/>
    </row>
    <row r="540" spans="1:12" ht="12.65" customHeight="1" x14ac:dyDescent="0.35">
      <c r="A540" s="180" t="s">
        <v>556</v>
      </c>
      <c r="B540" s="240">
        <v>1983283</v>
      </c>
      <c r="C540" s="240" t="e">
        <f>AV72</f>
        <v>#DIV/0!</v>
      </c>
      <c r="D540" s="181" t="s">
        <v>529</v>
      </c>
      <c r="E540" s="181" t="s">
        <v>529</v>
      </c>
      <c r="F540" s="263"/>
      <c r="G540" s="263"/>
      <c r="H540" s="265"/>
      <c r="I540" s="267"/>
      <c r="K540" s="261"/>
      <c r="L540" s="261"/>
    </row>
    <row r="541" spans="1:12" ht="12.65" customHeight="1" x14ac:dyDescent="0.35">
      <c r="A541" s="180" t="s">
        <v>1248</v>
      </c>
      <c r="B541" s="240">
        <v>96382</v>
      </c>
      <c r="C541" s="240" t="e">
        <f>AW72</f>
        <v>#DIV/0!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557</v>
      </c>
      <c r="B542" s="240">
        <v>0</v>
      </c>
      <c r="C542" s="240" t="e">
        <f>AX72</f>
        <v>#DIV/0!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558</v>
      </c>
      <c r="B543" s="240">
        <v>646580</v>
      </c>
      <c r="C543" s="240" t="e">
        <f>AY72</f>
        <v>#DIV/0!</v>
      </c>
      <c r="D543" s="240">
        <v>285759</v>
      </c>
      <c r="E543" s="180">
        <f>AY59</f>
        <v>0</v>
      </c>
      <c r="F543" s="263">
        <f t="shared" ref="F543:G549" si="18">IF(B543=0,"",IF(D543=0,"",B543/D543))</f>
        <v>2.2626758912230236</v>
      </c>
      <c r="G543" s="263" t="e">
        <f t="shared" si="18"/>
        <v>#DIV/0!</v>
      </c>
      <c r="H543" s="265" t="e">
        <f t="shared" si="15"/>
        <v>#DIV/0!</v>
      </c>
      <c r="I543" s="267"/>
      <c r="K543" s="261"/>
      <c r="L543" s="261"/>
    </row>
    <row r="544" spans="1:12" ht="12.65" customHeight="1" x14ac:dyDescent="0.35">
      <c r="A544" s="180" t="s">
        <v>559</v>
      </c>
      <c r="B544" s="240">
        <v>4466226</v>
      </c>
      <c r="C544" s="240" t="e">
        <f>AZ72</f>
        <v>#DIV/0!</v>
      </c>
      <c r="D544" s="240">
        <v>1081972</v>
      </c>
      <c r="E544" s="180">
        <f>AZ59</f>
        <v>0</v>
      </c>
      <c r="F544" s="263">
        <f t="shared" si="18"/>
        <v>4.1278572828132338</v>
      </c>
      <c r="G544" s="263" t="e">
        <f t="shared" si="18"/>
        <v>#DIV/0!</v>
      </c>
      <c r="H544" s="265" t="e">
        <f t="shared" si="15"/>
        <v>#DIV/0!</v>
      </c>
      <c r="I544" s="267"/>
      <c r="K544" s="261"/>
      <c r="L544" s="261"/>
    </row>
    <row r="545" spans="1:13" ht="12.65" customHeight="1" x14ac:dyDescent="0.35">
      <c r="A545" s="180" t="s">
        <v>560</v>
      </c>
      <c r="B545" s="240">
        <v>276882</v>
      </c>
      <c r="C545" s="240" t="e">
        <f>BA72</f>
        <v>#DIV/0!</v>
      </c>
      <c r="D545" s="240">
        <v>0</v>
      </c>
      <c r="E545" s="180">
        <f>BA59</f>
        <v>0</v>
      </c>
      <c r="F545" s="263" t="str">
        <f t="shared" si="18"/>
        <v/>
      </c>
      <c r="G545" s="263" t="e">
        <f t="shared" si="18"/>
        <v>#DIV/0!</v>
      </c>
      <c r="H545" s="265" t="e">
        <f t="shared" si="15"/>
        <v>#DIV/0!</v>
      </c>
      <c r="I545" s="267"/>
      <c r="K545" s="261"/>
      <c r="L545" s="261"/>
    </row>
    <row r="546" spans="1:13" ht="12.65" customHeight="1" x14ac:dyDescent="0.35">
      <c r="A546" s="180" t="s">
        <v>561</v>
      </c>
      <c r="B546" s="240">
        <v>2219789</v>
      </c>
      <c r="C546" s="240" t="e">
        <f>BB72</f>
        <v>#DIV/0!</v>
      </c>
      <c r="D546" s="181" t="s">
        <v>529</v>
      </c>
      <c r="E546" s="181" t="s">
        <v>529</v>
      </c>
      <c r="F546" s="263"/>
      <c r="G546" s="263"/>
      <c r="H546" s="265"/>
      <c r="I546" s="267"/>
      <c r="K546" s="261"/>
      <c r="L546" s="261"/>
    </row>
    <row r="547" spans="1:13" ht="12.65" customHeight="1" x14ac:dyDescent="0.35">
      <c r="A547" s="180" t="s">
        <v>562</v>
      </c>
      <c r="B547" s="240">
        <v>0</v>
      </c>
      <c r="C547" s="240" t="e">
        <f>BC72</f>
        <v>#DIV/0!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563</v>
      </c>
      <c r="B548" s="240">
        <v>1192055</v>
      </c>
      <c r="C548" s="240" t="e">
        <f>BD72</f>
        <v>#DIV/0!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564</v>
      </c>
      <c r="B549" s="240">
        <v>9757658</v>
      </c>
      <c r="C549" s="240" t="e">
        <f>BE72</f>
        <v>#DIV/0!</v>
      </c>
      <c r="D549" s="240">
        <v>564884</v>
      </c>
      <c r="E549" s="180">
        <f>BE59</f>
        <v>0</v>
      </c>
      <c r="F549" s="263">
        <f t="shared" si="18"/>
        <v>17.27373761692666</v>
      </c>
      <c r="G549" s="263" t="e">
        <f t="shared" si="18"/>
        <v>#DIV/0!</v>
      </c>
      <c r="H549" s="265" t="e">
        <f t="shared" si="15"/>
        <v>#DIV/0!</v>
      </c>
      <c r="I549" s="267"/>
      <c r="K549" s="261"/>
      <c r="L549" s="261"/>
    </row>
    <row r="550" spans="1:13" ht="12.65" customHeight="1" x14ac:dyDescent="0.35">
      <c r="A550" s="180" t="s">
        <v>565</v>
      </c>
      <c r="B550" s="240">
        <v>4700501</v>
      </c>
      <c r="C550" s="240" t="e">
        <f>BF72</f>
        <v>#DIV/0!</v>
      </c>
      <c r="D550" s="181" t="s">
        <v>529</v>
      </c>
      <c r="E550" s="181" t="s">
        <v>529</v>
      </c>
      <c r="F550" s="263"/>
      <c r="G550" s="263"/>
      <c r="H550" s="265"/>
      <c r="I550" s="267"/>
      <c r="J550" s="199"/>
      <c r="M550" s="265"/>
    </row>
    <row r="551" spans="1:13" ht="12.65" customHeight="1" x14ac:dyDescent="0.35">
      <c r="A551" s="180" t="s">
        <v>566</v>
      </c>
      <c r="B551" s="240">
        <v>610351</v>
      </c>
      <c r="C551" s="240" t="e">
        <f>BG72</f>
        <v>#DIV/0!</v>
      </c>
      <c r="D551" s="181" t="s">
        <v>529</v>
      </c>
      <c r="E551" s="181" t="s">
        <v>529</v>
      </c>
      <c r="F551" s="263"/>
      <c r="G551" s="263"/>
      <c r="H551" s="265"/>
      <c r="J551" s="199"/>
      <c r="M551" s="265"/>
    </row>
    <row r="552" spans="1:13" ht="12.65" customHeight="1" x14ac:dyDescent="0.35">
      <c r="A552" s="180" t="s">
        <v>567</v>
      </c>
      <c r="B552" s="240">
        <v>28930273</v>
      </c>
      <c r="C552" s="240" t="e">
        <f>BH72</f>
        <v>#DIV/0!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568</v>
      </c>
      <c r="B553" s="240">
        <v>-11751</v>
      </c>
      <c r="C553" s="240" t="e">
        <f>BI72</f>
        <v>#DIV/0!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569</v>
      </c>
      <c r="B554" s="240">
        <v>1918608</v>
      </c>
      <c r="C554" s="240" t="e">
        <f>BJ72</f>
        <v>#DIV/0!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570</v>
      </c>
      <c r="B555" s="240">
        <v>4520064</v>
      </c>
      <c r="C555" s="240" t="e">
        <f>BK72</f>
        <v>#DIV/0!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571</v>
      </c>
      <c r="B556" s="240">
        <v>5787754</v>
      </c>
      <c r="C556" s="240" t="e">
        <f>BL72</f>
        <v>#DIV/0!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572</v>
      </c>
      <c r="B557" s="240">
        <v>0</v>
      </c>
      <c r="C557" s="240" t="e">
        <f>BM72</f>
        <v>#DIV/0!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573</v>
      </c>
      <c r="B558" s="240">
        <v>8034118</v>
      </c>
      <c r="C558" s="240" t="e">
        <f>BN72</f>
        <v>#DIV/0!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574</v>
      </c>
      <c r="B559" s="240">
        <v>287037</v>
      </c>
      <c r="C559" s="240" t="e">
        <f>BO72</f>
        <v>#DIV/0!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575</v>
      </c>
      <c r="B560" s="240">
        <v>2708727</v>
      </c>
      <c r="C560" s="240" t="e">
        <f>BP72</f>
        <v>#DIV/0!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576</v>
      </c>
      <c r="B561" s="240">
        <v>1483071</v>
      </c>
      <c r="C561" s="240" t="e">
        <f>BQ72</f>
        <v>#DIV/0!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577</v>
      </c>
      <c r="B562" s="240">
        <v>3493607</v>
      </c>
      <c r="C562" s="240" t="e">
        <f>BR72</f>
        <v>#DIV/0!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1249</v>
      </c>
      <c r="B563" s="240">
        <v>72645</v>
      </c>
      <c r="C563" s="240" t="e">
        <f>BS72</f>
        <v>#DIV/0!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578</v>
      </c>
      <c r="B564" s="240">
        <v>97302</v>
      </c>
      <c r="C564" s="240" t="e">
        <f>BT72</f>
        <v>#DIV/0!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579</v>
      </c>
      <c r="B565" s="240">
        <v>0</v>
      </c>
      <c r="C565" s="240" t="e">
        <f>BU72</f>
        <v>#DIV/0!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580</v>
      </c>
      <c r="B566" s="240">
        <v>3525872</v>
      </c>
      <c r="C566" s="240" t="e">
        <f>BV72</f>
        <v>#DIV/0!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581</v>
      </c>
      <c r="B567" s="240">
        <v>1557491</v>
      </c>
      <c r="C567" s="240" t="e">
        <f>BW72</f>
        <v>#DIV/0!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582</v>
      </c>
      <c r="B568" s="240">
        <v>773855</v>
      </c>
      <c r="C568" s="240" t="e">
        <f>BX72</f>
        <v>#DIV/0!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583</v>
      </c>
      <c r="B569" s="240">
        <v>4571883</v>
      </c>
      <c r="C569" s="240" t="e">
        <f>BY72</f>
        <v>#DIV/0!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584</v>
      </c>
      <c r="B570" s="240">
        <v>599653</v>
      </c>
      <c r="C570" s="240" t="e">
        <f>BZ72</f>
        <v>#DIV/0!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585</v>
      </c>
      <c r="B571" s="240">
        <v>1447841</v>
      </c>
      <c r="C571" s="240" t="e">
        <f>CA72</f>
        <v>#DIV/0!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586</v>
      </c>
      <c r="B572" s="240">
        <v>983783</v>
      </c>
      <c r="C572" s="240" t="e">
        <f>CB72</f>
        <v>#DIV/0!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587</v>
      </c>
      <c r="B573" s="240">
        <v>8595100</v>
      </c>
      <c r="C573" s="240" t="e">
        <f>CC72</f>
        <v>#DIV/0!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588</v>
      </c>
      <c r="B574" s="240">
        <v>41487391</v>
      </c>
      <c r="C574" s="240">
        <f>CD72</f>
        <v>0</v>
      </c>
      <c r="D574" s="181" t="s">
        <v>529</v>
      </c>
      <c r="E574" s="181" t="s">
        <v>529</v>
      </c>
      <c r="F574" s="263"/>
      <c r="G574" s="263"/>
      <c r="H574" s="265"/>
    </row>
    <row r="575" spans="1:13" ht="12.65" customHeight="1" x14ac:dyDescent="0.35">
      <c r="M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611" spans="1:14" ht="12.65" customHeight="1" x14ac:dyDescent="0.3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0</v>
      </c>
      <c r="D614" s="266" t="e">
        <f>SUM(C613:C614)</f>
        <v>#DIV/0!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5" customHeight="1" x14ac:dyDescent="0.35">
      <c r="A647" s="196"/>
      <c r="B647" s="196"/>
      <c r="C647" s="180" t="e">
        <f>SUM(C613:C646)</f>
        <v>#DIV/0!</v>
      </c>
      <c r="L647" s="266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5" customHeight="1" x14ac:dyDescent="0.35">
      <c r="A689" s="196">
        <v>7140</v>
      </c>
      <c r="B689" s="198" t="s">
        <v>1250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5" customHeight="1" x14ac:dyDescent="0.3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1"/>
      <c r="J719" s="281"/>
      <c r="K719" s="281"/>
      <c r="L719" s="281"/>
      <c r="M719" s="281"/>
      <c r="N719" s="281"/>
      <c r="O719" s="202"/>
      <c r="P719" s="281"/>
      <c r="Q719" s="281"/>
      <c r="R719" s="281"/>
      <c r="S719" s="281"/>
      <c r="T719" s="281"/>
      <c r="U719" s="281"/>
      <c r="V719" s="281"/>
      <c r="W719" s="281"/>
      <c r="X719" s="281"/>
      <c r="Y719" s="281"/>
      <c r="Z719" s="281"/>
      <c r="AA719" s="281"/>
      <c r="AB719" s="281"/>
      <c r="AC719" s="281"/>
      <c r="AD719" s="281"/>
      <c r="AE719" s="281"/>
      <c r="AF719" s="281"/>
      <c r="AG719" s="281"/>
      <c r="AH719" s="281"/>
      <c r="AI719" s="281"/>
      <c r="AJ719" s="281"/>
      <c r="AK719" s="281"/>
      <c r="AL719" s="281"/>
      <c r="AM719" s="281"/>
      <c r="AN719" s="281"/>
      <c r="AO719" s="281"/>
      <c r="AP719" s="281"/>
      <c r="AQ719" s="281"/>
      <c r="AR719" s="281"/>
      <c r="AS719" s="281"/>
      <c r="AT719" s="281"/>
      <c r="AU719" s="281"/>
      <c r="AV719" s="281"/>
      <c r="AW719" s="281"/>
      <c r="AX719" s="281"/>
      <c r="AY719" s="281"/>
      <c r="AZ719" s="281"/>
      <c r="BA719" s="281"/>
      <c r="BB719" s="281"/>
      <c r="BC719" s="281"/>
      <c r="BD719" s="281"/>
      <c r="BE719" s="281"/>
      <c r="BF719" s="281"/>
      <c r="BG719" s="281"/>
      <c r="BH719" s="281"/>
      <c r="BI719" s="281"/>
      <c r="BJ719" s="281"/>
      <c r="BK719" s="281"/>
      <c r="BL719" s="281"/>
      <c r="BM719" s="281"/>
      <c r="BN719" s="281"/>
      <c r="BO719" s="281"/>
      <c r="BP719" s="281"/>
      <c r="BQ719" s="281"/>
      <c r="BR719" s="281"/>
      <c r="BS719" s="281"/>
      <c r="BT719" s="281"/>
      <c r="BU719" s="281"/>
      <c r="BV719" s="281"/>
      <c r="BW719" s="281"/>
      <c r="BX719" s="281"/>
      <c r="BY719" s="281"/>
      <c r="BZ719" s="281"/>
      <c r="CA719" s="281"/>
      <c r="CB719" s="281"/>
      <c r="CC719" s="281"/>
      <c r="CD719" s="281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2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3" t="str">
        <f>RIGHT(C84,3)&amp;"*"&amp;RIGHT(C83,4)&amp;"*"&amp;"A"</f>
        <v>043*2019*A</v>
      </c>
      <c r="B721" s="281">
        <f>ROUND(C166,0)</f>
        <v>0</v>
      </c>
      <c r="C721" s="281">
        <f>ROUND(C167,0)</f>
        <v>0</v>
      </c>
      <c r="D721" s="281">
        <f>ROUND(C168,0)</f>
        <v>0</v>
      </c>
      <c r="E721" s="281">
        <f>ROUND(C169,0)</f>
        <v>0</v>
      </c>
      <c r="F721" s="281">
        <f>ROUND(C170,0)</f>
        <v>0</v>
      </c>
      <c r="G721" s="281">
        <f>ROUND(C171,0)</f>
        <v>0</v>
      </c>
      <c r="H721" s="281">
        <f>ROUND(C172+C173,0)</f>
        <v>0</v>
      </c>
      <c r="I721" s="281">
        <f>ROUND(C176,0)</f>
        <v>0</v>
      </c>
      <c r="J721" s="281">
        <f>ROUND(C177,0)</f>
        <v>0</v>
      </c>
      <c r="K721" s="281">
        <f>ROUND(C180,0)</f>
        <v>0</v>
      </c>
      <c r="L721" s="281">
        <f>ROUND(C181,0)</f>
        <v>0</v>
      </c>
      <c r="M721" s="281">
        <f>ROUND(C184,0)</f>
        <v>0</v>
      </c>
      <c r="N721" s="281">
        <f>ROUND(C185,0)</f>
        <v>0</v>
      </c>
      <c r="O721" s="281">
        <f>ROUND(C186,0)</f>
        <v>0</v>
      </c>
      <c r="P721" s="281">
        <f>ROUND(C189,0)</f>
        <v>0</v>
      </c>
      <c r="Q721" s="281">
        <f>ROUND(C190,0)</f>
        <v>0</v>
      </c>
      <c r="R721" s="281">
        <f>ROUND(B196,0)</f>
        <v>0</v>
      </c>
      <c r="S721" s="281">
        <f>ROUND(C196,0)</f>
        <v>0</v>
      </c>
      <c r="T721" s="281">
        <f>ROUND(D196,0)</f>
        <v>0</v>
      </c>
      <c r="U721" s="281">
        <f>ROUND(B197,0)</f>
        <v>0</v>
      </c>
      <c r="V721" s="281">
        <f>ROUND(C197,0)</f>
        <v>0</v>
      </c>
      <c r="W721" s="281">
        <f>ROUND(D197,0)</f>
        <v>0</v>
      </c>
      <c r="X721" s="281">
        <f>ROUND(B198,0)</f>
        <v>0</v>
      </c>
      <c r="Y721" s="281">
        <f>ROUND(C198,0)</f>
        <v>0</v>
      </c>
      <c r="Z721" s="281">
        <f>ROUND(D198,0)</f>
        <v>0</v>
      </c>
      <c r="AA721" s="281">
        <f>ROUND(B199,0)</f>
        <v>0</v>
      </c>
      <c r="AB721" s="281">
        <f>ROUND(C199,0)</f>
        <v>0</v>
      </c>
      <c r="AC721" s="281">
        <f>ROUND(D199,0)</f>
        <v>0</v>
      </c>
      <c r="AD721" s="281">
        <f>ROUND(B200,0)</f>
        <v>0</v>
      </c>
      <c r="AE721" s="281">
        <f>ROUND(C200,0)</f>
        <v>0</v>
      </c>
      <c r="AF721" s="281">
        <f>ROUND(D200,0)</f>
        <v>0</v>
      </c>
      <c r="AG721" s="281">
        <f>ROUND(B201,0)</f>
        <v>0</v>
      </c>
      <c r="AH721" s="281">
        <f>ROUND(C201,0)</f>
        <v>0</v>
      </c>
      <c r="AI721" s="281">
        <f>ROUND(D201,0)</f>
        <v>0</v>
      </c>
      <c r="AJ721" s="281">
        <f>ROUND(B202,0)</f>
        <v>0</v>
      </c>
      <c r="AK721" s="281">
        <f>ROUND(C202,0)</f>
        <v>0</v>
      </c>
      <c r="AL721" s="281">
        <f>ROUND(D202,0)</f>
        <v>0</v>
      </c>
      <c r="AM721" s="281">
        <f>ROUND(B203,0)</f>
        <v>0</v>
      </c>
      <c r="AN721" s="281">
        <f>ROUND(C203,0)</f>
        <v>0</v>
      </c>
      <c r="AO721" s="281">
        <f>ROUND(D203,0)</f>
        <v>0</v>
      </c>
      <c r="AP721" s="281">
        <f>ROUND(B204,0)</f>
        <v>0</v>
      </c>
      <c r="AQ721" s="281">
        <f>ROUND(C204,0)</f>
        <v>0</v>
      </c>
      <c r="AR721" s="281">
        <f>ROUND(D204,0)</f>
        <v>0</v>
      </c>
      <c r="AS721" s="281"/>
      <c r="AT721" s="281"/>
      <c r="AU721" s="281"/>
      <c r="AV721" s="281">
        <f>ROUND(B210,0)</f>
        <v>0</v>
      </c>
      <c r="AW721" s="281">
        <f>ROUND(C210,0)</f>
        <v>0</v>
      </c>
      <c r="AX721" s="281">
        <f>ROUND(D210,0)</f>
        <v>0</v>
      </c>
      <c r="AY721" s="281">
        <f>ROUND(B211,0)</f>
        <v>0</v>
      </c>
      <c r="AZ721" s="281">
        <f>ROUND(C211,0)</f>
        <v>0</v>
      </c>
      <c r="BA721" s="281">
        <f>ROUND(D211,0)</f>
        <v>0</v>
      </c>
      <c r="BB721" s="281">
        <f>ROUND(B212,0)</f>
        <v>0</v>
      </c>
      <c r="BC721" s="281">
        <f>ROUND(C212,0)</f>
        <v>0</v>
      </c>
      <c r="BD721" s="281">
        <f>ROUND(D212,0)</f>
        <v>0</v>
      </c>
      <c r="BE721" s="281">
        <f>ROUND(B213,0)</f>
        <v>0</v>
      </c>
      <c r="BF721" s="281">
        <f>ROUND(C213,0)</f>
        <v>0</v>
      </c>
      <c r="BG721" s="281">
        <f>ROUND(D213,0)</f>
        <v>0</v>
      </c>
      <c r="BH721" s="281">
        <f>ROUND(B214,0)</f>
        <v>0</v>
      </c>
      <c r="BI721" s="281">
        <f>ROUND(C214,0)</f>
        <v>0</v>
      </c>
      <c r="BJ721" s="281">
        <f>ROUND(D214,0)</f>
        <v>0</v>
      </c>
      <c r="BK721" s="281">
        <f>ROUND(B215,0)</f>
        <v>0</v>
      </c>
      <c r="BL721" s="281">
        <f>ROUND(C215,0)</f>
        <v>0</v>
      </c>
      <c r="BM721" s="281">
        <f>ROUND(D215,0)</f>
        <v>0</v>
      </c>
      <c r="BN721" s="281">
        <f>ROUND(B216,0)</f>
        <v>0</v>
      </c>
      <c r="BO721" s="281">
        <f>ROUND(C216,0)</f>
        <v>0</v>
      </c>
      <c r="BP721" s="281">
        <f>ROUND(D216,0)</f>
        <v>0</v>
      </c>
      <c r="BQ721" s="281">
        <f>ROUND(B217,0)</f>
        <v>0</v>
      </c>
      <c r="BR721" s="281">
        <f>ROUND(C217,0)</f>
        <v>0</v>
      </c>
      <c r="BS721" s="281">
        <f>ROUND(D217,0)</f>
        <v>0</v>
      </c>
      <c r="BT721" s="281">
        <f>ROUND(C222,0)</f>
        <v>0</v>
      </c>
      <c r="BU721" s="281">
        <f>ROUND(C223,0)</f>
        <v>0</v>
      </c>
      <c r="BV721" s="281">
        <f>ROUND(C224,0)</f>
        <v>0</v>
      </c>
      <c r="BW721" s="281">
        <f>ROUND(C225,0)</f>
        <v>0</v>
      </c>
      <c r="BX721" s="281">
        <f>ROUND(C226,0)</f>
        <v>0</v>
      </c>
      <c r="BY721" s="281">
        <f>ROUND(C227,0)</f>
        <v>0</v>
      </c>
      <c r="BZ721" s="281">
        <f>ROUND(C230,0)</f>
        <v>0</v>
      </c>
      <c r="CA721" s="281">
        <f>ROUND(C232,0)</f>
        <v>0</v>
      </c>
      <c r="CB721" s="281">
        <f>ROUND(C233,0)</f>
        <v>0</v>
      </c>
      <c r="CC721" s="281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1"/>
      <c r="I723" s="281"/>
      <c r="J723" s="281"/>
      <c r="K723" s="281"/>
      <c r="L723" s="281"/>
      <c r="M723" s="281"/>
      <c r="N723" s="281"/>
      <c r="O723" s="281"/>
      <c r="P723" s="281"/>
      <c r="Q723" s="281"/>
      <c r="R723" s="281"/>
      <c r="S723" s="281"/>
      <c r="T723" s="281"/>
      <c r="U723" s="281"/>
      <c r="V723" s="281"/>
      <c r="W723" s="281"/>
      <c r="X723" s="281"/>
      <c r="Y723" s="281"/>
      <c r="Z723" s="281"/>
      <c r="AA723" s="281"/>
      <c r="AB723" s="281"/>
      <c r="AC723" s="281"/>
      <c r="AD723" s="281"/>
      <c r="AE723" s="281"/>
      <c r="AF723" s="281"/>
      <c r="AG723" s="281"/>
      <c r="AH723" s="281"/>
      <c r="AI723" s="281"/>
      <c r="AJ723" s="281"/>
      <c r="AK723" s="281"/>
      <c r="AL723" s="281"/>
      <c r="AM723" s="281"/>
      <c r="AN723" s="281"/>
      <c r="AO723" s="281"/>
      <c r="AP723" s="281"/>
      <c r="AQ723" s="281"/>
      <c r="AR723" s="281"/>
      <c r="AS723" s="281"/>
      <c r="AT723" s="281"/>
      <c r="AU723" s="281"/>
      <c r="AV723" s="281"/>
      <c r="AW723" s="281"/>
      <c r="AX723" s="281"/>
      <c r="AY723" s="281"/>
      <c r="AZ723" s="281"/>
      <c r="BA723" s="281"/>
      <c r="BB723" s="281"/>
      <c r="BC723" s="281"/>
      <c r="BD723" s="281"/>
      <c r="BE723" s="281"/>
      <c r="BF723" s="281"/>
      <c r="BG723" s="281"/>
      <c r="BH723" s="281"/>
      <c r="BI723" s="281"/>
      <c r="BJ723" s="281"/>
      <c r="BK723" s="281"/>
      <c r="BL723" s="281"/>
      <c r="BM723" s="281"/>
      <c r="BN723" s="281"/>
      <c r="BO723" s="281"/>
      <c r="BP723" s="281"/>
      <c r="BQ723" s="281"/>
      <c r="BR723" s="281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3" t="str">
        <f>RIGHT(C84,3)&amp;"*"&amp;RIGHT(C83,4)&amp;"*"&amp;"A"</f>
        <v>043*2019*A</v>
      </c>
      <c r="B725" s="281">
        <f>ROUND(C112,0)</f>
        <v>0</v>
      </c>
      <c r="C725" s="281">
        <f>ROUND(C113,0)</f>
        <v>0</v>
      </c>
      <c r="D725" s="281">
        <f>ROUND(C114,0)</f>
        <v>0</v>
      </c>
      <c r="E725" s="281">
        <f>ROUND(C115,0)</f>
        <v>0</v>
      </c>
      <c r="F725" s="281">
        <f>ROUND(D112,0)</f>
        <v>0</v>
      </c>
      <c r="G725" s="281">
        <f>ROUND(D113,0)</f>
        <v>0</v>
      </c>
      <c r="H725" s="281">
        <f>ROUND(D114,0)</f>
        <v>0</v>
      </c>
      <c r="I725" s="281">
        <f>ROUND(D115,0)</f>
        <v>0</v>
      </c>
      <c r="J725" s="281">
        <f>ROUND(C117,0)</f>
        <v>0</v>
      </c>
      <c r="K725" s="281">
        <f>ROUND(C118,0)</f>
        <v>0</v>
      </c>
      <c r="L725" s="281">
        <f>ROUND(C119,0)</f>
        <v>0</v>
      </c>
      <c r="M725" s="281">
        <f>ROUND(C120,0)</f>
        <v>0</v>
      </c>
      <c r="N725" s="281">
        <f>ROUND(C121,0)</f>
        <v>0</v>
      </c>
      <c r="O725" s="281">
        <f>ROUND(C122,0)</f>
        <v>0</v>
      </c>
      <c r="P725" s="281">
        <f>ROUND(C123,0)</f>
        <v>0</v>
      </c>
      <c r="Q725" s="281">
        <f>ROUND(C124,0)</f>
        <v>0</v>
      </c>
      <c r="R725" s="281">
        <f>ROUND(C125,0)</f>
        <v>0</v>
      </c>
      <c r="S725" s="281">
        <f>ROUND(C126,0)</f>
        <v>0</v>
      </c>
      <c r="T725" s="281"/>
      <c r="U725" s="281">
        <f>ROUND(C127,0)</f>
        <v>0</v>
      </c>
      <c r="V725" s="281">
        <f>ROUND(C129,0)</f>
        <v>0</v>
      </c>
      <c r="W725" s="281">
        <f>ROUND(C130,0)</f>
        <v>0</v>
      </c>
      <c r="X725" s="281">
        <f>ROUND(B139,0)</f>
        <v>0</v>
      </c>
      <c r="Y725" s="281">
        <f>ROUND(B140,0)</f>
        <v>0</v>
      </c>
      <c r="Z725" s="281">
        <f>ROUND(B141,0)</f>
        <v>0</v>
      </c>
      <c r="AA725" s="281">
        <f>ROUND(B142,0)</f>
        <v>0</v>
      </c>
      <c r="AB725" s="281">
        <f>ROUND(B143,0)</f>
        <v>0</v>
      </c>
      <c r="AC725" s="281">
        <f>ROUND(C139,0)</f>
        <v>0</v>
      </c>
      <c r="AD725" s="281">
        <f>ROUND(C140,0)</f>
        <v>0</v>
      </c>
      <c r="AE725" s="281">
        <f>ROUND(C141,0)</f>
        <v>0</v>
      </c>
      <c r="AF725" s="281">
        <f>ROUND(C142,0)</f>
        <v>0</v>
      </c>
      <c r="AG725" s="281">
        <f>ROUND(C143,0)</f>
        <v>0</v>
      </c>
      <c r="AH725" s="281">
        <f>ROUND(D139,0)</f>
        <v>0</v>
      </c>
      <c r="AI725" s="281">
        <f>ROUND(D140,0)</f>
        <v>0</v>
      </c>
      <c r="AJ725" s="281">
        <f>ROUND(D141,0)</f>
        <v>0</v>
      </c>
      <c r="AK725" s="281">
        <f>ROUND(D142,0)</f>
        <v>0</v>
      </c>
      <c r="AL725" s="281">
        <f>ROUND(D143,0)</f>
        <v>0</v>
      </c>
      <c r="AM725" s="281">
        <f>ROUND(B145,0)</f>
        <v>0</v>
      </c>
      <c r="AN725" s="281">
        <f>ROUND(B146,0)</f>
        <v>0</v>
      </c>
      <c r="AO725" s="281">
        <f>ROUND(B147,0)</f>
        <v>0</v>
      </c>
      <c r="AP725" s="281">
        <f>ROUND(B148,0)</f>
        <v>0</v>
      </c>
      <c r="AQ725" s="281">
        <f>ROUND(B149,0)</f>
        <v>0</v>
      </c>
      <c r="AR725" s="281">
        <f>ROUND(C145,0)</f>
        <v>0</v>
      </c>
      <c r="AS725" s="281">
        <f>ROUND(C146,0)</f>
        <v>0</v>
      </c>
      <c r="AT725" s="281">
        <f>ROUND(C147,0)</f>
        <v>0</v>
      </c>
      <c r="AU725" s="281">
        <f>ROUND(C148,0)</f>
        <v>0</v>
      </c>
      <c r="AV725" s="281">
        <f>ROUND(C149,0)</f>
        <v>0</v>
      </c>
      <c r="AW725" s="281">
        <f>ROUND(D145,0)</f>
        <v>0</v>
      </c>
      <c r="AX725" s="281">
        <f>ROUND(D146,0)</f>
        <v>0</v>
      </c>
      <c r="AY725" s="281">
        <f>ROUND(D147,0)</f>
        <v>0</v>
      </c>
      <c r="AZ725" s="281">
        <f>ROUND(D148,0)</f>
        <v>0</v>
      </c>
      <c r="BA725" s="281">
        <f>ROUND(D149,0)</f>
        <v>0</v>
      </c>
      <c r="BB725" s="281">
        <f>ROUND(B151,0)</f>
        <v>0</v>
      </c>
      <c r="BC725" s="281">
        <f>ROUND(B152,0)</f>
        <v>0</v>
      </c>
      <c r="BD725" s="281">
        <f>ROUND(B153,0)</f>
        <v>0</v>
      </c>
      <c r="BE725" s="281">
        <f>ROUND(B154,0)</f>
        <v>0</v>
      </c>
      <c r="BF725" s="281">
        <f>ROUND(B155,0)</f>
        <v>0</v>
      </c>
      <c r="BG725" s="281">
        <f>ROUND(C151,0)</f>
        <v>0</v>
      </c>
      <c r="BH725" s="281">
        <f>ROUND(C152,0)</f>
        <v>0</v>
      </c>
      <c r="BI725" s="281">
        <f>ROUND(C153,0)</f>
        <v>0</v>
      </c>
      <c r="BJ725" s="281">
        <f>ROUND(C154,0)</f>
        <v>0</v>
      </c>
      <c r="BK725" s="281">
        <f>ROUND(C155,0)</f>
        <v>0</v>
      </c>
      <c r="BL725" s="281">
        <f>ROUND(D151,0)</f>
        <v>0</v>
      </c>
      <c r="BM725" s="281">
        <f>ROUND(D152,0)</f>
        <v>0</v>
      </c>
      <c r="BN725" s="281">
        <f>ROUND(D153,0)</f>
        <v>0</v>
      </c>
      <c r="BO725" s="281">
        <f>ROUND(D154,0)</f>
        <v>0</v>
      </c>
      <c r="BP725" s="281">
        <f>ROUND(D155,0)</f>
        <v>0</v>
      </c>
      <c r="BQ725" s="281">
        <f>ROUND(B158,0)</f>
        <v>0</v>
      </c>
      <c r="BR725" s="281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1"/>
      <c r="I727" s="281"/>
      <c r="J727" s="281"/>
      <c r="K727" s="281"/>
      <c r="L727" s="281"/>
      <c r="M727" s="281"/>
      <c r="N727" s="281"/>
      <c r="O727" s="281"/>
      <c r="P727" s="281"/>
      <c r="Q727" s="281"/>
      <c r="R727" s="281"/>
      <c r="S727" s="281"/>
      <c r="T727" s="281"/>
      <c r="U727" s="281"/>
      <c r="V727" s="281"/>
      <c r="W727" s="281"/>
      <c r="X727" s="281"/>
      <c r="Y727" s="281"/>
      <c r="Z727" s="281"/>
      <c r="AA727" s="281"/>
      <c r="AB727" s="281"/>
      <c r="AC727" s="281"/>
      <c r="AD727" s="281"/>
      <c r="AE727" s="281"/>
      <c r="AF727" s="281"/>
      <c r="AG727" s="281"/>
      <c r="AH727" s="281"/>
      <c r="AI727" s="281"/>
      <c r="AJ727" s="281"/>
      <c r="AK727" s="281"/>
      <c r="AL727" s="281"/>
      <c r="AM727" s="281"/>
      <c r="AN727" s="281"/>
      <c r="AO727" s="281"/>
      <c r="AP727" s="281"/>
      <c r="AQ727" s="281"/>
      <c r="AR727" s="281"/>
      <c r="AS727" s="281"/>
      <c r="AT727" s="281"/>
      <c r="AU727" s="281"/>
      <c r="AV727" s="281"/>
      <c r="AW727" s="281"/>
      <c r="AX727" s="281"/>
      <c r="AY727" s="281"/>
      <c r="AZ727" s="281"/>
      <c r="BA727" s="281"/>
      <c r="BB727" s="281"/>
      <c r="BC727" s="281"/>
      <c r="BD727" s="281"/>
      <c r="BE727" s="281"/>
      <c r="BF727" s="281"/>
      <c r="BG727" s="281"/>
      <c r="BH727" s="281"/>
      <c r="BI727" s="281"/>
      <c r="BJ727" s="281"/>
      <c r="BK727" s="281"/>
      <c r="BL727" s="281"/>
      <c r="BM727" s="281"/>
      <c r="BN727" s="281"/>
      <c r="BO727" s="281"/>
      <c r="BP727" s="281"/>
      <c r="BQ727" s="281"/>
      <c r="BR727" s="281"/>
      <c r="BS727" s="281"/>
      <c r="BT727" s="281"/>
      <c r="BU727" s="281"/>
      <c r="BV727" s="281"/>
      <c r="BW727" s="281"/>
      <c r="BX727" s="281"/>
      <c r="BY727" s="281"/>
      <c r="BZ727" s="281"/>
      <c r="CA727" s="281"/>
      <c r="CB727" s="281"/>
      <c r="CC727" s="281"/>
      <c r="CD727" s="281"/>
      <c r="CE727" s="281"/>
      <c r="CF727" s="281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3" t="str">
        <f>RIGHT(C84,3)&amp;"*"&amp;RIGHT(C83,4)&amp;"*"&amp;"A"</f>
        <v>043*2019*A</v>
      </c>
      <c r="B729" s="281">
        <f>ROUND(C249,0)</f>
        <v>0</v>
      </c>
      <c r="C729" s="281">
        <f>ROUND(C250,0)</f>
        <v>0</v>
      </c>
      <c r="D729" s="281">
        <f>ROUND(C251,0)</f>
        <v>0</v>
      </c>
      <c r="E729" s="281">
        <f>ROUND(C252,0)</f>
        <v>0</v>
      </c>
      <c r="F729" s="281">
        <f>ROUND(C253,0)</f>
        <v>0</v>
      </c>
      <c r="G729" s="281">
        <f>ROUND(C254,0)</f>
        <v>0</v>
      </c>
      <c r="H729" s="281">
        <f>ROUND(C255,0)</f>
        <v>0</v>
      </c>
      <c r="I729" s="281">
        <f>ROUND(C256,0)</f>
        <v>0</v>
      </c>
      <c r="J729" s="281">
        <f>ROUND(C257,0)</f>
        <v>0</v>
      </c>
      <c r="K729" s="281">
        <f>ROUND(C258,0)</f>
        <v>0</v>
      </c>
      <c r="L729" s="281">
        <f>ROUND(C261,0)</f>
        <v>0</v>
      </c>
      <c r="M729" s="281">
        <f>ROUND(C262,0)</f>
        <v>0</v>
      </c>
      <c r="N729" s="281">
        <f>ROUND(C263,0)</f>
        <v>0</v>
      </c>
      <c r="O729" s="281">
        <f>ROUND(C266,0)</f>
        <v>0</v>
      </c>
      <c r="P729" s="281">
        <f>ROUND(C267,0)</f>
        <v>0</v>
      </c>
      <c r="Q729" s="281">
        <f>ROUND(C268,0)</f>
        <v>0</v>
      </c>
      <c r="R729" s="281">
        <f>ROUND(C269,0)</f>
        <v>0</v>
      </c>
      <c r="S729" s="281">
        <f>ROUND(C270,0)</f>
        <v>0</v>
      </c>
      <c r="T729" s="281">
        <f>ROUND(C271,0)</f>
        <v>0</v>
      </c>
      <c r="U729" s="281">
        <f>ROUND(C272,0)</f>
        <v>0</v>
      </c>
      <c r="V729" s="281">
        <f>ROUND(C273,0)</f>
        <v>0</v>
      </c>
      <c r="W729" s="281">
        <f>ROUND(C274,0)</f>
        <v>0</v>
      </c>
      <c r="X729" s="281">
        <f>ROUND(C275,0)</f>
        <v>0</v>
      </c>
      <c r="Y729" s="281">
        <f>ROUND(C278,0)</f>
        <v>0</v>
      </c>
      <c r="Z729" s="281">
        <f>ROUND(C279,0)</f>
        <v>0</v>
      </c>
      <c r="AA729" s="281">
        <f>ROUND(C280,0)</f>
        <v>0</v>
      </c>
      <c r="AB729" s="281">
        <f>ROUND(C281,0)</f>
        <v>0</v>
      </c>
      <c r="AC729" s="281">
        <f>ROUND(C285,0)</f>
        <v>0</v>
      </c>
      <c r="AD729" s="281">
        <f>ROUND(C286,0)</f>
        <v>0</v>
      </c>
      <c r="AE729" s="281">
        <f>ROUND(C287,0)</f>
        <v>0</v>
      </c>
      <c r="AF729" s="281">
        <f>ROUND(C288,0)</f>
        <v>0</v>
      </c>
      <c r="AG729" s="281">
        <f>ROUND(C303,0)</f>
        <v>0</v>
      </c>
      <c r="AH729" s="281">
        <f>ROUND(C304,0)</f>
        <v>0</v>
      </c>
      <c r="AI729" s="281">
        <f>ROUND(C305,0)</f>
        <v>0</v>
      </c>
      <c r="AJ729" s="281">
        <f>ROUND(C306,0)</f>
        <v>0</v>
      </c>
      <c r="AK729" s="281">
        <f>ROUND(C307,0)</f>
        <v>0</v>
      </c>
      <c r="AL729" s="281">
        <f>ROUND(C308,0)</f>
        <v>0</v>
      </c>
      <c r="AM729" s="281">
        <f>ROUND(C309,0)</f>
        <v>0</v>
      </c>
      <c r="AN729" s="281">
        <f>ROUND(C310,0)</f>
        <v>0</v>
      </c>
      <c r="AO729" s="281">
        <f>ROUND(C311,0)</f>
        <v>0</v>
      </c>
      <c r="AP729" s="281">
        <f>ROUND(C312,0)</f>
        <v>0</v>
      </c>
      <c r="AQ729" s="281">
        <f>ROUND(C315,0)</f>
        <v>0</v>
      </c>
      <c r="AR729" s="281">
        <f>ROUND(C316,0)</f>
        <v>0</v>
      </c>
      <c r="AS729" s="281">
        <f>ROUND(C317,0)</f>
        <v>0</v>
      </c>
      <c r="AT729" s="281">
        <f>ROUND(C320,0)</f>
        <v>0</v>
      </c>
      <c r="AU729" s="281">
        <f>ROUND(C321,0)</f>
        <v>0</v>
      </c>
      <c r="AV729" s="281">
        <f>ROUND(C322,0)</f>
        <v>0</v>
      </c>
      <c r="AW729" s="281">
        <f>ROUND(C323,0)</f>
        <v>0</v>
      </c>
      <c r="AX729" s="281">
        <f>ROUND(C324,0)</f>
        <v>0</v>
      </c>
      <c r="AY729" s="281">
        <f>ROUND(C325,0)</f>
        <v>0</v>
      </c>
      <c r="AZ729" s="281">
        <f>ROUND(C326,0)</f>
        <v>0</v>
      </c>
      <c r="BA729" s="281">
        <f>ROUND(C327,0)</f>
        <v>0</v>
      </c>
      <c r="BB729" s="281">
        <f>ROUND(C331,0)</f>
        <v>0</v>
      </c>
      <c r="BC729" s="281"/>
      <c r="BD729" s="281"/>
      <c r="BE729" s="281">
        <f>ROUND(C336,0)</f>
        <v>0</v>
      </c>
      <c r="BF729" s="281">
        <f>ROUND(C335,0)</f>
        <v>0</v>
      </c>
      <c r="BG729" s="281"/>
      <c r="BH729" s="281"/>
      <c r="BI729" s="284">
        <f>ROUND(CE60,2)</f>
        <v>0</v>
      </c>
      <c r="BJ729" s="281">
        <f>ROUND(C358,0)</f>
        <v>0</v>
      </c>
      <c r="BK729" s="281">
        <f>ROUND(C359,0)</f>
        <v>0</v>
      </c>
      <c r="BL729" s="281">
        <f>ROUND(C362,0)</f>
        <v>0</v>
      </c>
      <c r="BM729" s="281">
        <f>ROUND(C363,0)</f>
        <v>0</v>
      </c>
      <c r="BN729" s="281">
        <f>ROUND(C364,0)</f>
        <v>0</v>
      </c>
      <c r="BO729" s="281">
        <f>ROUND(C368,0)</f>
        <v>0</v>
      </c>
      <c r="BP729" s="281">
        <f>ROUND(C369,0)</f>
        <v>0</v>
      </c>
      <c r="BQ729" s="281">
        <f>ROUND(C376,0)</f>
        <v>0</v>
      </c>
      <c r="BR729" s="281">
        <f>ROUND(C377,0)</f>
        <v>0</v>
      </c>
      <c r="BS729" s="281">
        <f>ROUND(C378,0)</f>
        <v>0</v>
      </c>
      <c r="BT729" s="281">
        <f>ROUND(C379,0)</f>
        <v>0</v>
      </c>
      <c r="BU729" s="281">
        <f>ROUND(C380,0)</f>
        <v>0</v>
      </c>
      <c r="BV729" s="281">
        <f>ROUND(C381,0)</f>
        <v>0</v>
      </c>
      <c r="BW729" s="281">
        <f>ROUND(C382,0)</f>
        <v>0</v>
      </c>
      <c r="BX729" s="281">
        <f>ROUND(C383,0)</f>
        <v>0</v>
      </c>
      <c r="BY729" s="281">
        <f>ROUND(C384,0)</f>
        <v>0</v>
      </c>
      <c r="BZ729" s="281">
        <f>ROUND(C385,0)</f>
        <v>0</v>
      </c>
      <c r="CA729" s="281">
        <f>ROUND(C386,0)</f>
        <v>0</v>
      </c>
      <c r="CB729" s="281">
        <f>ROUND(C387,0)</f>
        <v>0</v>
      </c>
      <c r="CC729" s="281">
        <f>ROUND(C388,0)</f>
        <v>0</v>
      </c>
      <c r="CD729" s="281">
        <f>ROUND(C391,0)</f>
        <v>0</v>
      </c>
      <c r="CE729" s="281">
        <f>ROUND(C393,0)</f>
        <v>0</v>
      </c>
      <c r="CF729" s="281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1"/>
      <c r="I731" s="281"/>
      <c r="J731" s="281"/>
      <c r="K731" s="281"/>
      <c r="L731" s="281"/>
      <c r="M731" s="281"/>
      <c r="N731" s="281"/>
      <c r="O731" s="281"/>
      <c r="P731" s="281"/>
      <c r="Q731" s="281"/>
      <c r="R731" s="281"/>
      <c r="S731" s="281"/>
      <c r="T731" s="281"/>
      <c r="U731" s="281"/>
      <c r="V731" s="281"/>
      <c r="W731" s="281"/>
      <c r="X731" s="281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1264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043*2019*6010*A</v>
      </c>
      <c r="B733" s="281">
        <f>ROUND(C59,0)</f>
        <v>0</v>
      </c>
      <c r="C733" s="284">
        <f>ROUND(C60,2)</f>
        <v>0</v>
      </c>
      <c r="D733" s="281">
        <f>ROUND(C61,0)</f>
        <v>0</v>
      </c>
      <c r="E733" s="281" t="e">
        <f>ROUND(C62,0)</f>
        <v>#DIV/0!</v>
      </c>
      <c r="F733" s="281">
        <f>ROUND(C63,0)</f>
        <v>0</v>
      </c>
      <c r="G733" s="281">
        <f>ROUND(C64,0)</f>
        <v>0</v>
      </c>
      <c r="H733" s="281">
        <f>ROUND(C65,0)</f>
        <v>0</v>
      </c>
      <c r="I733" s="281">
        <f>ROUND(C66,0)</f>
        <v>0</v>
      </c>
      <c r="J733" s="281" t="e">
        <f>ROUND(C67,0)</f>
        <v>#DIV/0!</v>
      </c>
      <c r="K733" s="281">
        <f>ROUND(C68,0)</f>
        <v>0</v>
      </c>
      <c r="L733" s="281">
        <f>ROUND(C70,0)</f>
        <v>0</v>
      </c>
      <c r="M733" s="281">
        <f>ROUND(C71,0)</f>
        <v>0</v>
      </c>
      <c r="N733" s="281">
        <f>ROUND(C76,0)</f>
        <v>0</v>
      </c>
      <c r="O733" s="281">
        <f>ROUND(C74,0)</f>
        <v>0</v>
      </c>
      <c r="P733" s="281">
        <f>IF(C77&gt;0,ROUND(C77,0),0)</f>
        <v>0</v>
      </c>
      <c r="Q733" s="281">
        <f>IF(C78&gt;0,ROUND(C78,0),0)</f>
        <v>0</v>
      </c>
      <c r="R733" s="281">
        <f>IF(C79&gt;0,ROUND(C79,0),0)</f>
        <v>0</v>
      </c>
      <c r="S733" s="281">
        <f>IF(C80&gt;0,ROUND(C80,0),0)</f>
        <v>0</v>
      </c>
      <c r="T733" s="284">
        <f>IF(C81&gt;0,ROUND(C81,2),0)</f>
        <v>0</v>
      </c>
      <c r="U733" s="281"/>
      <c r="X733" s="281"/>
      <c r="Y733" s="281"/>
      <c r="Z733" s="281" t="e">
        <f>IF(M667&lt;&gt;0,ROUND(M667,0),0)</f>
        <v>#DIV/0!</v>
      </c>
    </row>
    <row r="734" spans="1:84" ht="12.65" customHeight="1" x14ac:dyDescent="0.35">
      <c r="A734" s="209" t="str">
        <f>RIGHT($C$84,3)&amp;"*"&amp;RIGHT($C$83,4)&amp;"*"&amp;D$55&amp;"*"&amp;"A"</f>
        <v>043*2019*6030*A</v>
      </c>
      <c r="B734" s="281">
        <f>ROUND(D59,0)</f>
        <v>0</v>
      </c>
      <c r="C734" s="284">
        <f>ROUND(D60,2)</f>
        <v>0</v>
      </c>
      <c r="D734" s="281">
        <f>ROUND(D61,0)</f>
        <v>0</v>
      </c>
      <c r="E734" s="281" t="e">
        <f>ROUND(D62,0)</f>
        <v>#DIV/0!</v>
      </c>
      <c r="F734" s="281">
        <f>ROUND(D63,0)</f>
        <v>0</v>
      </c>
      <c r="G734" s="281">
        <f>ROUND(D64,0)</f>
        <v>0</v>
      </c>
      <c r="H734" s="281">
        <f>ROUND(D65,0)</f>
        <v>0</v>
      </c>
      <c r="I734" s="281">
        <f>ROUND(D66,0)</f>
        <v>0</v>
      </c>
      <c r="J734" s="281" t="e">
        <f>ROUND(D67,0)</f>
        <v>#DIV/0!</v>
      </c>
      <c r="K734" s="281">
        <f>ROUND(D68,0)</f>
        <v>0</v>
      </c>
      <c r="L734" s="281">
        <f>ROUND(D70,0)</f>
        <v>0</v>
      </c>
      <c r="M734" s="281">
        <f>ROUND(D71,0)</f>
        <v>0</v>
      </c>
      <c r="N734" s="281">
        <f>ROUND(D76,0)</f>
        <v>0</v>
      </c>
      <c r="O734" s="281">
        <f>ROUND(D74,0)</f>
        <v>0</v>
      </c>
      <c r="P734" s="281">
        <f>IF(D77&gt;0,ROUND(D77,0),0)</f>
        <v>0</v>
      </c>
      <c r="Q734" s="281">
        <f>IF(D78&gt;0,ROUND(D78,0),0)</f>
        <v>0</v>
      </c>
      <c r="R734" s="281">
        <f>IF(D79&gt;0,ROUND(D79,0),0)</f>
        <v>0</v>
      </c>
      <c r="S734" s="281">
        <f>IF(D80&gt;0,ROUND(D80,0),0)</f>
        <v>0</v>
      </c>
      <c r="T734" s="284">
        <f>IF(D81&gt;0,ROUND(D81,2),0)</f>
        <v>0</v>
      </c>
      <c r="U734" s="281"/>
      <c r="X734" s="281"/>
      <c r="Y734" s="281"/>
      <c r="Z734" s="281" t="e">
        <f t="shared" ref="Z734:Z778" si="20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043*2019*6070*A</v>
      </c>
      <c r="B735" s="281">
        <f>ROUND(E59,0)</f>
        <v>0</v>
      </c>
      <c r="C735" s="284">
        <f>ROUND(E60,2)</f>
        <v>0</v>
      </c>
      <c r="D735" s="281">
        <f>ROUND(E61,0)</f>
        <v>0</v>
      </c>
      <c r="E735" s="281" t="e">
        <f>ROUND(E62,0)</f>
        <v>#DIV/0!</v>
      </c>
      <c r="F735" s="281">
        <f>ROUND(E63,0)</f>
        <v>0</v>
      </c>
      <c r="G735" s="281">
        <f>ROUND(E64,0)</f>
        <v>0</v>
      </c>
      <c r="H735" s="281">
        <f>ROUND(E65,0)</f>
        <v>0</v>
      </c>
      <c r="I735" s="281">
        <f>ROUND(E66,0)</f>
        <v>0</v>
      </c>
      <c r="J735" s="281" t="e">
        <f>ROUND(E67,0)</f>
        <v>#DIV/0!</v>
      </c>
      <c r="K735" s="281">
        <f>ROUND(E68,0)</f>
        <v>0</v>
      </c>
      <c r="L735" s="281">
        <f>ROUND(E70,0)</f>
        <v>0</v>
      </c>
      <c r="M735" s="281">
        <f>ROUND(E71,0)</f>
        <v>0</v>
      </c>
      <c r="N735" s="281">
        <f>ROUND(E76,0)</f>
        <v>0</v>
      </c>
      <c r="O735" s="281">
        <f>ROUND(E74,0)</f>
        <v>0</v>
      </c>
      <c r="P735" s="281">
        <f>IF(E77&gt;0,ROUND(E77,0),0)</f>
        <v>0</v>
      </c>
      <c r="Q735" s="281">
        <f>IF(E78&gt;0,ROUND(E78,0),0)</f>
        <v>0</v>
      </c>
      <c r="R735" s="281">
        <f>IF(E79&gt;0,ROUND(E79,0),0)</f>
        <v>0</v>
      </c>
      <c r="S735" s="281">
        <f>IF(E80&gt;0,ROUND(E80,0),0)</f>
        <v>0</v>
      </c>
      <c r="T735" s="284">
        <f>IF(E81&gt;0,ROUND(E81,2),0)</f>
        <v>0</v>
      </c>
      <c r="U735" s="281"/>
      <c r="X735" s="281"/>
      <c r="Y735" s="281"/>
      <c r="Z735" s="281" t="e">
        <f t="shared" si="20"/>
        <v>#DIV/0!</v>
      </c>
    </row>
    <row r="736" spans="1:84" ht="12.65" customHeight="1" x14ac:dyDescent="0.35">
      <c r="A736" s="209" t="str">
        <f>RIGHT($C$84,3)&amp;"*"&amp;RIGHT($C$83,4)&amp;"*"&amp;F$55&amp;"*"&amp;"A"</f>
        <v>043*2019*6100*A</v>
      </c>
      <c r="B736" s="281">
        <f>ROUND(F59,0)</f>
        <v>0</v>
      </c>
      <c r="C736" s="284">
        <f>ROUND(F60,2)</f>
        <v>0</v>
      </c>
      <c r="D736" s="281">
        <f>ROUND(F61,0)</f>
        <v>0</v>
      </c>
      <c r="E736" s="281" t="e">
        <f>ROUND(F62,0)</f>
        <v>#DIV/0!</v>
      </c>
      <c r="F736" s="281">
        <f>ROUND(F63,0)</f>
        <v>0</v>
      </c>
      <c r="G736" s="281">
        <f>ROUND(F64,0)</f>
        <v>0</v>
      </c>
      <c r="H736" s="281">
        <f>ROUND(F65,0)</f>
        <v>0</v>
      </c>
      <c r="I736" s="281">
        <f>ROUND(F66,0)</f>
        <v>0</v>
      </c>
      <c r="J736" s="281" t="e">
        <f>ROUND(F67,0)</f>
        <v>#DIV/0!</v>
      </c>
      <c r="K736" s="281">
        <f>ROUND(F68,0)</f>
        <v>0</v>
      </c>
      <c r="L736" s="281">
        <f>ROUND(F70,0)</f>
        <v>0</v>
      </c>
      <c r="M736" s="281">
        <f>ROUND(F71,0)</f>
        <v>0</v>
      </c>
      <c r="N736" s="281">
        <f>ROUND(F76,0)</f>
        <v>0</v>
      </c>
      <c r="O736" s="281">
        <f>ROUND(F74,0)</f>
        <v>0</v>
      </c>
      <c r="P736" s="281">
        <f>IF(F77&gt;0,ROUND(F77,0),0)</f>
        <v>0</v>
      </c>
      <c r="Q736" s="281">
        <f>IF(F78&gt;0,ROUND(F78,0),0)</f>
        <v>0</v>
      </c>
      <c r="R736" s="281">
        <f>IF(F79&gt;0,ROUND(F79,0),0)</f>
        <v>0</v>
      </c>
      <c r="S736" s="281">
        <f>IF(F80&gt;0,ROUND(F80,0),0)</f>
        <v>0</v>
      </c>
      <c r="T736" s="284">
        <f>IF(F81&gt;0,ROUND(F81,2),0)</f>
        <v>0</v>
      </c>
      <c r="U736" s="281"/>
      <c r="X736" s="281"/>
      <c r="Y736" s="281"/>
      <c r="Z736" s="281" t="e">
        <f t="shared" si="20"/>
        <v>#DIV/0!</v>
      </c>
    </row>
    <row r="737" spans="1:26" ht="12.65" customHeight="1" x14ac:dyDescent="0.35">
      <c r="A737" s="209" t="str">
        <f>RIGHT($C$84,3)&amp;"*"&amp;RIGHT($C$83,4)&amp;"*"&amp;G$55&amp;"*"&amp;"A"</f>
        <v>043*2019*6120*A</v>
      </c>
      <c r="B737" s="281">
        <f>ROUND(G59,0)</f>
        <v>0</v>
      </c>
      <c r="C737" s="284">
        <f>ROUND(G60,2)</f>
        <v>0</v>
      </c>
      <c r="D737" s="281">
        <f>ROUND(G61,0)</f>
        <v>0</v>
      </c>
      <c r="E737" s="281" t="e">
        <f>ROUND(G62,0)</f>
        <v>#DIV/0!</v>
      </c>
      <c r="F737" s="281">
        <f>ROUND(G63,0)</f>
        <v>0</v>
      </c>
      <c r="G737" s="281">
        <f>ROUND(G64,0)</f>
        <v>0</v>
      </c>
      <c r="H737" s="281">
        <f>ROUND(G65,0)</f>
        <v>0</v>
      </c>
      <c r="I737" s="281">
        <f>ROUND(G66,0)</f>
        <v>0</v>
      </c>
      <c r="J737" s="281" t="e">
        <f>ROUND(G67,0)</f>
        <v>#DIV/0!</v>
      </c>
      <c r="K737" s="281">
        <f>ROUND(G68,0)</f>
        <v>0</v>
      </c>
      <c r="L737" s="281">
        <f>ROUND(G70,0)</f>
        <v>0</v>
      </c>
      <c r="M737" s="281">
        <f>ROUND(G71,0)</f>
        <v>0</v>
      </c>
      <c r="N737" s="281">
        <f>ROUND(G76,0)</f>
        <v>0</v>
      </c>
      <c r="O737" s="281">
        <f>ROUND(G74,0)</f>
        <v>0</v>
      </c>
      <c r="P737" s="281">
        <f>IF(G77&gt;0,ROUND(G77,0),0)</f>
        <v>0</v>
      </c>
      <c r="Q737" s="281">
        <f>IF(G78&gt;0,ROUND(G78,0),0)</f>
        <v>0</v>
      </c>
      <c r="R737" s="281">
        <f>IF(G79&gt;0,ROUND(G79,0),0)</f>
        <v>0</v>
      </c>
      <c r="S737" s="281">
        <f>IF(G80&gt;0,ROUND(G80,0),0)</f>
        <v>0</v>
      </c>
      <c r="T737" s="284">
        <f>IF(G81&gt;0,ROUND(G81,2),0)</f>
        <v>0</v>
      </c>
      <c r="U737" s="281"/>
      <c r="X737" s="281"/>
      <c r="Y737" s="281"/>
      <c r="Z737" s="281" t="e">
        <f t="shared" si="20"/>
        <v>#DIV/0!</v>
      </c>
    </row>
    <row r="738" spans="1:26" ht="12.65" customHeight="1" x14ac:dyDescent="0.35">
      <c r="A738" s="209" t="str">
        <f>RIGHT($C$84,3)&amp;"*"&amp;RIGHT($C$83,4)&amp;"*"&amp;H$55&amp;"*"&amp;"A"</f>
        <v>043*2019*6140*A</v>
      </c>
      <c r="B738" s="281">
        <f>ROUND(H59,0)</f>
        <v>0</v>
      </c>
      <c r="C738" s="284">
        <f>ROUND(H60,2)</f>
        <v>0</v>
      </c>
      <c r="D738" s="281">
        <f>ROUND(H61,0)</f>
        <v>0</v>
      </c>
      <c r="E738" s="281" t="e">
        <f>ROUND(H62,0)</f>
        <v>#DIV/0!</v>
      </c>
      <c r="F738" s="281">
        <f>ROUND(H63,0)</f>
        <v>0</v>
      </c>
      <c r="G738" s="281">
        <f>ROUND(H64,0)</f>
        <v>0</v>
      </c>
      <c r="H738" s="281">
        <f>ROUND(H65,0)</f>
        <v>0</v>
      </c>
      <c r="I738" s="281">
        <f>ROUND(H66,0)</f>
        <v>0</v>
      </c>
      <c r="J738" s="281" t="e">
        <f>ROUND(H67,0)</f>
        <v>#DIV/0!</v>
      </c>
      <c r="K738" s="281">
        <f>ROUND(H68,0)</f>
        <v>0</v>
      </c>
      <c r="L738" s="281">
        <f>ROUND(H70,0)</f>
        <v>0</v>
      </c>
      <c r="M738" s="281">
        <f>ROUND(H71,0)</f>
        <v>0</v>
      </c>
      <c r="N738" s="281">
        <f>ROUND(H76,0)</f>
        <v>0</v>
      </c>
      <c r="O738" s="281">
        <f>ROUND(H74,0)</f>
        <v>0</v>
      </c>
      <c r="P738" s="281">
        <f>IF(H77&gt;0,ROUND(H77,0),0)</f>
        <v>0</v>
      </c>
      <c r="Q738" s="281">
        <f>IF(H78&gt;0,ROUND(H78,0),0)</f>
        <v>0</v>
      </c>
      <c r="R738" s="281">
        <f>IF(H79&gt;0,ROUND(H79,0),0)</f>
        <v>0</v>
      </c>
      <c r="S738" s="281">
        <f>IF(H80&gt;0,ROUND(H80,0),0)</f>
        <v>0</v>
      </c>
      <c r="T738" s="284">
        <f>IF(H81&gt;0,ROUND(H81,2),0)</f>
        <v>0</v>
      </c>
      <c r="U738" s="281"/>
      <c r="X738" s="281"/>
      <c r="Y738" s="281"/>
      <c r="Z738" s="281" t="e">
        <f t="shared" si="20"/>
        <v>#DIV/0!</v>
      </c>
    </row>
    <row r="739" spans="1:26" ht="12.65" customHeight="1" x14ac:dyDescent="0.35">
      <c r="A739" s="209" t="str">
        <f>RIGHT($C$84,3)&amp;"*"&amp;RIGHT($C$83,4)&amp;"*"&amp;I$55&amp;"*"&amp;"A"</f>
        <v>043*2019*6150*A</v>
      </c>
      <c r="B739" s="281">
        <f>ROUND(I59,0)</f>
        <v>0</v>
      </c>
      <c r="C739" s="284">
        <f>ROUND(I60,2)</f>
        <v>0</v>
      </c>
      <c r="D739" s="281">
        <f>ROUND(I61,0)</f>
        <v>0</v>
      </c>
      <c r="E739" s="281" t="e">
        <f>ROUND(I62,0)</f>
        <v>#DIV/0!</v>
      </c>
      <c r="F739" s="281">
        <f>ROUND(I63,0)</f>
        <v>0</v>
      </c>
      <c r="G739" s="281">
        <f>ROUND(I64,0)</f>
        <v>0</v>
      </c>
      <c r="H739" s="281">
        <f>ROUND(I65,0)</f>
        <v>0</v>
      </c>
      <c r="I739" s="281">
        <f>ROUND(I66,0)</f>
        <v>0</v>
      </c>
      <c r="J739" s="281" t="e">
        <f>ROUND(I67,0)</f>
        <v>#DIV/0!</v>
      </c>
      <c r="K739" s="281">
        <f>ROUND(I68,0)</f>
        <v>0</v>
      </c>
      <c r="L739" s="281">
        <f>ROUND(I70,0)</f>
        <v>0</v>
      </c>
      <c r="M739" s="281">
        <f>ROUND(I71,0)</f>
        <v>0</v>
      </c>
      <c r="N739" s="281">
        <f>ROUND(I76,0)</f>
        <v>0</v>
      </c>
      <c r="O739" s="281">
        <f>ROUND(I74,0)</f>
        <v>0</v>
      </c>
      <c r="P739" s="281">
        <f>IF(I77&gt;0,ROUND(I77,0),0)</f>
        <v>0</v>
      </c>
      <c r="Q739" s="281">
        <f>IF(I78&gt;0,ROUND(I78,0),0)</f>
        <v>0</v>
      </c>
      <c r="R739" s="281">
        <f>IF(I79&gt;0,ROUND(I79,0),0)</f>
        <v>0</v>
      </c>
      <c r="S739" s="281">
        <f>IF(I80&gt;0,ROUND(I80,0),0)</f>
        <v>0</v>
      </c>
      <c r="T739" s="284">
        <f>IF(I81&gt;0,ROUND(I81,2),0)</f>
        <v>0</v>
      </c>
      <c r="U739" s="281"/>
      <c r="X739" s="281"/>
      <c r="Y739" s="281"/>
      <c r="Z739" s="281" t="e">
        <f t="shared" si="20"/>
        <v>#DIV/0!</v>
      </c>
    </row>
    <row r="740" spans="1:26" ht="12.65" customHeight="1" x14ac:dyDescent="0.35">
      <c r="A740" s="209" t="str">
        <f>RIGHT($C$84,3)&amp;"*"&amp;RIGHT($C$83,4)&amp;"*"&amp;J$55&amp;"*"&amp;"A"</f>
        <v>043*2019*6170*A</v>
      </c>
      <c r="B740" s="281">
        <f>ROUND(J59,0)</f>
        <v>0</v>
      </c>
      <c r="C740" s="284">
        <f>ROUND(J60,2)</f>
        <v>0</v>
      </c>
      <c r="D740" s="281">
        <f>ROUND(J61,0)</f>
        <v>0</v>
      </c>
      <c r="E740" s="281" t="e">
        <f>ROUND(J62,0)</f>
        <v>#DIV/0!</v>
      </c>
      <c r="F740" s="281">
        <f>ROUND(J63,0)</f>
        <v>0</v>
      </c>
      <c r="G740" s="281">
        <f>ROUND(J64,0)</f>
        <v>0</v>
      </c>
      <c r="H740" s="281">
        <f>ROUND(J65,0)</f>
        <v>0</v>
      </c>
      <c r="I740" s="281">
        <f>ROUND(J66,0)</f>
        <v>0</v>
      </c>
      <c r="J740" s="281" t="e">
        <f>ROUND(J67,0)</f>
        <v>#DIV/0!</v>
      </c>
      <c r="K740" s="281">
        <f>ROUND(J68,0)</f>
        <v>0</v>
      </c>
      <c r="L740" s="281">
        <f>ROUND(J70,0)</f>
        <v>0</v>
      </c>
      <c r="M740" s="281">
        <f>ROUND(J71,0)</f>
        <v>0</v>
      </c>
      <c r="N740" s="281">
        <f>ROUND(J76,0)</f>
        <v>0</v>
      </c>
      <c r="O740" s="281">
        <f>ROUND(J74,0)</f>
        <v>0</v>
      </c>
      <c r="P740" s="281">
        <f>IF(J77&gt;0,ROUND(J77,0),0)</f>
        <v>0</v>
      </c>
      <c r="Q740" s="281">
        <f>IF(J78&gt;0,ROUND(J78,0),0)</f>
        <v>0</v>
      </c>
      <c r="R740" s="281">
        <f>IF(J79&gt;0,ROUND(J79,0),0)</f>
        <v>0</v>
      </c>
      <c r="S740" s="281">
        <f>IF(J80&gt;0,ROUND(J80,0),0)</f>
        <v>0</v>
      </c>
      <c r="T740" s="284">
        <f>IF(J81&gt;0,ROUND(J81,2),0)</f>
        <v>0</v>
      </c>
      <c r="U740" s="281"/>
      <c r="X740" s="281"/>
      <c r="Y740" s="281"/>
      <c r="Z740" s="281" t="e">
        <f t="shared" si="20"/>
        <v>#DIV/0!</v>
      </c>
    </row>
    <row r="741" spans="1:26" ht="12.65" customHeight="1" x14ac:dyDescent="0.35">
      <c r="A741" s="209" t="str">
        <f>RIGHT($C$84,3)&amp;"*"&amp;RIGHT($C$83,4)&amp;"*"&amp;K$55&amp;"*"&amp;"A"</f>
        <v>043*2019*6200*A</v>
      </c>
      <c r="B741" s="281">
        <f>ROUND(K59,0)</f>
        <v>0</v>
      </c>
      <c r="C741" s="284">
        <f>ROUND(K60,2)</f>
        <v>0</v>
      </c>
      <c r="D741" s="281">
        <f>ROUND(K61,0)</f>
        <v>0</v>
      </c>
      <c r="E741" s="281" t="e">
        <f>ROUND(K62,0)</f>
        <v>#DIV/0!</v>
      </c>
      <c r="F741" s="281">
        <f>ROUND(K63,0)</f>
        <v>0</v>
      </c>
      <c r="G741" s="281">
        <f>ROUND(K64,0)</f>
        <v>0</v>
      </c>
      <c r="H741" s="281">
        <f>ROUND(K65,0)</f>
        <v>0</v>
      </c>
      <c r="I741" s="281">
        <f>ROUND(K66,0)</f>
        <v>0</v>
      </c>
      <c r="J741" s="281" t="e">
        <f>ROUND(K67,0)</f>
        <v>#DIV/0!</v>
      </c>
      <c r="K741" s="281">
        <f>ROUND(K68,0)</f>
        <v>0</v>
      </c>
      <c r="L741" s="281">
        <f>ROUND(K70,0)</f>
        <v>0</v>
      </c>
      <c r="M741" s="281">
        <f>ROUND(K71,0)</f>
        <v>0</v>
      </c>
      <c r="N741" s="281">
        <f>ROUND(K76,0)</f>
        <v>0</v>
      </c>
      <c r="O741" s="281">
        <f>ROUND(K74,0)</f>
        <v>0</v>
      </c>
      <c r="P741" s="281">
        <f>IF(K77&gt;0,ROUND(K77,0),0)</f>
        <v>0</v>
      </c>
      <c r="Q741" s="281">
        <f>IF(K78&gt;0,ROUND(K78,0),0)</f>
        <v>0</v>
      </c>
      <c r="R741" s="281">
        <f>IF(K79&gt;0,ROUND(K79,0),0)</f>
        <v>0</v>
      </c>
      <c r="S741" s="281">
        <f>IF(K80&gt;0,ROUND(K80,0),0)</f>
        <v>0</v>
      </c>
      <c r="T741" s="284">
        <f>IF(K81&gt;0,ROUND(K81,2),0)</f>
        <v>0</v>
      </c>
      <c r="U741" s="281"/>
      <c r="X741" s="281"/>
      <c r="Y741" s="281"/>
      <c r="Z741" s="281" t="e">
        <f t="shared" si="20"/>
        <v>#DIV/0!</v>
      </c>
    </row>
    <row r="742" spans="1:26" ht="12.65" customHeight="1" x14ac:dyDescent="0.35">
      <c r="A742" s="209" t="str">
        <f>RIGHT($C$84,3)&amp;"*"&amp;RIGHT($C$83,4)&amp;"*"&amp;L$55&amp;"*"&amp;"A"</f>
        <v>043*2019*6210*A</v>
      </c>
      <c r="B742" s="281">
        <f>ROUND(L59,0)</f>
        <v>0</v>
      </c>
      <c r="C742" s="284">
        <f>ROUND(L60,2)</f>
        <v>0</v>
      </c>
      <c r="D742" s="281">
        <f>ROUND(L61,0)</f>
        <v>0</v>
      </c>
      <c r="E742" s="281" t="e">
        <f>ROUND(L62,0)</f>
        <v>#DIV/0!</v>
      </c>
      <c r="F742" s="281">
        <f>ROUND(L63,0)</f>
        <v>0</v>
      </c>
      <c r="G742" s="281">
        <f>ROUND(L64,0)</f>
        <v>0</v>
      </c>
      <c r="H742" s="281">
        <f>ROUND(L65,0)</f>
        <v>0</v>
      </c>
      <c r="I742" s="281">
        <f>ROUND(L66,0)</f>
        <v>0</v>
      </c>
      <c r="J742" s="281" t="e">
        <f>ROUND(L67,0)</f>
        <v>#DIV/0!</v>
      </c>
      <c r="K742" s="281">
        <f>ROUND(L68,0)</f>
        <v>0</v>
      </c>
      <c r="L742" s="281">
        <f>ROUND(L70,0)</f>
        <v>0</v>
      </c>
      <c r="M742" s="281">
        <f>ROUND(L71,0)</f>
        <v>0</v>
      </c>
      <c r="N742" s="281">
        <f>ROUND(L76,0)</f>
        <v>0</v>
      </c>
      <c r="O742" s="281">
        <f>ROUND(L74,0)</f>
        <v>0</v>
      </c>
      <c r="P742" s="281">
        <f>IF(L77&gt;0,ROUND(L77,0),0)</f>
        <v>0</v>
      </c>
      <c r="Q742" s="281">
        <f>IF(L78&gt;0,ROUND(L78,0),0)</f>
        <v>0</v>
      </c>
      <c r="R742" s="281">
        <f>IF(L79&gt;0,ROUND(L79,0),0)</f>
        <v>0</v>
      </c>
      <c r="S742" s="281">
        <f>IF(L80&gt;0,ROUND(L80,0),0)</f>
        <v>0</v>
      </c>
      <c r="T742" s="284">
        <f>IF(L81&gt;0,ROUND(L81,2),0)</f>
        <v>0</v>
      </c>
      <c r="U742" s="281"/>
      <c r="X742" s="281"/>
      <c r="Y742" s="281"/>
      <c r="Z742" s="281" t="e">
        <f t="shared" si="20"/>
        <v>#DIV/0!</v>
      </c>
    </row>
    <row r="743" spans="1:26" ht="12.65" customHeight="1" x14ac:dyDescent="0.35">
      <c r="A743" s="209" t="str">
        <f>RIGHT($C$84,3)&amp;"*"&amp;RIGHT($C$83,4)&amp;"*"&amp;M$55&amp;"*"&amp;"A"</f>
        <v>043*2019*6330*A</v>
      </c>
      <c r="B743" s="281">
        <f>ROUND(M59,0)</f>
        <v>0</v>
      </c>
      <c r="C743" s="284">
        <f>ROUND(M60,2)</f>
        <v>0</v>
      </c>
      <c r="D743" s="281">
        <f>ROUND(M61,0)</f>
        <v>0</v>
      </c>
      <c r="E743" s="281" t="e">
        <f>ROUND(M62,0)</f>
        <v>#DIV/0!</v>
      </c>
      <c r="F743" s="281">
        <f>ROUND(M63,0)</f>
        <v>0</v>
      </c>
      <c r="G743" s="281">
        <f>ROUND(M64,0)</f>
        <v>0</v>
      </c>
      <c r="H743" s="281">
        <f>ROUND(M65,0)</f>
        <v>0</v>
      </c>
      <c r="I743" s="281">
        <f>ROUND(M66,0)</f>
        <v>0</v>
      </c>
      <c r="J743" s="281" t="e">
        <f>ROUND(M67,0)</f>
        <v>#DIV/0!</v>
      </c>
      <c r="K743" s="281">
        <f>ROUND(M68,0)</f>
        <v>0</v>
      </c>
      <c r="L743" s="281">
        <f>ROUND(M70,0)</f>
        <v>0</v>
      </c>
      <c r="M743" s="281">
        <f>ROUND(M71,0)</f>
        <v>0</v>
      </c>
      <c r="N743" s="281">
        <f>ROUND(M76,0)</f>
        <v>0</v>
      </c>
      <c r="O743" s="281">
        <f>ROUND(M74,0)</f>
        <v>0</v>
      </c>
      <c r="P743" s="281">
        <f>IF(M77&gt;0,ROUND(M77,0),0)</f>
        <v>0</v>
      </c>
      <c r="Q743" s="281">
        <f>IF(M78&gt;0,ROUND(M78,0),0)</f>
        <v>0</v>
      </c>
      <c r="R743" s="281">
        <f>IF(M79&gt;0,ROUND(M79,0),0)</f>
        <v>0</v>
      </c>
      <c r="S743" s="281">
        <f>IF(M80&gt;0,ROUND(M80,0),0)</f>
        <v>0</v>
      </c>
      <c r="T743" s="284">
        <f>IF(M81&gt;0,ROUND(M81,2),0)</f>
        <v>0</v>
      </c>
      <c r="U743" s="281"/>
      <c r="X743" s="281"/>
      <c r="Y743" s="281"/>
      <c r="Z743" s="281" t="e">
        <f t="shared" si="20"/>
        <v>#DIV/0!</v>
      </c>
    </row>
    <row r="744" spans="1:26" ht="12.65" customHeight="1" x14ac:dyDescent="0.35">
      <c r="A744" s="209" t="str">
        <f>RIGHT($C$84,3)&amp;"*"&amp;RIGHT($C$83,4)&amp;"*"&amp;N$55&amp;"*"&amp;"A"</f>
        <v>043*2019*6400*A</v>
      </c>
      <c r="B744" s="281">
        <f>ROUND(N59,0)</f>
        <v>0</v>
      </c>
      <c r="C744" s="284">
        <f>ROUND(N60,2)</f>
        <v>0</v>
      </c>
      <c r="D744" s="281">
        <f>ROUND(N61,0)</f>
        <v>0</v>
      </c>
      <c r="E744" s="281" t="e">
        <f>ROUND(N62,0)</f>
        <v>#DIV/0!</v>
      </c>
      <c r="F744" s="281">
        <f>ROUND(N63,0)</f>
        <v>0</v>
      </c>
      <c r="G744" s="281">
        <f>ROUND(N64,0)</f>
        <v>0</v>
      </c>
      <c r="H744" s="281">
        <f>ROUND(N65,0)</f>
        <v>0</v>
      </c>
      <c r="I744" s="281">
        <f>ROUND(N66,0)</f>
        <v>0</v>
      </c>
      <c r="J744" s="281" t="e">
        <f>ROUND(N67,0)</f>
        <v>#DIV/0!</v>
      </c>
      <c r="K744" s="281">
        <f>ROUND(N68,0)</f>
        <v>0</v>
      </c>
      <c r="L744" s="281">
        <f>ROUND(N70,0)</f>
        <v>0</v>
      </c>
      <c r="M744" s="281">
        <f>ROUND(N71,0)</f>
        <v>0</v>
      </c>
      <c r="N744" s="281">
        <f>ROUND(N76,0)</f>
        <v>0</v>
      </c>
      <c r="O744" s="281">
        <f>ROUND(N74,0)</f>
        <v>0</v>
      </c>
      <c r="P744" s="281">
        <f>IF(N77&gt;0,ROUND(N77,0),0)</f>
        <v>0</v>
      </c>
      <c r="Q744" s="281">
        <f>IF(N78&gt;0,ROUND(N78,0),0)</f>
        <v>0</v>
      </c>
      <c r="R744" s="281">
        <f>IF(N79&gt;0,ROUND(N79,0),0)</f>
        <v>0</v>
      </c>
      <c r="S744" s="281">
        <f>IF(N80&gt;0,ROUND(N80,0),0)</f>
        <v>0</v>
      </c>
      <c r="T744" s="284">
        <f>IF(N81&gt;0,ROUND(N81,2),0)</f>
        <v>0</v>
      </c>
      <c r="U744" s="281"/>
      <c r="X744" s="281"/>
      <c r="Y744" s="281"/>
      <c r="Z744" s="281" t="e">
        <f t="shared" si="20"/>
        <v>#DIV/0!</v>
      </c>
    </row>
    <row r="745" spans="1:26" ht="12.65" customHeight="1" x14ac:dyDescent="0.35">
      <c r="A745" s="209" t="str">
        <f>RIGHT($C$84,3)&amp;"*"&amp;RIGHT($C$83,4)&amp;"*"&amp;O$55&amp;"*"&amp;"A"</f>
        <v>043*2019*7010*A</v>
      </c>
      <c r="B745" s="281">
        <f>ROUND(O59,0)</f>
        <v>0</v>
      </c>
      <c r="C745" s="284">
        <f>ROUND(O60,2)</f>
        <v>0</v>
      </c>
      <c r="D745" s="281">
        <f>ROUND(O61,0)</f>
        <v>0</v>
      </c>
      <c r="E745" s="281" t="e">
        <f>ROUND(O62,0)</f>
        <v>#DIV/0!</v>
      </c>
      <c r="F745" s="281">
        <f>ROUND(O63,0)</f>
        <v>0</v>
      </c>
      <c r="G745" s="281">
        <f>ROUND(O64,0)</f>
        <v>0</v>
      </c>
      <c r="H745" s="281">
        <f>ROUND(O65,0)</f>
        <v>0</v>
      </c>
      <c r="I745" s="281">
        <f>ROUND(O66,0)</f>
        <v>0</v>
      </c>
      <c r="J745" s="281" t="e">
        <f>ROUND(O67,0)</f>
        <v>#DIV/0!</v>
      </c>
      <c r="K745" s="281">
        <f>ROUND(O68,0)</f>
        <v>0</v>
      </c>
      <c r="L745" s="281">
        <f>ROUND(O70,0)</f>
        <v>0</v>
      </c>
      <c r="M745" s="281">
        <f>ROUND(O71,0)</f>
        <v>0</v>
      </c>
      <c r="N745" s="281">
        <f>ROUND(O76,0)</f>
        <v>0</v>
      </c>
      <c r="O745" s="281">
        <f>ROUND(O74,0)</f>
        <v>0</v>
      </c>
      <c r="P745" s="281">
        <f>IF(O77&gt;0,ROUND(O77,0),0)</f>
        <v>0</v>
      </c>
      <c r="Q745" s="281">
        <f>IF(O78&gt;0,ROUND(O78,0),0)</f>
        <v>0</v>
      </c>
      <c r="R745" s="281">
        <f>IF(O79&gt;0,ROUND(O79,0),0)</f>
        <v>0</v>
      </c>
      <c r="S745" s="281">
        <f>IF(O80&gt;0,ROUND(O80,0),0)</f>
        <v>0</v>
      </c>
      <c r="T745" s="284">
        <f>IF(O81&gt;0,ROUND(O81,2),0)</f>
        <v>0</v>
      </c>
      <c r="U745" s="281"/>
      <c r="X745" s="281"/>
      <c r="Y745" s="281"/>
      <c r="Z745" s="281" t="e">
        <f t="shared" si="20"/>
        <v>#DIV/0!</v>
      </c>
    </row>
    <row r="746" spans="1:26" ht="12.65" customHeight="1" x14ac:dyDescent="0.35">
      <c r="A746" s="209" t="str">
        <f>RIGHT($C$84,3)&amp;"*"&amp;RIGHT($C$83,4)&amp;"*"&amp;P$55&amp;"*"&amp;"A"</f>
        <v>043*2019*7020*A</v>
      </c>
      <c r="B746" s="281">
        <f>ROUND(P59,0)</f>
        <v>0</v>
      </c>
      <c r="C746" s="284">
        <f>ROUND(P60,2)</f>
        <v>0</v>
      </c>
      <c r="D746" s="281">
        <f>ROUND(P61,0)</f>
        <v>0</v>
      </c>
      <c r="E746" s="281" t="e">
        <f>ROUND(P62,0)</f>
        <v>#DIV/0!</v>
      </c>
      <c r="F746" s="281">
        <f>ROUND(P63,0)</f>
        <v>0</v>
      </c>
      <c r="G746" s="281">
        <f>ROUND(P64,0)</f>
        <v>0</v>
      </c>
      <c r="H746" s="281">
        <f>ROUND(P65,0)</f>
        <v>0</v>
      </c>
      <c r="I746" s="281">
        <f>ROUND(P66,0)</f>
        <v>0</v>
      </c>
      <c r="J746" s="281" t="e">
        <f>ROUND(P67,0)</f>
        <v>#DIV/0!</v>
      </c>
      <c r="K746" s="281">
        <f>ROUND(P68,0)</f>
        <v>0</v>
      </c>
      <c r="L746" s="281">
        <f>ROUND(P70,0)</f>
        <v>0</v>
      </c>
      <c r="M746" s="281">
        <f>ROUND(P71,0)</f>
        <v>0</v>
      </c>
      <c r="N746" s="281">
        <f>ROUND(P76,0)</f>
        <v>0</v>
      </c>
      <c r="O746" s="281">
        <f>ROUND(P74,0)</f>
        <v>0</v>
      </c>
      <c r="P746" s="281">
        <f>IF(P77&gt;0,ROUND(P77,0),0)</f>
        <v>0</v>
      </c>
      <c r="Q746" s="281">
        <f>IF(P78&gt;0,ROUND(P78,0),0)</f>
        <v>0</v>
      </c>
      <c r="R746" s="281">
        <f>IF(P79&gt;0,ROUND(P79,0),0)</f>
        <v>0</v>
      </c>
      <c r="S746" s="281">
        <f>IF(P80&gt;0,ROUND(P80,0),0)</f>
        <v>0</v>
      </c>
      <c r="T746" s="284">
        <f>IF(P81&gt;0,ROUND(P81,2),0)</f>
        <v>0</v>
      </c>
      <c r="U746" s="281"/>
      <c r="X746" s="281"/>
      <c r="Y746" s="281"/>
      <c r="Z746" s="281" t="e">
        <f t="shared" si="20"/>
        <v>#DIV/0!</v>
      </c>
    </row>
    <row r="747" spans="1:26" ht="12.65" customHeight="1" x14ac:dyDescent="0.35">
      <c r="A747" s="209" t="str">
        <f>RIGHT($C$84,3)&amp;"*"&amp;RIGHT($C$83,4)&amp;"*"&amp;Q$55&amp;"*"&amp;"A"</f>
        <v>043*2019*7030*A</v>
      </c>
      <c r="B747" s="281">
        <f>ROUND(Q59,0)</f>
        <v>0</v>
      </c>
      <c r="C747" s="284">
        <f>ROUND(Q60,2)</f>
        <v>0</v>
      </c>
      <c r="D747" s="281">
        <f>ROUND(Q61,0)</f>
        <v>0</v>
      </c>
      <c r="E747" s="281" t="e">
        <f>ROUND(Q62,0)</f>
        <v>#DIV/0!</v>
      </c>
      <c r="F747" s="281">
        <f>ROUND(Q63,0)</f>
        <v>0</v>
      </c>
      <c r="G747" s="281">
        <f>ROUND(Q64,0)</f>
        <v>0</v>
      </c>
      <c r="H747" s="281">
        <f>ROUND(Q65,0)</f>
        <v>0</v>
      </c>
      <c r="I747" s="281">
        <f>ROUND(Q66,0)</f>
        <v>0</v>
      </c>
      <c r="J747" s="281" t="e">
        <f>ROUND(Q67,0)</f>
        <v>#DIV/0!</v>
      </c>
      <c r="K747" s="281">
        <f>ROUND(Q68,0)</f>
        <v>0</v>
      </c>
      <c r="L747" s="281">
        <f>ROUND(Q70,0)</f>
        <v>0</v>
      </c>
      <c r="M747" s="281">
        <f>ROUND(Q71,0)</f>
        <v>0</v>
      </c>
      <c r="N747" s="281">
        <f>ROUND(Q76,0)</f>
        <v>0</v>
      </c>
      <c r="O747" s="281">
        <f>ROUND(Q74,0)</f>
        <v>0</v>
      </c>
      <c r="P747" s="281">
        <f>IF(Q77&gt;0,ROUND(Q77,0),0)</f>
        <v>0</v>
      </c>
      <c r="Q747" s="281">
        <f>IF(Q78&gt;0,ROUND(Q78,0),0)</f>
        <v>0</v>
      </c>
      <c r="R747" s="281">
        <f>IF(Q79&gt;0,ROUND(Q79,0),0)</f>
        <v>0</v>
      </c>
      <c r="S747" s="281">
        <f>IF(Q80&gt;0,ROUND(Q80,0),0)</f>
        <v>0</v>
      </c>
      <c r="T747" s="284">
        <f>IF(Q81&gt;0,ROUND(Q81,2),0)</f>
        <v>0</v>
      </c>
      <c r="U747" s="281"/>
      <c r="X747" s="281"/>
      <c r="Y747" s="281"/>
      <c r="Z747" s="281" t="e">
        <f t="shared" si="20"/>
        <v>#DIV/0!</v>
      </c>
    </row>
    <row r="748" spans="1:26" ht="12.65" customHeight="1" x14ac:dyDescent="0.35">
      <c r="A748" s="209" t="str">
        <f>RIGHT($C$84,3)&amp;"*"&amp;RIGHT($C$83,4)&amp;"*"&amp;R$55&amp;"*"&amp;"A"</f>
        <v>043*2019*7040*A</v>
      </c>
      <c r="B748" s="281">
        <f>ROUND(R59,0)</f>
        <v>0</v>
      </c>
      <c r="C748" s="284">
        <f>ROUND(R60,2)</f>
        <v>0</v>
      </c>
      <c r="D748" s="281">
        <f>ROUND(R61,0)</f>
        <v>0</v>
      </c>
      <c r="E748" s="281" t="e">
        <f>ROUND(R62,0)</f>
        <v>#DIV/0!</v>
      </c>
      <c r="F748" s="281">
        <f>ROUND(R63,0)</f>
        <v>0</v>
      </c>
      <c r="G748" s="281">
        <f>ROUND(R64,0)</f>
        <v>0</v>
      </c>
      <c r="H748" s="281">
        <f>ROUND(R65,0)</f>
        <v>0</v>
      </c>
      <c r="I748" s="281">
        <f>ROUND(R66,0)</f>
        <v>0</v>
      </c>
      <c r="J748" s="281" t="e">
        <f>ROUND(R67,0)</f>
        <v>#DIV/0!</v>
      </c>
      <c r="K748" s="281">
        <f>ROUND(R68,0)</f>
        <v>0</v>
      </c>
      <c r="L748" s="281">
        <f>ROUND(R70,0)</f>
        <v>0</v>
      </c>
      <c r="M748" s="281">
        <f>ROUND(R71,0)</f>
        <v>0</v>
      </c>
      <c r="N748" s="281">
        <f>ROUND(R76,0)</f>
        <v>0</v>
      </c>
      <c r="O748" s="281">
        <f>ROUND(R74,0)</f>
        <v>0</v>
      </c>
      <c r="P748" s="281">
        <f>IF(R77&gt;0,ROUND(R77,0),0)</f>
        <v>0</v>
      </c>
      <c r="Q748" s="281">
        <f>IF(R78&gt;0,ROUND(R78,0),0)</f>
        <v>0</v>
      </c>
      <c r="R748" s="281">
        <f>IF(R79&gt;0,ROUND(R79,0),0)</f>
        <v>0</v>
      </c>
      <c r="S748" s="281">
        <f>IF(R80&gt;0,ROUND(R80,0),0)</f>
        <v>0</v>
      </c>
      <c r="T748" s="284">
        <f>IF(R81&gt;0,ROUND(R81,2),0)</f>
        <v>0</v>
      </c>
      <c r="U748" s="281"/>
      <c r="X748" s="281"/>
      <c r="Y748" s="281"/>
      <c r="Z748" s="281" t="e">
        <f t="shared" si="20"/>
        <v>#DIV/0!</v>
      </c>
    </row>
    <row r="749" spans="1:26" ht="12.65" customHeight="1" x14ac:dyDescent="0.35">
      <c r="A749" s="209" t="str">
        <f>RIGHT($C$84,3)&amp;"*"&amp;RIGHT($C$83,4)&amp;"*"&amp;S$55&amp;"*"&amp;"A"</f>
        <v>043*2019*7050*A</v>
      </c>
      <c r="B749" s="281"/>
      <c r="C749" s="284">
        <f>ROUND(S60,2)</f>
        <v>0</v>
      </c>
      <c r="D749" s="281">
        <f>ROUND(S61,0)</f>
        <v>0</v>
      </c>
      <c r="E749" s="281" t="e">
        <f>ROUND(S62,0)</f>
        <v>#DIV/0!</v>
      </c>
      <c r="F749" s="281">
        <f>ROUND(S63,0)</f>
        <v>0</v>
      </c>
      <c r="G749" s="281">
        <f>ROUND(S64,0)</f>
        <v>0</v>
      </c>
      <c r="H749" s="281">
        <f>ROUND(S65,0)</f>
        <v>0</v>
      </c>
      <c r="I749" s="281">
        <f>ROUND(S66,0)</f>
        <v>0</v>
      </c>
      <c r="J749" s="281" t="e">
        <f>ROUND(S67,0)</f>
        <v>#DIV/0!</v>
      </c>
      <c r="K749" s="281">
        <f>ROUND(S68,0)</f>
        <v>0</v>
      </c>
      <c r="L749" s="281">
        <f>ROUND(S70,0)</f>
        <v>0</v>
      </c>
      <c r="M749" s="281">
        <f>ROUND(S71,0)</f>
        <v>0</v>
      </c>
      <c r="N749" s="281">
        <f>ROUND(S76,0)</f>
        <v>0</v>
      </c>
      <c r="O749" s="281">
        <f>ROUND(S74,0)</f>
        <v>0</v>
      </c>
      <c r="P749" s="281">
        <f>IF(S77&gt;0,ROUND(S77,0),0)</f>
        <v>0</v>
      </c>
      <c r="Q749" s="281">
        <f>IF(S78&gt;0,ROUND(S78,0),0)</f>
        <v>0</v>
      </c>
      <c r="R749" s="281">
        <f>IF(S79&gt;0,ROUND(S79,0),0)</f>
        <v>0</v>
      </c>
      <c r="S749" s="281">
        <f>IF(S80&gt;0,ROUND(S80,0),0)</f>
        <v>0</v>
      </c>
      <c r="T749" s="284">
        <f>IF(S81&gt;0,ROUND(S81,2),0)</f>
        <v>0</v>
      </c>
      <c r="U749" s="281"/>
      <c r="X749" s="281"/>
      <c r="Y749" s="281"/>
      <c r="Z749" s="281" t="e">
        <f t="shared" si="20"/>
        <v>#DIV/0!</v>
      </c>
    </row>
    <row r="750" spans="1:26" ht="12.65" customHeight="1" x14ac:dyDescent="0.35">
      <c r="A750" s="209" t="str">
        <f>RIGHT($C$84,3)&amp;"*"&amp;RIGHT($C$83,4)&amp;"*"&amp;T$55&amp;"*"&amp;"A"</f>
        <v>043*2019*7060*A</v>
      </c>
      <c r="B750" s="281"/>
      <c r="C750" s="284">
        <f>ROUND(T60,2)</f>
        <v>0</v>
      </c>
      <c r="D750" s="281">
        <f>ROUND(T61,0)</f>
        <v>0</v>
      </c>
      <c r="E750" s="281" t="e">
        <f>ROUND(T62,0)</f>
        <v>#DIV/0!</v>
      </c>
      <c r="F750" s="281">
        <f>ROUND(T63,0)</f>
        <v>0</v>
      </c>
      <c r="G750" s="281">
        <f>ROUND(T64,0)</f>
        <v>0</v>
      </c>
      <c r="H750" s="281">
        <f>ROUND(T65,0)</f>
        <v>0</v>
      </c>
      <c r="I750" s="281">
        <f>ROUND(T66,0)</f>
        <v>0</v>
      </c>
      <c r="J750" s="281" t="e">
        <f>ROUND(T67,0)</f>
        <v>#DIV/0!</v>
      </c>
      <c r="K750" s="281">
        <f>ROUND(T68,0)</f>
        <v>0</v>
      </c>
      <c r="L750" s="281">
        <f>ROUND(T70,0)</f>
        <v>0</v>
      </c>
      <c r="M750" s="281">
        <f>ROUND(T71,0)</f>
        <v>0</v>
      </c>
      <c r="N750" s="281">
        <f>ROUND(T76,0)</f>
        <v>0</v>
      </c>
      <c r="O750" s="281">
        <f>ROUND(T74,0)</f>
        <v>0</v>
      </c>
      <c r="P750" s="281">
        <f>IF(T77&gt;0,ROUND(T77,0),0)</f>
        <v>0</v>
      </c>
      <c r="Q750" s="281">
        <f>IF(T78&gt;0,ROUND(T78,0),0)</f>
        <v>0</v>
      </c>
      <c r="R750" s="281">
        <f>IF(T79&gt;0,ROUND(T79,0),0)</f>
        <v>0</v>
      </c>
      <c r="S750" s="281">
        <f>IF(T80&gt;0,ROUND(T80,0),0)</f>
        <v>0</v>
      </c>
      <c r="T750" s="284">
        <f>IF(T81&gt;0,ROUND(T81,2),0)</f>
        <v>0</v>
      </c>
      <c r="U750" s="281"/>
      <c r="X750" s="281"/>
      <c r="Y750" s="281"/>
      <c r="Z750" s="281" t="e">
        <f t="shared" si="20"/>
        <v>#DIV/0!</v>
      </c>
    </row>
    <row r="751" spans="1:26" ht="12.65" customHeight="1" x14ac:dyDescent="0.35">
      <c r="A751" s="209" t="str">
        <f>RIGHT($C$84,3)&amp;"*"&amp;RIGHT($C$83,4)&amp;"*"&amp;U$55&amp;"*"&amp;"A"</f>
        <v>043*2019*7070*A</v>
      </c>
      <c r="B751" s="281">
        <f>ROUND(U59,0)</f>
        <v>0</v>
      </c>
      <c r="C751" s="284">
        <f>ROUND(U60,2)</f>
        <v>0</v>
      </c>
      <c r="D751" s="281">
        <f>ROUND(U61,0)</f>
        <v>0</v>
      </c>
      <c r="E751" s="281" t="e">
        <f>ROUND(U62,0)</f>
        <v>#DIV/0!</v>
      </c>
      <c r="F751" s="281">
        <f>ROUND(U63,0)</f>
        <v>0</v>
      </c>
      <c r="G751" s="281">
        <f>ROUND(U64,0)</f>
        <v>0</v>
      </c>
      <c r="H751" s="281">
        <f>ROUND(U65,0)</f>
        <v>0</v>
      </c>
      <c r="I751" s="281">
        <f>ROUND(U66,0)</f>
        <v>0</v>
      </c>
      <c r="J751" s="281" t="e">
        <f>ROUND(U67,0)</f>
        <v>#DIV/0!</v>
      </c>
      <c r="K751" s="281">
        <f>ROUND(U68,0)</f>
        <v>0</v>
      </c>
      <c r="L751" s="281">
        <f>ROUND(U70,0)</f>
        <v>0</v>
      </c>
      <c r="M751" s="281">
        <f>ROUND(U71,0)</f>
        <v>0</v>
      </c>
      <c r="N751" s="281">
        <f>ROUND(U76,0)</f>
        <v>0</v>
      </c>
      <c r="O751" s="281">
        <f>ROUND(U74,0)</f>
        <v>0</v>
      </c>
      <c r="P751" s="281">
        <f>IF(U77&gt;0,ROUND(U77,0),0)</f>
        <v>0</v>
      </c>
      <c r="Q751" s="281">
        <f>IF(U78&gt;0,ROUND(U78,0),0)</f>
        <v>0</v>
      </c>
      <c r="R751" s="281">
        <f>IF(U79&gt;0,ROUND(U79,0),0)</f>
        <v>0</v>
      </c>
      <c r="S751" s="281">
        <f>IF(U80&gt;0,ROUND(U80,0),0)</f>
        <v>0</v>
      </c>
      <c r="T751" s="284">
        <f>IF(U81&gt;0,ROUND(U81,2),0)</f>
        <v>0</v>
      </c>
      <c r="U751" s="281"/>
      <c r="X751" s="281"/>
      <c r="Y751" s="281"/>
      <c r="Z751" s="281" t="e">
        <f t="shared" si="20"/>
        <v>#DIV/0!</v>
      </c>
    </row>
    <row r="752" spans="1:26" ht="12.65" customHeight="1" x14ac:dyDescent="0.35">
      <c r="A752" s="209" t="str">
        <f>RIGHT($C$84,3)&amp;"*"&amp;RIGHT($C$83,4)&amp;"*"&amp;V$55&amp;"*"&amp;"A"</f>
        <v>043*2019*7110*A</v>
      </c>
      <c r="B752" s="281">
        <f>ROUND(V59,0)</f>
        <v>0</v>
      </c>
      <c r="C752" s="284">
        <f>ROUND(V60,2)</f>
        <v>0</v>
      </c>
      <c r="D752" s="281">
        <f>ROUND(V61,0)</f>
        <v>0</v>
      </c>
      <c r="E752" s="281" t="e">
        <f>ROUND(V62,0)</f>
        <v>#DIV/0!</v>
      </c>
      <c r="F752" s="281">
        <f>ROUND(V63,0)</f>
        <v>0</v>
      </c>
      <c r="G752" s="281">
        <f>ROUND(V64,0)</f>
        <v>0</v>
      </c>
      <c r="H752" s="281">
        <f>ROUND(V65,0)</f>
        <v>0</v>
      </c>
      <c r="I752" s="281">
        <f>ROUND(V66,0)</f>
        <v>0</v>
      </c>
      <c r="J752" s="281" t="e">
        <f>ROUND(V67,0)</f>
        <v>#DIV/0!</v>
      </c>
      <c r="K752" s="281">
        <f>ROUND(V68,0)</f>
        <v>0</v>
      </c>
      <c r="L752" s="281">
        <f>ROUND(V70,0)</f>
        <v>0</v>
      </c>
      <c r="M752" s="281">
        <f>ROUND(V71,0)</f>
        <v>0</v>
      </c>
      <c r="N752" s="281">
        <f>ROUND(V76,0)</f>
        <v>0</v>
      </c>
      <c r="O752" s="281">
        <f>ROUND(V74,0)</f>
        <v>0</v>
      </c>
      <c r="P752" s="281">
        <f>IF(V77&gt;0,ROUND(V77,0),0)</f>
        <v>0</v>
      </c>
      <c r="Q752" s="281">
        <f>IF(V78&gt;0,ROUND(V78,0),0)</f>
        <v>0</v>
      </c>
      <c r="R752" s="281">
        <f>IF(V79&gt;0,ROUND(V79,0),0)</f>
        <v>0</v>
      </c>
      <c r="S752" s="281">
        <f>IF(V80&gt;0,ROUND(V80,0),0)</f>
        <v>0</v>
      </c>
      <c r="T752" s="284">
        <f>IF(V81&gt;0,ROUND(V81,2),0)</f>
        <v>0</v>
      </c>
      <c r="U752" s="281"/>
      <c r="X752" s="281"/>
      <c r="Y752" s="281"/>
      <c r="Z752" s="281" t="e">
        <f t="shared" si="20"/>
        <v>#DIV/0!</v>
      </c>
    </row>
    <row r="753" spans="1:26" ht="12.65" customHeight="1" x14ac:dyDescent="0.35">
      <c r="A753" s="209" t="str">
        <f>RIGHT($C$84,3)&amp;"*"&amp;RIGHT($C$83,4)&amp;"*"&amp;W$55&amp;"*"&amp;"A"</f>
        <v>043*2019*7120*A</v>
      </c>
      <c r="B753" s="281">
        <f>ROUND(W59,0)</f>
        <v>0</v>
      </c>
      <c r="C753" s="284">
        <f>ROUND(W60,2)</f>
        <v>0</v>
      </c>
      <c r="D753" s="281">
        <f>ROUND(W61,0)</f>
        <v>0</v>
      </c>
      <c r="E753" s="281" t="e">
        <f>ROUND(W62,0)</f>
        <v>#DIV/0!</v>
      </c>
      <c r="F753" s="281">
        <f>ROUND(W63,0)</f>
        <v>0</v>
      </c>
      <c r="G753" s="281">
        <f>ROUND(W64,0)</f>
        <v>0</v>
      </c>
      <c r="H753" s="281">
        <f>ROUND(W65,0)</f>
        <v>0</v>
      </c>
      <c r="I753" s="281">
        <f>ROUND(W66,0)</f>
        <v>0</v>
      </c>
      <c r="J753" s="281" t="e">
        <f>ROUND(W67,0)</f>
        <v>#DIV/0!</v>
      </c>
      <c r="K753" s="281">
        <f>ROUND(W68,0)</f>
        <v>0</v>
      </c>
      <c r="L753" s="281">
        <f>ROUND(W70,0)</f>
        <v>0</v>
      </c>
      <c r="M753" s="281">
        <f>ROUND(W71,0)</f>
        <v>0</v>
      </c>
      <c r="N753" s="281">
        <f>ROUND(W76,0)</f>
        <v>0</v>
      </c>
      <c r="O753" s="281">
        <f>ROUND(W74,0)</f>
        <v>0</v>
      </c>
      <c r="P753" s="281">
        <f>IF(W77&gt;0,ROUND(W77,0),0)</f>
        <v>0</v>
      </c>
      <c r="Q753" s="281">
        <f>IF(W78&gt;0,ROUND(W78,0),0)</f>
        <v>0</v>
      </c>
      <c r="R753" s="281">
        <f>IF(W79&gt;0,ROUND(W79,0),0)</f>
        <v>0</v>
      </c>
      <c r="S753" s="281">
        <f>IF(W80&gt;0,ROUND(W80,0),0)</f>
        <v>0</v>
      </c>
      <c r="T753" s="284">
        <f>IF(W81&gt;0,ROUND(W81,2),0)</f>
        <v>0</v>
      </c>
      <c r="U753" s="281"/>
      <c r="X753" s="281"/>
      <c r="Y753" s="281"/>
      <c r="Z753" s="281" t="e">
        <f t="shared" si="20"/>
        <v>#DIV/0!</v>
      </c>
    </row>
    <row r="754" spans="1:26" ht="12.65" customHeight="1" x14ac:dyDescent="0.35">
      <c r="A754" s="209" t="str">
        <f>RIGHT($C$84,3)&amp;"*"&amp;RIGHT($C$83,4)&amp;"*"&amp;X$55&amp;"*"&amp;"A"</f>
        <v>043*2019*7130*A</v>
      </c>
      <c r="B754" s="281">
        <f>ROUND(X59,0)</f>
        <v>0</v>
      </c>
      <c r="C754" s="284">
        <f>ROUND(X60,2)</f>
        <v>0</v>
      </c>
      <c r="D754" s="281">
        <f>ROUND(X61,0)</f>
        <v>0</v>
      </c>
      <c r="E754" s="281" t="e">
        <f>ROUND(X62,0)</f>
        <v>#DIV/0!</v>
      </c>
      <c r="F754" s="281">
        <f>ROUND(X63,0)</f>
        <v>0</v>
      </c>
      <c r="G754" s="281">
        <f>ROUND(X64,0)</f>
        <v>0</v>
      </c>
      <c r="H754" s="281">
        <f>ROUND(X65,0)</f>
        <v>0</v>
      </c>
      <c r="I754" s="281">
        <f>ROUND(X66,0)</f>
        <v>0</v>
      </c>
      <c r="J754" s="281" t="e">
        <f>ROUND(X67,0)</f>
        <v>#DIV/0!</v>
      </c>
      <c r="K754" s="281">
        <f>ROUND(X68,0)</f>
        <v>0</v>
      </c>
      <c r="L754" s="281">
        <f>ROUND(X70,0)</f>
        <v>0</v>
      </c>
      <c r="M754" s="281">
        <f>ROUND(X71,0)</f>
        <v>0</v>
      </c>
      <c r="N754" s="281">
        <f>ROUND(X76,0)</f>
        <v>0</v>
      </c>
      <c r="O754" s="281">
        <f>ROUND(X74,0)</f>
        <v>0</v>
      </c>
      <c r="P754" s="281">
        <f>IF(X77&gt;0,ROUND(X77,0),0)</f>
        <v>0</v>
      </c>
      <c r="Q754" s="281">
        <f>IF(X78&gt;0,ROUND(X78,0),0)</f>
        <v>0</v>
      </c>
      <c r="R754" s="281">
        <f>IF(X79&gt;0,ROUND(X79,0),0)</f>
        <v>0</v>
      </c>
      <c r="S754" s="281">
        <f>IF(X80&gt;0,ROUND(X80,0),0)</f>
        <v>0</v>
      </c>
      <c r="T754" s="284">
        <f>IF(X81&gt;0,ROUND(X81,2),0)</f>
        <v>0</v>
      </c>
      <c r="U754" s="281"/>
      <c r="X754" s="281"/>
      <c r="Y754" s="281"/>
      <c r="Z754" s="281" t="e">
        <f t="shared" si="20"/>
        <v>#DIV/0!</v>
      </c>
    </row>
    <row r="755" spans="1:26" ht="12.65" customHeight="1" x14ac:dyDescent="0.35">
      <c r="A755" s="209" t="str">
        <f>RIGHT($C$84,3)&amp;"*"&amp;RIGHT($C$83,4)&amp;"*"&amp;Y$55&amp;"*"&amp;"A"</f>
        <v>043*2019*7140*A</v>
      </c>
      <c r="B755" s="281">
        <f>ROUND(Y59,0)</f>
        <v>0</v>
      </c>
      <c r="C755" s="284">
        <f>ROUND(Y60,2)</f>
        <v>0</v>
      </c>
      <c r="D755" s="281">
        <f>ROUND(Y61,0)</f>
        <v>0</v>
      </c>
      <c r="E755" s="281" t="e">
        <f>ROUND(Y62,0)</f>
        <v>#DIV/0!</v>
      </c>
      <c r="F755" s="281">
        <f>ROUND(Y63,0)</f>
        <v>0</v>
      </c>
      <c r="G755" s="281">
        <f>ROUND(Y64,0)</f>
        <v>0</v>
      </c>
      <c r="H755" s="281">
        <f>ROUND(Y65,0)</f>
        <v>0</v>
      </c>
      <c r="I755" s="281">
        <f>ROUND(Y66,0)</f>
        <v>0</v>
      </c>
      <c r="J755" s="281" t="e">
        <f>ROUND(Y67,0)</f>
        <v>#DIV/0!</v>
      </c>
      <c r="K755" s="281">
        <f>ROUND(Y68,0)</f>
        <v>0</v>
      </c>
      <c r="L755" s="281">
        <f>ROUND(Y70,0)</f>
        <v>0</v>
      </c>
      <c r="M755" s="281">
        <f>ROUND(Y71,0)</f>
        <v>0</v>
      </c>
      <c r="N755" s="281">
        <f>ROUND(Y76,0)</f>
        <v>0</v>
      </c>
      <c r="O755" s="281">
        <f>ROUND(Y74,0)</f>
        <v>0</v>
      </c>
      <c r="P755" s="281">
        <f>IF(Y77&gt;0,ROUND(Y77,0),0)</f>
        <v>0</v>
      </c>
      <c r="Q755" s="281">
        <f>IF(Y78&gt;0,ROUND(Y78,0),0)</f>
        <v>0</v>
      </c>
      <c r="R755" s="281">
        <f>IF(Y79&gt;0,ROUND(Y79,0),0)</f>
        <v>0</v>
      </c>
      <c r="S755" s="281">
        <f>IF(Y80&gt;0,ROUND(Y80,0),0)</f>
        <v>0</v>
      </c>
      <c r="T755" s="284">
        <f>IF(Y81&gt;0,ROUND(Y81,2),0)</f>
        <v>0</v>
      </c>
      <c r="U755" s="281"/>
      <c r="X755" s="281"/>
      <c r="Y755" s="281"/>
      <c r="Z755" s="281" t="e">
        <f t="shared" si="20"/>
        <v>#DIV/0!</v>
      </c>
    </row>
    <row r="756" spans="1:26" ht="12.65" customHeight="1" x14ac:dyDescent="0.35">
      <c r="A756" s="209" t="str">
        <f>RIGHT($C$84,3)&amp;"*"&amp;RIGHT($C$83,4)&amp;"*"&amp;Z$55&amp;"*"&amp;"A"</f>
        <v>043*2019*7150*A</v>
      </c>
      <c r="B756" s="281">
        <f>ROUND(Z59,0)</f>
        <v>0</v>
      </c>
      <c r="C756" s="284">
        <f>ROUND(Z60,2)</f>
        <v>0</v>
      </c>
      <c r="D756" s="281">
        <f>ROUND(Z61,0)</f>
        <v>0</v>
      </c>
      <c r="E756" s="281" t="e">
        <f>ROUND(Z62,0)</f>
        <v>#DIV/0!</v>
      </c>
      <c r="F756" s="281">
        <f>ROUND(Z63,0)</f>
        <v>0</v>
      </c>
      <c r="G756" s="281">
        <f>ROUND(Z64,0)</f>
        <v>0</v>
      </c>
      <c r="H756" s="281">
        <f>ROUND(Z65,0)</f>
        <v>0</v>
      </c>
      <c r="I756" s="281">
        <f>ROUND(Z66,0)</f>
        <v>0</v>
      </c>
      <c r="J756" s="281" t="e">
        <f>ROUND(Z67,0)</f>
        <v>#DIV/0!</v>
      </c>
      <c r="K756" s="281">
        <f>ROUND(Z68,0)</f>
        <v>0</v>
      </c>
      <c r="L756" s="281">
        <f>ROUND(Z70,0)</f>
        <v>0</v>
      </c>
      <c r="M756" s="281">
        <f>ROUND(Z71,0)</f>
        <v>0</v>
      </c>
      <c r="N756" s="281">
        <f>ROUND(Z76,0)</f>
        <v>0</v>
      </c>
      <c r="O756" s="281">
        <f>ROUND(Z74,0)</f>
        <v>0</v>
      </c>
      <c r="P756" s="281">
        <f>IF(Z77&gt;0,ROUND(Z77,0),0)</f>
        <v>0</v>
      </c>
      <c r="Q756" s="281">
        <f>IF(Z78&gt;0,ROUND(Z78,0),0)</f>
        <v>0</v>
      </c>
      <c r="R756" s="281">
        <f>IF(Z79&gt;0,ROUND(Z79,0),0)</f>
        <v>0</v>
      </c>
      <c r="S756" s="281">
        <f>IF(Z80&gt;0,ROUND(Z80,0),0)</f>
        <v>0</v>
      </c>
      <c r="T756" s="284">
        <f>IF(Z81&gt;0,ROUND(Z81,2),0)</f>
        <v>0</v>
      </c>
      <c r="U756" s="281"/>
      <c r="X756" s="281"/>
      <c r="Y756" s="281"/>
      <c r="Z756" s="281" t="e">
        <f t="shared" si="20"/>
        <v>#DIV/0!</v>
      </c>
    </row>
    <row r="757" spans="1:26" ht="12.65" customHeight="1" x14ac:dyDescent="0.35">
      <c r="A757" s="209" t="str">
        <f>RIGHT($C$84,3)&amp;"*"&amp;RIGHT($C$83,4)&amp;"*"&amp;AA$55&amp;"*"&amp;"A"</f>
        <v>043*2019*7160*A</v>
      </c>
      <c r="B757" s="281">
        <f>ROUND(AA59,0)</f>
        <v>0</v>
      </c>
      <c r="C757" s="284">
        <f>ROUND(AA60,2)</f>
        <v>0</v>
      </c>
      <c r="D757" s="281">
        <f>ROUND(AA61,0)</f>
        <v>0</v>
      </c>
      <c r="E757" s="281" t="e">
        <f>ROUND(AA62,0)</f>
        <v>#DIV/0!</v>
      </c>
      <c r="F757" s="281">
        <f>ROUND(AA63,0)</f>
        <v>0</v>
      </c>
      <c r="G757" s="281">
        <f>ROUND(AA64,0)</f>
        <v>0</v>
      </c>
      <c r="H757" s="281">
        <f>ROUND(AA65,0)</f>
        <v>0</v>
      </c>
      <c r="I757" s="281">
        <f>ROUND(AA66,0)</f>
        <v>0</v>
      </c>
      <c r="J757" s="281" t="e">
        <f>ROUND(AA67,0)</f>
        <v>#DIV/0!</v>
      </c>
      <c r="K757" s="281">
        <f>ROUND(AA68,0)</f>
        <v>0</v>
      </c>
      <c r="L757" s="281">
        <f>ROUND(AA70,0)</f>
        <v>0</v>
      </c>
      <c r="M757" s="281">
        <f>ROUND(AA71,0)</f>
        <v>0</v>
      </c>
      <c r="N757" s="281">
        <f>ROUND(AA76,0)</f>
        <v>0</v>
      </c>
      <c r="O757" s="281">
        <f>ROUND(AA74,0)</f>
        <v>0</v>
      </c>
      <c r="P757" s="281">
        <f>IF(AA77&gt;0,ROUND(AA77,0),0)</f>
        <v>0</v>
      </c>
      <c r="Q757" s="281">
        <f>IF(AA78&gt;0,ROUND(AA78,0),0)</f>
        <v>0</v>
      </c>
      <c r="R757" s="281">
        <f>IF(AA79&gt;0,ROUND(AA79,0),0)</f>
        <v>0</v>
      </c>
      <c r="S757" s="281">
        <f>IF(AA80&gt;0,ROUND(AA80,0),0)</f>
        <v>0</v>
      </c>
      <c r="T757" s="284">
        <f>IF(AA81&gt;0,ROUND(AA81,2),0)</f>
        <v>0</v>
      </c>
      <c r="U757" s="281"/>
      <c r="X757" s="281"/>
      <c r="Y757" s="281"/>
      <c r="Z757" s="281" t="e">
        <f t="shared" si="20"/>
        <v>#DIV/0!</v>
      </c>
    </row>
    <row r="758" spans="1:26" ht="12.65" customHeight="1" x14ac:dyDescent="0.35">
      <c r="A758" s="209" t="str">
        <f>RIGHT($C$84,3)&amp;"*"&amp;RIGHT($C$83,4)&amp;"*"&amp;AB$55&amp;"*"&amp;"A"</f>
        <v>043*2019*7170*A</v>
      </c>
      <c r="B758" s="281"/>
      <c r="C758" s="284">
        <f>ROUND(AB60,2)</f>
        <v>0</v>
      </c>
      <c r="D758" s="281">
        <f>ROUND(AB61,0)</f>
        <v>0</v>
      </c>
      <c r="E758" s="281" t="e">
        <f>ROUND(AB62,0)</f>
        <v>#DIV/0!</v>
      </c>
      <c r="F758" s="281">
        <f>ROUND(AB63,0)</f>
        <v>0</v>
      </c>
      <c r="G758" s="281">
        <f>ROUND(AB64,0)</f>
        <v>0</v>
      </c>
      <c r="H758" s="281">
        <f>ROUND(AB65,0)</f>
        <v>0</v>
      </c>
      <c r="I758" s="281">
        <f>ROUND(AB66,0)</f>
        <v>0</v>
      </c>
      <c r="J758" s="281" t="e">
        <f>ROUND(AB67,0)</f>
        <v>#DIV/0!</v>
      </c>
      <c r="K758" s="281">
        <f>ROUND(AB68,0)</f>
        <v>0</v>
      </c>
      <c r="L758" s="281">
        <f>ROUND(AB70,0)</f>
        <v>0</v>
      </c>
      <c r="M758" s="281">
        <f>ROUND(AB71,0)</f>
        <v>0</v>
      </c>
      <c r="N758" s="281">
        <f>ROUND(AB76,0)</f>
        <v>0</v>
      </c>
      <c r="O758" s="281">
        <f>ROUND(AB74,0)</f>
        <v>0</v>
      </c>
      <c r="P758" s="281">
        <f>IF(AB77&gt;0,ROUND(AB77,0),0)</f>
        <v>0</v>
      </c>
      <c r="Q758" s="281">
        <f>IF(AB78&gt;0,ROUND(AB78,0),0)</f>
        <v>0</v>
      </c>
      <c r="R758" s="281">
        <f>IF(AB79&gt;0,ROUND(AB79,0),0)</f>
        <v>0</v>
      </c>
      <c r="S758" s="281">
        <f>IF(AB80&gt;0,ROUND(AB80,0),0)</f>
        <v>0</v>
      </c>
      <c r="T758" s="284">
        <f>IF(AB81&gt;0,ROUND(AB81,2),0)</f>
        <v>0</v>
      </c>
      <c r="U758" s="281"/>
      <c r="X758" s="281"/>
      <c r="Y758" s="281"/>
      <c r="Z758" s="281" t="e">
        <f t="shared" si="20"/>
        <v>#DIV/0!</v>
      </c>
    </row>
    <row r="759" spans="1:26" ht="12.65" customHeight="1" x14ac:dyDescent="0.35">
      <c r="A759" s="209" t="str">
        <f>RIGHT($C$84,3)&amp;"*"&amp;RIGHT($C$83,4)&amp;"*"&amp;AC$55&amp;"*"&amp;"A"</f>
        <v>043*2019*7180*A</v>
      </c>
      <c r="B759" s="281">
        <f>ROUND(AC59,0)</f>
        <v>0</v>
      </c>
      <c r="C759" s="284">
        <f>ROUND(AC60,2)</f>
        <v>0</v>
      </c>
      <c r="D759" s="281">
        <f>ROUND(AC61,0)</f>
        <v>0</v>
      </c>
      <c r="E759" s="281" t="e">
        <f>ROUND(AC62,0)</f>
        <v>#DIV/0!</v>
      </c>
      <c r="F759" s="281">
        <f>ROUND(AC63,0)</f>
        <v>0</v>
      </c>
      <c r="G759" s="281">
        <f>ROUND(AC64,0)</f>
        <v>0</v>
      </c>
      <c r="H759" s="281">
        <f>ROUND(AC65,0)</f>
        <v>0</v>
      </c>
      <c r="I759" s="281">
        <f>ROUND(AC66,0)</f>
        <v>0</v>
      </c>
      <c r="J759" s="281" t="e">
        <f>ROUND(AC67,0)</f>
        <v>#DIV/0!</v>
      </c>
      <c r="K759" s="281">
        <f>ROUND(AC68,0)</f>
        <v>0</v>
      </c>
      <c r="L759" s="281">
        <f>ROUND(AC70,0)</f>
        <v>0</v>
      </c>
      <c r="M759" s="281">
        <f>ROUND(AC71,0)</f>
        <v>0</v>
      </c>
      <c r="N759" s="281">
        <f>ROUND(AC76,0)</f>
        <v>0</v>
      </c>
      <c r="O759" s="281">
        <f>ROUND(AC74,0)</f>
        <v>0</v>
      </c>
      <c r="P759" s="281">
        <f>IF(AC77&gt;0,ROUND(AC77,0),0)</f>
        <v>0</v>
      </c>
      <c r="Q759" s="281">
        <f>IF(AC78&gt;0,ROUND(AC78,0),0)</f>
        <v>0</v>
      </c>
      <c r="R759" s="281">
        <f>IF(AC79&gt;0,ROUND(AC79,0),0)</f>
        <v>0</v>
      </c>
      <c r="S759" s="281">
        <f>IF(AC80&gt;0,ROUND(AC80,0),0)</f>
        <v>0</v>
      </c>
      <c r="T759" s="284">
        <f>IF(AC81&gt;0,ROUND(AC81,2),0)</f>
        <v>0</v>
      </c>
      <c r="U759" s="281"/>
      <c r="X759" s="281"/>
      <c r="Y759" s="281"/>
      <c r="Z759" s="281" t="e">
        <f t="shared" si="20"/>
        <v>#DIV/0!</v>
      </c>
    </row>
    <row r="760" spans="1:26" ht="12.65" customHeight="1" x14ac:dyDescent="0.35">
      <c r="A760" s="209" t="str">
        <f>RIGHT($C$84,3)&amp;"*"&amp;RIGHT($C$83,4)&amp;"*"&amp;AD$55&amp;"*"&amp;"A"</f>
        <v>043*2019*7190*A</v>
      </c>
      <c r="B760" s="281">
        <f>ROUND(AD59,0)</f>
        <v>0</v>
      </c>
      <c r="C760" s="284">
        <f>ROUND(AD60,2)</f>
        <v>0</v>
      </c>
      <c r="D760" s="281">
        <f>ROUND(AD61,0)</f>
        <v>0</v>
      </c>
      <c r="E760" s="281" t="e">
        <f>ROUND(AD62,0)</f>
        <v>#DIV/0!</v>
      </c>
      <c r="F760" s="281">
        <f>ROUND(AD63,0)</f>
        <v>0</v>
      </c>
      <c r="G760" s="281">
        <f>ROUND(AD64,0)</f>
        <v>0</v>
      </c>
      <c r="H760" s="281">
        <f>ROUND(AD65,0)</f>
        <v>0</v>
      </c>
      <c r="I760" s="281">
        <f>ROUND(AD66,0)</f>
        <v>0</v>
      </c>
      <c r="J760" s="281" t="e">
        <f>ROUND(AD67,0)</f>
        <v>#DIV/0!</v>
      </c>
      <c r="K760" s="281">
        <f>ROUND(AD68,0)</f>
        <v>0</v>
      </c>
      <c r="L760" s="281">
        <f>ROUND(AD70,0)</f>
        <v>0</v>
      </c>
      <c r="M760" s="281">
        <f>ROUND(AD71,0)</f>
        <v>0</v>
      </c>
      <c r="N760" s="281">
        <f>ROUND(AD76,0)</f>
        <v>0</v>
      </c>
      <c r="O760" s="281">
        <f>ROUND(AD74,0)</f>
        <v>0</v>
      </c>
      <c r="P760" s="281">
        <f>IF(AD77&gt;0,ROUND(AD77,0),0)</f>
        <v>0</v>
      </c>
      <c r="Q760" s="281">
        <f>IF(AD78&gt;0,ROUND(AD78,0),0)</f>
        <v>0</v>
      </c>
      <c r="R760" s="281">
        <f>IF(AD79&gt;0,ROUND(AD79,0),0)</f>
        <v>0</v>
      </c>
      <c r="S760" s="281">
        <f>IF(AD80&gt;0,ROUND(AD80,0),0)</f>
        <v>0</v>
      </c>
      <c r="T760" s="284">
        <f>IF(AD81&gt;0,ROUND(AD81,2),0)</f>
        <v>0</v>
      </c>
      <c r="U760" s="281"/>
      <c r="X760" s="281"/>
      <c r="Y760" s="281"/>
      <c r="Z760" s="281" t="e">
        <f t="shared" si="20"/>
        <v>#DIV/0!</v>
      </c>
    </row>
    <row r="761" spans="1:26" ht="12.65" customHeight="1" x14ac:dyDescent="0.35">
      <c r="A761" s="209" t="str">
        <f>RIGHT($C$84,3)&amp;"*"&amp;RIGHT($C$83,4)&amp;"*"&amp;AE$55&amp;"*"&amp;"A"</f>
        <v>043*2019*7200*A</v>
      </c>
      <c r="B761" s="281">
        <f>ROUND(AE59,0)</f>
        <v>0</v>
      </c>
      <c r="C761" s="284">
        <f>ROUND(AE60,2)</f>
        <v>0</v>
      </c>
      <c r="D761" s="281">
        <f>ROUND(AE61,0)</f>
        <v>0</v>
      </c>
      <c r="E761" s="281" t="e">
        <f>ROUND(AE62,0)</f>
        <v>#DIV/0!</v>
      </c>
      <c r="F761" s="281">
        <f>ROUND(AE63,0)</f>
        <v>0</v>
      </c>
      <c r="G761" s="281">
        <f>ROUND(AE64,0)</f>
        <v>0</v>
      </c>
      <c r="H761" s="281">
        <f>ROUND(AE65,0)</f>
        <v>0</v>
      </c>
      <c r="I761" s="281">
        <f>ROUND(AE66,0)</f>
        <v>0</v>
      </c>
      <c r="J761" s="281" t="e">
        <f>ROUND(AE67,0)</f>
        <v>#DIV/0!</v>
      </c>
      <c r="K761" s="281">
        <f>ROUND(AE68,0)</f>
        <v>0</v>
      </c>
      <c r="L761" s="281">
        <f>ROUND(AE70,0)</f>
        <v>0</v>
      </c>
      <c r="M761" s="281">
        <f>ROUND(AE71,0)</f>
        <v>0</v>
      </c>
      <c r="N761" s="281">
        <f>ROUND(AE76,0)</f>
        <v>0</v>
      </c>
      <c r="O761" s="281">
        <f>ROUND(AE74,0)</f>
        <v>0</v>
      </c>
      <c r="P761" s="281">
        <f>IF(AE77&gt;0,ROUND(AE77,0),0)</f>
        <v>0</v>
      </c>
      <c r="Q761" s="281">
        <f>IF(AE78&gt;0,ROUND(AE78,0),0)</f>
        <v>0</v>
      </c>
      <c r="R761" s="281">
        <f>IF(AE79&gt;0,ROUND(AE79,0),0)</f>
        <v>0</v>
      </c>
      <c r="S761" s="281">
        <f>IF(AE80&gt;0,ROUND(AE80,0),0)</f>
        <v>0</v>
      </c>
      <c r="T761" s="284">
        <f>IF(AE81&gt;0,ROUND(AE81,2),0)</f>
        <v>0</v>
      </c>
      <c r="U761" s="281"/>
      <c r="X761" s="281"/>
      <c r="Y761" s="281"/>
      <c r="Z761" s="281" t="e">
        <f t="shared" si="20"/>
        <v>#DIV/0!</v>
      </c>
    </row>
    <row r="762" spans="1:26" ht="12.65" customHeight="1" x14ac:dyDescent="0.35">
      <c r="A762" s="209" t="str">
        <f>RIGHT($C$84,3)&amp;"*"&amp;RIGHT($C$83,4)&amp;"*"&amp;AF$55&amp;"*"&amp;"A"</f>
        <v>043*2019*7220*A</v>
      </c>
      <c r="B762" s="281">
        <f>ROUND(AF59,0)</f>
        <v>0</v>
      </c>
      <c r="C762" s="284">
        <f>ROUND(AF60,2)</f>
        <v>0</v>
      </c>
      <c r="D762" s="281">
        <f>ROUND(AF61,0)</f>
        <v>0</v>
      </c>
      <c r="E762" s="281" t="e">
        <f>ROUND(AF62,0)</f>
        <v>#DIV/0!</v>
      </c>
      <c r="F762" s="281">
        <f>ROUND(AF63,0)</f>
        <v>0</v>
      </c>
      <c r="G762" s="281">
        <f>ROUND(AF64,0)</f>
        <v>0</v>
      </c>
      <c r="H762" s="281">
        <f>ROUND(AF65,0)</f>
        <v>0</v>
      </c>
      <c r="I762" s="281">
        <f>ROUND(AF66,0)</f>
        <v>0</v>
      </c>
      <c r="J762" s="281" t="e">
        <f>ROUND(AF67,0)</f>
        <v>#DIV/0!</v>
      </c>
      <c r="K762" s="281">
        <f>ROUND(AF68,0)</f>
        <v>0</v>
      </c>
      <c r="L762" s="281">
        <f>ROUND(AF70,0)</f>
        <v>0</v>
      </c>
      <c r="M762" s="281">
        <f>ROUND(AF71,0)</f>
        <v>0</v>
      </c>
      <c r="N762" s="281">
        <f>ROUND(AF76,0)</f>
        <v>0</v>
      </c>
      <c r="O762" s="281">
        <f>ROUND(AF74,0)</f>
        <v>0</v>
      </c>
      <c r="P762" s="281">
        <f>IF(AF77&gt;0,ROUND(AF77,0),0)</f>
        <v>0</v>
      </c>
      <c r="Q762" s="281">
        <f>IF(AF78&gt;0,ROUND(AF78,0),0)</f>
        <v>0</v>
      </c>
      <c r="R762" s="281">
        <f>IF(AF79&gt;0,ROUND(AF79,0),0)</f>
        <v>0</v>
      </c>
      <c r="S762" s="281">
        <f>IF(AF80&gt;0,ROUND(AF80,0),0)</f>
        <v>0</v>
      </c>
      <c r="T762" s="284">
        <f>IF(AF81&gt;0,ROUND(AF81,2),0)</f>
        <v>0</v>
      </c>
      <c r="U762" s="281"/>
      <c r="X762" s="281"/>
      <c r="Y762" s="281"/>
      <c r="Z762" s="281" t="e">
        <f t="shared" si="20"/>
        <v>#DIV/0!</v>
      </c>
    </row>
    <row r="763" spans="1:26" ht="12.65" customHeight="1" x14ac:dyDescent="0.35">
      <c r="A763" s="209" t="str">
        <f>RIGHT($C$84,3)&amp;"*"&amp;RIGHT($C$83,4)&amp;"*"&amp;AG$55&amp;"*"&amp;"A"</f>
        <v>043*2019*7230*A</v>
      </c>
      <c r="B763" s="281">
        <f>ROUND(AG59,0)</f>
        <v>0</v>
      </c>
      <c r="C763" s="284">
        <f>ROUND(AG60,2)</f>
        <v>0</v>
      </c>
      <c r="D763" s="281">
        <f>ROUND(AG61,0)</f>
        <v>0</v>
      </c>
      <c r="E763" s="281" t="e">
        <f>ROUND(AG62,0)</f>
        <v>#DIV/0!</v>
      </c>
      <c r="F763" s="281">
        <f>ROUND(AG63,0)</f>
        <v>0</v>
      </c>
      <c r="G763" s="281">
        <f>ROUND(AG64,0)</f>
        <v>0</v>
      </c>
      <c r="H763" s="281">
        <f>ROUND(AG65,0)</f>
        <v>0</v>
      </c>
      <c r="I763" s="281">
        <f>ROUND(AG66,0)</f>
        <v>0</v>
      </c>
      <c r="J763" s="281" t="e">
        <f>ROUND(AG67,0)</f>
        <v>#DIV/0!</v>
      </c>
      <c r="K763" s="281">
        <f>ROUND(AG68,0)</f>
        <v>0</v>
      </c>
      <c r="L763" s="281">
        <f>ROUND(AG70,0)</f>
        <v>0</v>
      </c>
      <c r="M763" s="281">
        <f>ROUND(AG71,0)</f>
        <v>0</v>
      </c>
      <c r="N763" s="281">
        <f>ROUND(AG76,0)</f>
        <v>0</v>
      </c>
      <c r="O763" s="281">
        <f>ROUND(AG74,0)</f>
        <v>0</v>
      </c>
      <c r="P763" s="281">
        <f>IF(AG77&gt;0,ROUND(AG77,0),0)</f>
        <v>0</v>
      </c>
      <c r="Q763" s="281">
        <f>IF(AG78&gt;0,ROUND(AG78,0),0)</f>
        <v>0</v>
      </c>
      <c r="R763" s="281">
        <f>IF(AG79&gt;0,ROUND(AG79,0),0)</f>
        <v>0</v>
      </c>
      <c r="S763" s="281">
        <f>IF(AG80&gt;0,ROUND(AG80,0),0)</f>
        <v>0</v>
      </c>
      <c r="T763" s="284">
        <f>IF(AG81&gt;0,ROUND(AG81,2),0)</f>
        <v>0</v>
      </c>
      <c r="U763" s="281"/>
      <c r="X763" s="281"/>
      <c r="Y763" s="281"/>
      <c r="Z763" s="281" t="e">
        <f t="shared" si="20"/>
        <v>#DIV/0!</v>
      </c>
    </row>
    <row r="764" spans="1:26" ht="12.65" customHeight="1" x14ac:dyDescent="0.35">
      <c r="A764" s="209" t="str">
        <f>RIGHT($C$84,3)&amp;"*"&amp;RIGHT($C$83,4)&amp;"*"&amp;AH$55&amp;"*"&amp;"A"</f>
        <v>043*2019*7240*A</v>
      </c>
      <c r="B764" s="281">
        <f>ROUND(AH59,0)</f>
        <v>0</v>
      </c>
      <c r="C764" s="284">
        <f>ROUND(AH60,2)</f>
        <v>0</v>
      </c>
      <c r="D764" s="281">
        <f>ROUND(AH61,0)</f>
        <v>0</v>
      </c>
      <c r="E764" s="281" t="e">
        <f>ROUND(AH62,0)</f>
        <v>#DIV/0!</v>
      </c>
      <c r="F764" s="281">
        <f>ROUND(AH63,0)</f>
        <v>0</v>
      </c>
      <c r="G764" s="281">
        <f>ROUND(AH64,0)</f>
        <v>0</v>
      </c>
      <c r="H764" s="281">
        <f>ROUND(AH65,0)</f>
        <v>0</v>
      </c>
      <c r="I764" s="281">
        <f>ROUND(AH66,0)</f>
        <v>0</v>
      </c>
      <c r="J764" s="281" t="e">
        <f>ROUND(AH67,0)</f>
        <v>#DIV/0!</v>
      </c>
      <c r="K764" s="281">
        <f>ROUND(AH68,0)</f>
        <v>0</v>
      </c>
      <c r="L764" s="281">
        <f>ROUND(AH70,0)</f>
        <v>0</v>
      </c>
      <c r="M764" s="281">
        <f>ROUND(AH71,0)</f>
        <v>0</v>
      </c>
      <c r="N764" s="281">
        <f>ROUND(AH76,0)</f>
        <v>0</v>
      </c>
      <c r="O764" s="281">
        <f>ROUND(AH74,0)</f>
        <v>0</v>
      </c>
      <c r="P764" s="281">
        <f>IF(AH77&gt;0,ROUND(AH77,0),0)</f>
        <v>0</v>
      </c>
      <c r="Q764" s="281">
        <f>IF(AH78&gt;0,ROUND(AH78,0),0)</f>
        <v>0</v>
      </c>
      <c r="R764" s="281">
        <f>IF(AH79&gt;0,ROUND(AH79,0),0)</f>
        <v>0</v>
      </c>
      <c r="S764" s="281">
        <f>IF(AH80&gt;0,ROUND(AH80,0),0)</f>
        <v>0</v>
      </c>
      <c r="T764" s="284">
        <f>IF(AH81&gt;0,ROUND(AH81,2),0)</f>
        <v>0</v>
      </c>
      <c r="U764" s="281"/>
      <c r="X764" s="281"/>
      <c r="Y764" s="281"/>
      <c r="Z764" s="281" t="e">
        <f t="shared" si="20"/>
        <v>#DIV/0!</v>
      </c>
    </row>
    <row r="765" spans="1:26" ht="12.65" customHeight="1" x14ac:dyDescent="0.35">
      <c r="A765" s="209" t="str">
        <f>RIGHT($C$84,3)&amp;"*"&amp;RIGHT($C$83,4)&amp;"*"&amp;AI$55&amp;"*"&amp;"A"</f>
        <v>043*2019*7250*A</v>
      </c>
      <c r="B765" s="281">
        <f>ROUND(AI59,0)</f>
        <v>0</v>
      </c>
      <c r="C765" s="284">
        <f>ROUND(AI60,2)</f>
        <v>0</v>
      </c>
      <c r="D765" s="281">
        <f>ROUND(AI61,0)</f>
        <v>0</v>
      </c>
      <c r="E765" s="281" t="e">
        <f>ROUND(AI62,0)</f>
        <v>#DIV/0!</v>
      </c>
      <c r="F765" s="281">
        <f>ROUND(AI63,0)</f>
        <v>0</v>
      </c>
      <c r="G765" s="281">
        <f>ROUND(AI64,0)</f>
        <v>0</v>
      </c>
      <c r="H765" s="281">
        <f>ROUND(AI65,0)</f>
        <v>0</v>
      </c>
      <c r="I765" s="281">
        <f>ROUND(AI66,0)</f>
        <v>0</v>
      </c>
      <c r="J765" s="281" t="e">
        <f>ROUND(AI67,0)</f>
        <v>#DIV/0!</v>
      </c>
      <c r="K765" s="281">
        <f>ROUND(AI68,0)</f>
        <v>0</v>
      </c>
      <c r="L765" s="281">
        <f>ROUND(AI70,0)</f>
        <v>0</v>
      </c>
      <c r="M765" s="281">
        <f>ROUND(AI71,0)</f>
        <v>0</v>
      </c>
      <c r="N765" s="281">
        <f>ROUND(AI76,0)</f>
        <v>0</v>
      </c>
      <c r="O765" s="281">
        <f>ROUND(AI74,0)</f>
        <v>0</v>
      </c>
      <c r="P765" s="281">
        <f>IF(AI77&gt;0,ROUND(AI77,0),0)</f>
        <v>0</v>
      </c>
      <c r="Q765" s="281">
        <f>IF(AI78&gt;0,ROUND(AI78,0),0)</f>
        <v>0</v>
      </c>
      <c r="R765" s="281">
        <f>IF(AI79&gt;0,ROUND(AI79,0),0)</f>
        <v>0</v>
      </c>
      <c r="S765" s="281">
        <f>IF(AI80&gt;0,ROUND(AI80,0),0)</f>
        <v>0</v>
      </c>
      <c r="T765" s="284">
        <f>IF(AI81&gt;0,ROUND(AI81,2),0)</f>
        <v>0</v>
      </c>
      <c r="U765" s="281"/>
      <c r="X765" s="281"/>
      <c r="Y765" s="281"/>
      <c r="Z765" s="281" t="e">
        <f t="shared" si="20"/>
        <v>#DIV/0!</v>
      </c>
    </row>
    <row r="766" spans="1:26" ht="12.65" customHeight="1" x14ac:dyDescent="0.35">
      <c r="A766" s="209" t="str">
        <f>RIGHT($C$84,3)&amp;"*"&amp;RIGHT($C$83,4)&amp;"*"&amp;AJ$55&amp;"*"&amp;"A"</f>
        <v>043*2019*7260*A</v>
      </c>
      <c r="B766" s="281">
        <f>ROUND(AJ59,0)</f>
        <v>0</v>
      </c>
      <c r="C766" s="284">
        <f>ROUND(AJ60,2)</f>
        <v>0</v>
      </c>
      <c r="D766" s="281">
        <f>ROUND(AJ61,0)</f>
        <v>0</v>
      </c>
      <c r="E766" s="281" t="e">
        <f>ROUND(AJ62,0)</f>
        <v>#DIV/0!</v>
      </c>
      <c r="F766" s="281">
        <f>ROUND(AJ63,0)</f>
        <v>0</v>
      </c>
      <c r="G766" s="281">
        <f>ROUND(AJ64,0)</f>
        <v>0</v>
      </c>
      <c r="H766" s="281">
        <f>ROUND(AJ65,0)</f>
        <v>0</v>
      </c>
      <c r="I766" s="281">
        <f>ROUND(AJ66,0)</f>
        <v>0</v>
      </c>
      <c r="J766" s="281" t="e">
        <f>ROUND(AJ67,0)</f>
        <v>#DIV/0!</v>
      </c>
      <c r="K766" s="281">
        <f>ROUND(AJ68,0)</f>
        <v>0</v>
      </c>
      <c r="L766" s="281">
        <f>ROUND(AJ70,0)</f>
        <v>0</v>
      </c>
      <c r="M766" s="281">
        <f>ROUND(AJ71,0)</f>
        <v>0</v>
      </c>
      <c r="N766" s="281">
        <f>ROUND(AJ76,0)</f>
        <v>0</v>
      </c>
      <c r="O766" s="281">
        <f>ROUND(AJ74,0)</f>
        <v>0</v>
      </c>
      <c r="P766" s="281">
        <f>IF(AJ77&gt;0,ROUND(AJ77,0),0)</f>
        <v>0</v>
      </c>
      <c r="Q766" s="281">
        <f>IF(AJ78&gt;0,ROUND(AJ78,0),0)</f>
        <v>0</v>
      </c>
      <c r="R766" s="281">
        <f>IF(AJ79&gt;0,ROUND(AJ79,0),0)</f>
        <v>0</v>
      </c>
      <c r="S766" s="281">
        <f>IF(AJ80&gt;0,ROUND(AJ80,0),0)</f>
        <v>0</v>
      </c>
      <c r="T766" s="284">
        <f>IF(AJ81&gt;0,ROUND(AJ81,2),0)</f>
        <v>0</v>
      </c>
      <c r="U766" s="281"/>
      <c r="X766" s="281"/>
      <c r="Y766" s="281"/>
      <c r="Z766" s="281" t="e">
        <f t="shared" si="20"/>
        <v>#DIV/0!</v>
      </c>
    </row>
    <row r="767" spans="1:26" ht="12.65" customHeight="1" x14ac:dyDescent="0.35">
      <c r="A767" s="209" t="str">
        <f>RIGHT($C$84,3)&amp;"*"&amp;RIGHT($C$83,4)&amp;"*"&amp;AK$55&amp;"*"&amp;"A"</f>
        <v>043*2019*7310*A</v>
      </c>
      <c r="B767" s="281">
        <f>ROUND(AK59,0)</f>
        <v>0</v>
      </c>
      <c r="C767" s="284">
        <f>ROUND(AK60,2)</f>
        <v>0</v>
      </c>
      <c r="D767" s="281">
        <f>ROUND(AK61,0)</f>
        <v>0</v>
      </c>
      <c r="E767" s="281" t="e">
        <f>ROUND(AK62,0)</f>
        <v>#DIV/0!</v>
      </c>
      <c r="F767" s="281">
        <f>ROUND(AK63,0)</f>
        <v>0</v>
      </c>
      <c r="G767" s="281">
        <f>ROUND(AK64,0)</f>
        <v>0</v>
      </c>
      <c r="H767" s="281">
        <f>ROUND(AK65,0)</f>
        <v>0</v>
      </c>
      <c r="I767" s="281">
        <f>ROUND(AK66,0)</f>
        <v>0</v>
      </c>
      <c r="J767" s="281" t="e">
        <f>ROUND(AK67,0)</f>
        <v>#DIV/0!</v>
      </c>
      <c r="K767" s="281">
        <f>ROUND(AK68,0)</f>
        <v>0</v>
      </c>
      <c r="L767" s="281">
        <f>ROUND(AK70,0)</f>
        <v>0</v>
      </c>
      <c r="M767" s="281">
        <f>ROUND(AK71,0)</f>
        <v>0</v>
      </c>
      <c r="N767" s="281">
        <f>ROUND(AK76,0)</f>
        <v>0</v>
      </c>
      <c r="O767" s="281">
        <f>ROUND(AK74,0)</f>
        <v>0</v>
      </c>
      <c r="P767" s="281">
        <f>IF(AK77&gt;0,ROUND(AK77,0),0)</f>
        <v>0</v>
      </c>
      <c r="Q767" s="281">
        <f>IF(AK78&gt;0,ROUND(AK78,0),0)</f>
        <v>0</v>
      </c>
      <c r="R767" s="281">
        <f>IF(AK79&gt;0,ROUND(AK79,0),0)</f>
        <v>0</v>
      </c>
      <c r="S767" s="281">
        <f>IF(AK80&gt;0,ROUND(AK80,0),0)</f>
        <v>0</v>
      </c>
      <c r="T767" s="284">
        <f>IF(AK81&gt;0,ROUND(AK81,2),0)</f>
        <v>0</v>
      </c>
      <c r="U767" s="281"/>
      <c r="X767" s="281"/>
      <c r="Y767" s="281"/>
      <c r="Z767" s="281" t="e">
        <f t="shared" si="20"/>
        <v>#DIV/0!</v>
      </c>
    </row>
    <row r="768" spans="1:26" ht="12.65" customHeight="1" x14ac:dyDescent="0.35">
      <c r="A768" s="209" t="str">
        <f>RIGHT($C$84,3)&amp;"*"&amp;RIGHT($C$83,4)&amp;"*"&amp;AL$55&amp;"*"&amp;"A"</f>
        <v>043*2019*7320*A</v>
      </c>
      <c r="B768" s="281">
        <f>ROUND(AL59,0)</f>
        <v>0</v>
      </c>
      <c r="C768" s="284">
        <f>ROUND(AL60,2)</f>
        <v>0</v>
      </c>
      <c r="D768" s="281">
        <f>ROUND(AL61,0)</f>
        <v>0</v>
      </c>
      <c r="E768" s="281" t="e">
        <f>ROUND(AL62,0)</f>
        <v>#DIV/0!</v>
      </c>
      <c r="F768" s="281">
        <f>ROUND(AL63,0)</f>
        <v>0</v>
      </c>
      <c r="G768" s="281">
        <f>ROUND(AL64,0)</f>
        <v>0</v>
      </c>
      <c r="H768" s="281">
        <f>ROUND(AL65,0)</f>
        <v>0</v>
      </c>
      <c r="I768" s="281">
        <f>ROUND(AL66,0)</f>
        <v>0</v>
      </c>
      <c r="J768" s="281" t="e">
        <f>ROUND(AL67,0)</f>
        <v>#DIV/0!</v>
      </c>
      <c r="K768" s="281">
        <f>ROUND(AL68,0)</f>
        <v>0</v>
      </c>
      <c r="L768" s="281">
        <f>ROUND(AL70,0)</f>
        <v>0</v>
      </c>
      <c r="M768" s="281">
        <f>ROUND(AL71,0)</f>
        <v>0</v>
      </c>
      <c r="N768" s="281">
        <f>ROUND(AL76,0)</f>
        <v>0</v>
      </c>
      <c r="O768" s="281">
        <f>ROUND(AL74,0)</f>
        <v>0</v>
      </c>
      <c r="P768" s="281">
        <f>IF(AL77&gt;0,ROUND(AL77,0),0)</f>
        <v>0</v>
      </c>
      <c r="Q768" s="281">
        <f>IF(AL78&gt;0,ROUND(AL78,0),0)</f>
        <v>0</v>
      </c>
      <c r="R768" s="281">
        <f>IF(AL79&gt;0,ROUND(AL79,0),0)</f>
        <v>0</v>
      </c>
      <c r="S768" s="281">
        <f>IF(AL80&gt;0,ROUND(AL80,0),0)</f>
        <v>0</v>
      </c>
      <c r="T768" s="284">
        <f>IF(AL81&gt;0,ROUND(AL81,2),0)</f>
        <v>0</v>
      </c>
      <c r="U768" s="281"/>
      <c r="X768" s="281"/>
      <c r="Y768" s="281"/>
      <c r="Z768" s="281" t="e">
        <f t="shared" si="20"/>
        <v>#DIV/0!</v>
      </c>
    </row>
    <row r="769" spans="1:26" ht="12.65" customHeight="1" x14ac:dyDescent="0.35">
      <c r="A769" s="209" t="str">
        <f>RIGHT($C$84,3)&amp;"*"&amp;RIGHT($C$83,4)&amp;"*"&amp;AM$55&amp;"*"&amp;"A"</f>
        <v>043*2019*7330*A</v>
      </c>
      <c r="B769" s="281">
        <f>ROUND(AM59,0)</f>
        <v>0</v>
      </c>
      <c r="C769" s="284">
        <f>ROUND(AM60,2)</f>
        <v>0</v>
      </c>
      <c r="D769" s="281">
        <f>ROUND(AM61,0)</f>
        <v>0</v>
      </c>
      <c r="E769" s="281" t="e">
        <f>ROUND(AM62,0)</f>
        <v>#DIV/0!</v>
      </c>
      <c r="F769" s="281">
        <f>ROUND(AM63,0)</f>
        <v>0</v>
      </c>
      <c r="G769" s="281">
        <f>ROUND(AM64,0)</f>
        <v>0</v>
      </c>
      <c r="H769" s="281">
        <f>ROUND(AM65,0)</f>
        <v>0</v>
      </c>
      <c r="I769" s="281">
        <f>ROUND(AM66,0)</f>
        <v>0</v>
      </c>
      <c r="J769" s="281" t="e">
        <f>ROUND(AM67,0)</f>
        <v>#DIV/0!</v>
      </c>
      <c r="K769" s="281">
        <f>ROUND(AM68,0)</f>
        <v>0</v>
      </c>
      <c r="L769" s="281">
        <f>ROUND(AM70,0)</f>
        <v>0</v>
      </c>
      <c r="M769" s="281">
        <f>ROUND(AM71,0)</f>
        <v>0</v>
      </c>
      <c r="N769" s="281">
        <f>ROUND(AM76,0)</f>
        <v>0</v>
      </c>
      <c r="O769" s="281">
        <f>ROUND(AM74,0)</f>
        <v>0</v>
      </c>
      <c r="P769" s="281">
        <f>IF(AM77&gt;0,ROUND(AM77,0),0)</f>
        <v>0</v>
      </c>
      <c r="Q769" s="281">
        <f>IF(AM78&gt;0,ROUND(AM78,0),0)</f>
        <v>0</v>
      </c>
      <c r="R769" s="281">
        <f>IF(AM79&gt;0,ROUND(AM79,0),0)</f>
        <v>0</v>
      </c>
      <c r="S769" s="281">
        <f>IF(AM80&gt;0,ROUND(AM80,0),0)</f>
        <v>0</v>
      </c>
      <c r="T769" s="284">
        <f>IF(AM81&gt;0,ROUND(AM81,2),0)</f>
        <v>0</v>
      </c>
      <c r="U769" s="281"/>
      <c r="X769" s="281"/>
      <c r="Y769" s="281"/>
      <c r="Z769" s="281" t="e">
        <f t="shared" si="20"/>
        <v>#DIV/0!</v>
      </c>
    </row>
    <row r="770" spans="1:26" ht="12.65" customHeight="1" x14ac:dyDescent="0.35">
      <c r="A770" s="209" t="str">
        <f>RIGHT($C$84,3)&amp;"*"&amp;RIGHT($C$83,4)&amp;"*"&amp;AN$55&amp;"*"&amp;"A"</f>
        <v>043*2019*7340*A</v>
      </c>
      <c r="B770" s="281">
        <f>ROUND(AN59,0)</f>
        <v>0</v>
      </c>
      <c r="C770" s="284">
        <f>ROUND(AN60,2)</f>
        <v>0</v>
      </c>
      <c r="D770" s="281">
        <f>ROUND(AN61,0)</f>
        <v>0</v>
      </c>
      <c r="E770" s="281" t="e">
        <f>ROUND(AN62,0)</f>
        <v>#DIV/0!</v>
      </c>
      <c r="F770" s="281">
        <f>ROUND(AN63,0)</f>
        <v>0</v>
      </c>
      <c r="G770" s="281">
        <f>ROUND(AN64,0)</f>
        <v>0</v>
      </c>
      <c r="H770" s="281">
        <f>ROUND(AN65,0)</f>
        <v>0</v>
      </c>
      <c r="I770" s="281">
        <f>ROUND(AN66,0)</f>
        <v>0</v>
      </c>
      <c r="J770" s="281" t="e">
        <f>ROUND(AN67,0)</f>
        <v>#DIV/0!</v>
      </c>
      <c r="K770" s="281">
        <f>ROUND(AN68,0)</f>
        <v>0</v>
      </c>
      <c r="L770" s="281">
        <f>ROUND(AN70,0)</f>
        <v>0</v>
      </c>
      <c r="M770" s="281">
        <f>ROUND(AN71,0)</f>
        <v>0</v>
      </c>
      <c r="N770" s="281">
        <f>ROUND(AN76,0)</f>
        <v>0</v>
      </c>
      <c r="O770" s="281">
        <f>ROUND(AN74,0)</f>
        <v>0</v>
      </c>
      <c r="P770" s="281">
        <f>IF(AN77&gt;0,ROUND(AN77,0),0)</f>
        <v>0</v>
      </c>
      <c r="Q770" s="281">
        <f>IF(AN78&gt;0,ROUND(AN78,0),0)</f>
        <v>0</v>
      </c>
      <c r="R770" s="281">
        <f>IF(AN79&gt;0,ROUND(AN79,0),0)</f>
        <v>0</v>
      </c>
      <c r="S770" s="281">
        <f>IF(AN80&gt;0,ROUND(AN80,0),0)</f>
        <v>0</v>
      </c>
      <c r="T770" s="284">
        <f>IF(AN81&gt;0,ROUND(AN81,2),0)</f>
        <v>0</v>
      </c>
      <c r="U770" s="281"/>
      <c r="X770" s="281"/>
      <c r="Y770" s="281"/>
      <c r="Z770" s="281" t="e">
        <f t="shared" si="20"/>
        <v>#DIV/0!</v>
      </c>
    </row>
    <row r="771" spans="1:26" ht="12.65" customHeight="1" x14ac:dyDescent="0.35">
      <c r="A771" s="209" t="str">
        <f>RIGHT($C$84,3)&amp;"*"&amp;RIGHT($C$83,4)&amp;"*"&amp;AO$55&amp;"*"&amp;"A"</f>
        <v>043*2019*7350*A</v>
      </c>
      <c r="B771" s="281">
        <f>ROUND(AO59,0)</f>
        <v>0</v>
      </c>
      <c r="C771" s="284">
        <f>ROUND(AO60,2)</f>
        <v>0</v>
      </c>
      <c r="D771" s="281">
        <f>ROUND(AO61,0)</f>
        <v>0</v>
      </c>
      <c r="E771" s="281" t="e">
        <f>ROUND(AO62,0)</f>
        <v>#DIV/0!</v>
      </c>
      <c r="F771" s="281">
        <f>ROUND(AO63,0)</f>
        <v>0</v>
      </c>
      <c r="G771" s="281">
        <f>ROUND(AO64,0)</f>
        <v>0</v>
      </c>
      <c r="H771" s="281">
        <f>ROUND(AO65,0)</f>
        <v>0</v>
      </c>
      <c r="I771" s="281">
        <f>ROUND(AO66,0)</f>
        <v>0</v>
      </c>
      <c r="J771" s="281" t="e">
        <f>ROUND(AO67,0)</f>
        <v>#DIV/0!</v>
      </c>
      <c r="K771" s="281">
        <f>ROUND(AO68,0)</f>
        <v>0</v>
      </c>
      <c r="L771" s="281">
        <f>ROUND(AO70,0)</f>
        <v>0</v>
      </c>
      <c r="M771" s="281">
        <f>ROUND(AO71,0)</f>
        <v>0</v>
      </c>
      <c r="N771" s="281">
        <f>ROUND(AO76,0)</f>
        <v>0</v>
      </c>
      <c r="O771" s="281">
        <f>ROUND(AO74,0)</f>
        <v>0</v>
      </c>
      <c r="P771" s="281">
        <f>IF(AO77&gt;0,ROUND(AO77,0),0)</f>
        <v>0</v>
      </c>
      <c r="Q771" s="281">
        <f>IF(AO78&gt;0,ROUND(AO78,0),0)</f>
        <v>0</v>
      </c>
      <c r="R771" s="281">
        <f>IF(AO79&gt;0,ROUND(AO79,0),0)</f>
        <v>0</v>
      </c>
      <c r="S771" s="281">
        <f>IF(AO80&gt;0,ROUND(AO80,0),0)</f>
        <v>0</v>
      </c>
      <c r="T771" s="284">
        <f>IF(AO81&gt;0,ROUND(AO81,2),0)</f>
        <v>0</v>
      </c>
      <c r="U771" s="281"/>
      <c r="X771" s="281"/>
      <c r="Y771" s="281"/>
      <c r="Z771" s="281" t="e">
        <f t="shared" si="20"/>
        <v>#DIV/0!</v>
      </c>
    </row>
    <row r="772" spans="1:26" ht="12.65" customHeight="1" x14ac:dyDescent="0.35">
      <c r="A772" s="209" t="str">
        <f>RIGHT($C$84,3)&amp;"*"&amp;RIGHT($C$83,4)&amp;"*"&amp;AP$55&amp;"*"&amp;"A"</f>
        <v>043*2019*7380*A</v>
      </c>
      <c r="B772" s="281">
        <f>ROUND(AP59,0)</f>
        <v>0</v>
      </c>
      <c r="C772" s="284">
        <f>ROUND(AP60,2)</f>
        <v>0</v>
      </c>
      <c r="D772" s="281">
        <f>ROUND(AP61,0)</f>
        <v>0</v>
      </c>
      <c r="E772" s="281" t="e">
        <f>ROUND(AP62,0)</f>
        <v>#DIV/0!</v>
      </c>
      <c r="F772" s="281">
        <f>ROUND(AP63,0)</f>
        <v>0</v>
      </c>
      <c r="G772" s="281">
        <f>ROUND(AP64,0)</f>
        <v>0</v>
      </c>
      <c r="H772" s="281">
        <f>ROUND(AP65,0)</f>
        <v>0</v>
      </c>
      <c r="I772" s="281">
        <f>ROUND(AP66,0)</f>
        <v>0</v>
      </c>
      <c r="J772" s="281" t="e">
        <f>ROUND(AP67,0)</f>
        <v>#DIV/0!</v>
      </c>
      <c r="K772" s="281">
        <f>ROUND(AP68,0)</f>
        <v>0</v>
      </c>
      <c r="L772" s="281">
        <f>ROUND(AP70,0)</f>
        <v>0</v>
      </c>
      <c r="M772" s="281">
        <f>ROUND(AP71,0)</f>
        <v>0</v>
      </c>
      <c r="N772" s="281">
        <f>ROUND(AP76,0)</f>
        <v>0</v>
      </c>
      <c r="O772" s="281">
        <f>ROUND(AP74,0)</f>
        <v>0</v>
      </c>
      <c r="P772" s="281">
        <f>IF(AP77&gt;0,ROUND(AP77,0),0)</f>
        <v>0</v>
      </c>
      <c r="Q772" s="281">
        <f>IF(AP78&gt;0,ROUND(AP78,0),0)</f>
        <v>0</v>
      </c>
      <c r="R772" s="281">
        <f>IF(AP79&gt;0,ROUND(AP79,0),0)</f>
        <v>0</v>
      </c>
      <c r="S772" s="281">
        <f>IF(AP80&gt;0,ROUND(AP80,0),0)</f>
        <v>0</v>
      </c>
      <c r="T772" s="284">
        <f>IF(AP81&gt;0,ROUND(AP81,2),0)</f>
        <v>0</v>
      </c>
      <c r="U772" s="281"/>
      <c r="X772" s="281"/>
      <c r="Y772" s="281"/>
      <c r="Z772" s="281" t="e">
        <f t="shared" si="20"/>
        <v>#DIV/0!</v>
      </c>
    </row>
    <row r="773" spans="1:26" ht="12.65" customHeight="1" x14ac:dyDescent="0.35">
      <c r="A773" s="209" t="str">
        <f>RIGHT($C$84,3)&amp;"*"&amp;RIGHT($C$83,4)&amp;"*"&amp;AQ$55&amp;"*"&amp;"A"</f>
        <v>043*2019*7390*A</v>
      </c>
      <c r="B773" s="281">
        <f>ROUND(AQ59,0)</f>
        <v>0</v>
      </c>
      <c r="C773" s="284">
        <f>ROUND(AQ60,2)</f>
        <v>0</v>
      </c>
      <c r="D773" s="281">
        <f>ROUND(AQ61,0)</f>
        <v>0</v>
      </c>
      <c r="E773" s="281" t="e">
        <f>ROUND(AQ62,0)</f>
        <v>#DIV/0!</v>
      </c>
      <c r="F773" s="281">
        <f>ROUND(AQ63,0)</f>
        <v>0</v>
      </c>
      <c r="G773" s="281">
        <f>ROUND(AQ64,0)</f>
        <v>0</v>
      </c>
      <c r="H773" s="281">
        <f>ROUND(AQ65,0)</f>
        <v>0</v>
      </c>
      <c r="I773" s="281">
        <f>ROUND(AQ66,0)</f>
        <v>0</v>
      </c>
      <c r="J773" s="281" t="e">
        <f>ROUND(AQ67,0)</f>
        <v>#DIV/0!</v>
      </c>
      <c r="K773" s="281">
        <f>ROUND(AQ68,0)</f>
        <v>0</v>
      </c>
      <c r="L773" s="281">
        <f>ROUND(AQ70,0)</f>
        <v>0</v>
      </c>
      <c r="M773" s="281">
        <f>ROUND(AQ71,0)</f>
        <v>0</v>
      </c>
      <c r="N773" s="281">
        <f>ROUND(AQ76,0)</f>
        <v>0</v>
      </c>
      <c r="O773" s="281">
        <f>ROUND(AQ74,0)</f>
        <v>0</v>
      </c>
      <c r="P773" s="281">
        <f>IF(AQ77&gt;0,ROUND(AQ77,0),0)</f>
        <v>0</v>
      </c>
      <c r="Q773" s="281">
        <f>IF(AQ78&gt;0,ROUND(AQ78,0),0)</f>
        <v>0</v>
      </c>
      <c r="R773" s="281">
        <f>IF(AQ79&gt;0,ROUND(AQ79,0),0)</f>
        <v>0</v>
      </c>
      <c r="S773" s="281">
        <f>IF(AQ80&gt;0,ROUND(AQ80,0),0)</f>
        <v>0</v>
      </c>
      <c r="T773" s="284">
        <f>IF(AQ81&gt;0,ROUND(AQ81,2),0)</f>
        <v>0</v>
      </c>
      <c r="U773" s="281"/>
      <c r="X773" s="281"/>
      <c r="Y773" s="281"/>
      <c r="Z773" s="281" t="e">
        <f t="shared" si="20"/>
        <v>#DIV/0!</v>
      </c>
    </row>
    <row r="774" spans="1:26" ht="12.65" customHeight="1" x14ac:dyDescent="0.35">
      <c r="A774" s="209" t="str">
        <f>RIGHT($C$84,3)&amp;"*"&amp;RIGHT($C$83,4)&amp;"*"&amp;AR$55&amp;"*"&amp;"A"</f>
        <v>043*2019*7400*A</v>
      </c>
      <c r="B774" s="281">
        <f>ROUND(AR59,0)</f>
        <v>0</v>
      </c>
      <c r="C774" s="284">
        <f>ROUND(AR60,2)</f>
        <v>0</v>
      </c>
      <c r="D774" s="281">
        <f>ROUND(AR61,0)</f>
        <v>0</v>
      </c>
      <c r="E774" s="281" t="e">
        <f>ROUND(AR62,0)</f>
        <v>#DIV/0!</v>
      </c>
      <c r="F774" s="281">
        <f>ROUND(AR63,0)</f>
        <v>0</v>
      </c>
      <c r="G774" s="281">
        <f>ROUND(AR64,0)</f>
        <v>0</v>
      </c>
      <c r="H774" s="281">
        <f>ROUND(AR65,0)</f>
        <v>0</v>
      </c>
      <c r="I774" s="281">
        <f>ROUND(AR66,0)</f>
        <v>0</v>
      </c>
      <c r="J774" s="281" t="e">
        <f>ROUND(AR67,0)</f>
        <v>#DIV/0!</v>
      </c>
      <c r="K774" s="281">
        <f>ROUND(AR68,0)</f>
        <v>0</v>
      </c>
      <c r="L774" s="281">
        <f>ROUND(AR70,0)</f>
        <v>0</v>
      </c>
      <c r="M774" s="281">
        <f>ROUND(AR71,0)</f>
        <v>0</v>
      </c>
      <c r="N774" s="281">
        <f>ROUND(AR76,0)</f>
        <v>0</v>
      </c>
      <c r="O774" s="281">
        <f>ROUND(AR74,0)</f>
        <v>0</v>
      </c>
      <c r="P774" s="281">
        <f>IF(AR77&gt;0,ROUND(AR77,0),0)</f>
        <v>0</v>
      </c>
      <c r="Q774" s="281">
        <f>IF(AR78&gt;0,ROUND(AR78,0),0)</f>
        <v>0</v>
      </c>
      <c r="R774" s="281">
        <f>IF(AR79&gt;0,ROUND(AR79,0),0)</f>
        <v>0</v>
      </c>
      <c r="S774" s="281">
        <f>IF(AR80&gt;0,ROUND(AR80,0),0)</f>
        <v>0</v>
      </c>
      <c r="T774" s="284">
        <f>IF(AR81&gt;0,ROUND(AR81,2),0)</f>
        <v>0</v>
      </c>
      <c r="U774" s="281"/>
      <c r="X774" s="281"/>
      <c r="Y774" s="281"/>
      <c r="Z774" s="281" t="e">
        <f t="shared" si="20"/>
        <v>#DIV/0!</v>
      </c>
    </row>
    <row r="775" spans="1:26" ht="12.65" customHeight="1" x14ac:dyDescent="0.35">
      <c r="A775" s="209" t="str">
        <f>RIGHT($C$84,3)&amp;"*"&amp;RIGHT($C$83,4)&amp;"*"&amp;AS$55&amp;"*"&amp;"A"</f>
        <v>043*2019*7410*A</v>
      </c>
      <c r="B775" s="281">
        <f>ROUND(AS59,0)</f>
        <v>0</v>
      </c>
      <c r="C775" s="284">
        <f>ROUND(AS60,2)</f>
        <v>0</v>
      </c>
      <c r="D775" s="281">
        <f>ROUND(AS61,0)</f>
        <v>0</v>
      </c>
      <c r="E775" s="281" t="e">
        <f>ROUND(AS62,0)</f>
        <v>#DIV/0!</v>
      </c>
      <c r="F775" s="281">
        <f>ROUND(AS63,0)</f>
        <v>0</v>
      </c>
      <c r="G775" s="281">
        <f>ROUND(AS64,0)</f>
        <v>0</v>
      </c>
      <c r="H775" s="281">
        <f>ROUND(AS65,0)</f>
        <v>0</v>
      </c>
      <c r="I775" s="281">
        <f>ROUND(AS66,0)</f>
        <v>0</v>
      </c>
      <c r="J775" s="281" t="e">
        <f>ROUND(AS67,0)</f>
        <v>#DIV/0!</v>
      </c>
      <c r="K775" s="281">
        <f>ROUND(AS68,0)</f>
        <v>0</v>
      </c>
      <c r="L775" s="281">
        <f>ROUND(AS70,0)</f>
        <v>0</v>
      </c>
      <c r="M775" s="281">
        <f>ROUND(AS71,0)</f>
        <v>0</v>
      </c>
      <c r="N775" s="281">
        <f>ROUND(AS76,0)</f>
        <v>0</v>
      </c>
      <c r="O775" s="281">
        <f>ROUND(AS74,0)</f>
        <v>0</v>
      </c>
      <c r="P775" s="281">
        <f>IF(AS77&gt;0,ROUND(AS77,0),0)</f>
        <v>0</v>
      </c>
      <c r="Q775" s="281">
        <f>IF(AS78&gt;0,ROUND(AS78,0),0)</f>
        <v>0</v>
      </c>
      <c r="R775" s="281">
        <f>IF(AS79&gt;0,ROUND(AS79,0),0)</f>
        <v>0</v>
      </c>
      <c r="S775" s="281">
        <f>IF(AS80&gt;0,ROUND(AS80,0),0)</f>
        <v>0</v>
      </c>
      <c r="T775" s="284">
        <f>IF(AS81&gt;0,ROUND(AS81,2),0)</f>
        <v>0</v>
      </c>
      <c r="U775" s="281"/>
      <c r="X775" s="281"/>
      <c r="Y775" s="281"/>
      <c r="Z775" s="281" t="e">
        <f t="shared" si="20"/>
        <v>#DIV/0!</v>
      </c>
    </row>
    <row r="776" spans="1:26" ht="12.65" customHeight="1" x14ac:dyDescent="0.35">
      <c r="A776" s="209" t="str">
        <f>RIGHT($C$84,3)&amp;"*"&amp;RIGHT($C$83,4)&amp;"*"&amp;AT$55&amp;"*"&amp;"A"</f>
        <v>043*2019*7420*A</v>
      </c>
      <c r="B776" s="281">
        <f>ROUND(AT59,0)</f>
        <v>0</v>
      </c>
      <c r="C776" s="284">
        <f>ROUND(AT60,2)</f>
        <v>0</v>
      </c>
      <c r="D776" s="281">
        <f>ROUND(AT61,0)</f>
        <v>0</v>
      </c>
      <c r="E776" s="281" t="e">
        <f>ROUND(AT62,0)</f>
        <v>#DIV/0!</v>
      </c>
      <c r="F776" s="281">
        <f>ROUND(AT63,0)</f>
        <v>0</v>
      </c>
      <c r="G776" s="281">
        <f>ROUND(AT64,0)</f>
        <v>0</v>
      </c>
      <c r="H776" s="281">
        <f>ROUND(AT65,0)</f>
        <v>0</v>
      </c>
      <c r="I776" s="281">
        <f>ROUND(AT66,0)</f>
        <v>0</v>
      </c>
      <c r="J776" s="281" t="e">
        <f>ROUND(AT67,0)</f>
        <v>#DIV/0!</v>
      </c>
      <c r="K776" s="281">
        <f>ROUND(AT68,0)</f>
        <v>0</v>
      </c>
      <c r="L776" s="281">
        <f>ROUND(AT70,0)</f>
        <v>0</v>
      </c>
      <c r="M776" s="281">
        <f>ROUND(AT71,0)</f>
        <v>0</v>
      </c>
      <c r="N776" s="281">
        <f>ROUND(AT76,0)</f>
        <v>0</v>
      </c>
      <c r="O776" s="281">
        <f>ROUND(AT74,0)</f>
        <v>0</v>
      </c>
      <c r="P776" s="281">
        <f>IF(AT77&gt;0,ROUND(AT77,0),0)</f>
        <v>0</v>
      </c>
      <c r="Q776" s="281">
        <f>IF(AT78&gt;0,ROUND(AT78,0),0)</f>
        <v>0</v>
      </c>
      <c r="R776" s="281">
        <f>IF(AT79&gt;0,ROUND(AT79,0),0)</f>
        <v>0</v>
      </c>
      <c r="S776" s="281">
        <f>IF(AT80&gt;0,ROUND(AT80,0),0)</f>
        <v>0</v>
      </c>
      <c r="T776" s="284">
        <f>IF(AT81&gt;0,ROUND(AT81,2),0)</f>
        <v>0</v>
      </c>
      <c r="U776" s="281"/>
      <c r="X776" s="281"/>
      <c r="Y776" s="281"/>
      <c r="Z776" s="281" t="e">
        <f t="shared" si="20"/>
        <v>#DIV/0!</v>
      </c>
    </row>
    <row r="777" spans="1:26" ht="12.65" customHeight="1" x14ac:dyDescent="0.35">
      <c r="A777" s="209" t="str">
        <f>RIGHT($C$84,3)&amp;"*"&amp;RIGHT($C$83,4)&amp;"*"&amp;AU$55&amp;"*"&amp;"A"</f>
        <v>043*2019*7430*A</v>
      </c>
      <c r="B777" s="281">
        <f>ROUND(AU59,0)</f>
        <v>0</v>
      </c>
      <c r="C777" s="284">
        <f>ROUND(AU60,2)</f>
        <v>0</v>
      </c>
      <c r="D777" s="281">
        <f>ROUND(AU61,0)</f>
        <v>0</v>
      </c>
      <c r="E777" s="281" t="e">
        <f>ROUND(AU62,0)</f>
        <v>#DIV/0!</v>
      </c>
      <c r="F777" s="281">
        <f>ROUND(AU63,0)</f>
        <v>0</v>
      </c>
      <c r="G777" s="281">
        <f>ROUND(AU64,0)</f>
        <v>0</v>
      </c>
      <c r="H777" s="281">
        <f>ROUND(AU65,0)</f>
        <v>0</v>
      </c>
      <c r="I777" s="281">
        <f>ROUND(AU66,0)</f>
        <v>0</v>
      </c>
      <c r="J777" s="281" t="e">
        <f>ROUND(AU67,0)</f>
        <v>#DIV/0!</v>
      </c>
      <c r="K777" s="281">
        <f>ROUND(AU68,0)</f>
        <v>0</v>
      </c>
      <c r="L777" s="281">
        <f>ROUND(AU70,0)</f>
        <v>0</v>
      </c>
      <c r="M777" s="281">
        <f>ROUND(AU71,0)</f>
        <v>0</v>
      </c>
      <c r="N777" s="281">
        <f>ROUND(AU76,0)</f>
        <v>0</v>
      </c>
      <c r="O777" s="281">
        <f>ROUND(AU74,0)</f>
        <v>0</v>
      </c>
      <c r="P777" s="281">
        <f>IF(AU77&gt;0,ROUND(AU77,0),0)</f>
        <v>0</v>
      </c>
      <c r="Q777" s="281">
        <f>IF(AU78&gt;0,ROUND(AU78,0),0)</f>
        <v>0</v>
      </c>
      <c r="R777" s="281">
        <f>IF(AU79&gt;0,ROUND(AU79,0),0)</f>
        <v>0</v>
      </c>
      <c r="S777" s="281">
        <f>IF(AU80&gt;0,ROUND(AU80,0),0)</f>
        <v>0</v>
      </c>
      <c r="T777" s="284">
        <f>IF(AU81&gt;0,ROUND(AU81,2),0)</f>
        <v>0</v>
      </c>
      <c r="U777" s="281"/>
      <c r="X777" s="281"/>
      <c r="Y777" s="281"/>
      <c r="Z777" s="281" t="e">
        <f t="shared" si="20"/>
        <v>#DIV/0!</v>
      </c>
    </row>
    <row r="778" spans="1:26" ht="12.65" customHeight="1" x14ac:dyDescent="0.35">
      <c r="A778" s="209" t="str">
        <f>RIGHT($C$84,3)&amp;"*"&amp;RIGHT($C$83,4)&amp;"*"&amp;AV$55&amp;"*"&amp;"A"</f>
        <v>043*2019*7490*A</v>
      </c>
      <c r="B778" s="281"/>
      <c r="C778" s="284">
        <f>ROUND(AV60,2)</f>
        <v>0</v>
      </c>
      <c r="D778" s="281">
        <f>ROUND(AV61,0)</f>
        <v>0</v>
      </c>
      <c r="E778" s="281" t="e">
        <f>ROUND(AV62,0)</f>
        <v>#DIV/0!</v>
      </c>
      <c r="F778" s="281">
        <f>ROUND(AV63,0)</f>
        <v>0</v>
      </c>
      <c r="G778" s="281">
        <f>ROUND(AV64,0)</f>
        <v>0</v>
      </c>
      <c r="H778" s="281">
        <f>ROUND(AV65,0)</f>
        <v>0</v>
      </c>
      <c r="I778" s="281">
        <f>ROUND(AV66,0)</f>
        <v>0</v>
      </c>
      <c r="J778" s="281" t="e">
        <f>ROUND(AV67,0)</f>
        <v>#DIV/0!</v>
      </c>
      <c r="K778" s="281">
        <f>ROUND(AV68,0)</f>
        <v>0</v>
      </c>
      <c r="L778" s="281">
        <f>ROUND(AV70,0)</f>
        <v>0</v>
      </c>
      <c r="M778" s="281">
        <f>ROUND(AV71,0)</f>
        <v>0</v>
      </c>
      <c r="N778" s="281">
        <f>ROUND(AV76,0)</f>
        <v>0</v>
      </c>
      <c r="O778" s="281">
        <f>ROUND(AV74,0)</f>
        <v>0</v>
      </c>
      <c r="P778" s="281">
        <f>IF(AV77&gt;0,ROUND(AV77,0),0)</f>
        <v>0</v>
      </c>
      <c r="Q778" s="281">
        <f>IF(AV78&gt;0,ROUND(AV78,0),0)</f>
        <v>0</v>
      </c>
      <c r="R778" s="281">
        <f>IF(AV79&gt;0,ROUND(AV79,0),0)</f>
        <v>0</v>
      </c>
      <c r="S778" s="281">
        <f>IF(AV80&gt;0,ROUND(AV80,0),0)</f>
        <v>0</v>
      </c>
      <c r="T778" s="284">
        <f>IF(AV81&gt;0,ROUND(AV81,2),0)</f>
        <v>0</v>
      </c>
      <c r="U778" s="281"/>
      <c r="X778" s="281"/>
      <c r="Y778" s="281"/>
      <c r="Z778" s="281" t="e">
        <f t="shared" si="20"/>
        <v>#DIV/0!</v>
      </c>
    </row>
    <row r="779" spans="1:26" ht="12.65" customHeight="1" x14ac:dyDescent="0.35">
      <c r="A779" s="209" t="str">
        <f>RIGHT($C$84,3)&amp;"*"&amp;RIGHT($C$83,4)&amp;"*"&amp;AW$55&amp;"*"&amp;"A"</f>
        <v>043*2019*8200*A</v>
      </c>
      <c r="B779" s="281"/>
      <c r="C779" s="284">
        <f>ROUND(AW60,2)</f>
        <v>0</v>
      </c>
      <c r="D779" s="281">
        <f>ROUND(AW61,0)</f>
        <v>0</v>
      </c>
      <c r="E779" s="281" t="e">
        <f>ROUND(AW62,0)</f>
        <v>#DIV/0!</v>
      </c>
      <c r="F779" s="281">
        <f>ROUND(AW63,0)</f>
        <v>0</v>
      </c>
      <c r="G779" s="281">
        <f>ROUND(AW64,0)</f>
        <v>0</v>
      </c>
      <c r="H779" s="281">
        <f>ROUND(AW65,0)</f>
        <v>0</v>
      </c>
      <c r="I779" s="281">
        <f>ROUND(AW66,0)</f>
        <v>0</v>
      </c>
      <c r="J779" s="281" t="e">
        <f>ROUND(AW67,0)</f>
        <v>#DIV/0!</v>
      </c>
      <c r="K779" s="281">
        <f>ROUND(AW68,0)</f>
        <v>0</v>
      </c>
      <c r="L779" s="281">
        <f>ROUND(AW70,0)</f>
        <v>0</v>
      </c>
      <c r="M779" s="281">
        <f>ROUND(AW71,0)</f>
        <v>0</v>
      </c>
      <c r="N779" s="281"/>
      <c r="O779" s="281"/>
      <c r="P779" s="281">
        <f>IF(AW77&gt;0,ROUND(AW77,0),0)</f>
        <v>0</v>
      </c>
      <c r="Q779" s="281">
        <f>IF(AW78&gt;0,ROUND(AW78,0),0)</f>
        <v>0</v>
      </c>
      <c r="R779" s="281">
        <f>IF(AW79&gt;0,ROUND(AW79,0),0)</f>
        <v>0</v>
      </c>
      <c r="S779" s="281">
        <f>IF(AW80&gt;0,ROUND(AW80,0),0)</f>
        <v>0</v>
      </c>
      <c r="T779" s="284">
        <f>IF(AW81&gt;0,ROUND(AW81,2),0)</f>
        <v>0</v>
      </c>
      <c r="U779" s="281"/>
      <c r="X779" s="281"/>
      <c r="Y779" s="281"/>
      <c r="Z779" s="281"/>
    </row>
    <row r="780" spans="1:26" ht="12.65" customHeight="1" x14ac:dyDescent="0.35">
      <c r="A780" s="209" t="str">
        <f>RIGHT($C$84,3)&amp;"*"&amp;RIGHT($C$83,4)&amp;"*"&amp;AX$55&amp;"*"&amp;"A"</f>
        <v>043*2019*8310*A</v>
      </c>
      <c r="B780" s="281"/>
      <c r="C780" s="284">
        <f>ROUND(AX60,2)</f>
        <v>0</v>
      </c>
      <c r="D780" s="281">
        <f>ROUND(AX61,0)</f>
        <v>0</v>
      </c>
      <c r="E780" s="281" t="e">
        <f>ROUND(AX62,0)</f>
        <v>#DIV/0!</v>
      </c>
      <c r="F780" s="281">
        <f>ROUND(AX63,0)</f>
        <v>0</v>
      </c>
      <c r="G780" s="281">
        <f>ROUND(AX64,0)</f>
        <v>0</v>
      </c>
      <c r="H780" s="281">
        <f>ROUND(AX65,0)</f>
        <v>0</v>
      </c>
      <c r="I780" s="281">
        <f>ROUND(AX66,0)</f>
        <v>0</v>
      </c>
      <c r="J780" s="281" t="e">
        <f>ROUND(AX67,0)</f>
        <v>#DIV/0!</v>
      </c>
      <c r="K780" s="281">
        <f>ROUND(AX68,0)</f>
        <v>0</v>
      </c>
      <c r="L780" s="281">
        <f>ROUND(AX70,0)</f>
        <v>0</v>
      </c>
      <c r="M780" s="281">
        <f>ROUND(AX71,0)</f>
        <v>0</v>
      </c>
      <c r="N780" s="281"/>
      <c r="O780" s="281"/>
      <c r="P780" s="281">
        <f>IF(AX77&gt;0,ROUND(AX77,0),0)</f>
        <v>0</v>
      </c>
      <c r="Q780" s="281">
        <f>IF(AX78&gt;0,ROUND(AX78,0),0)</f>
        <v>0</v>
      </c>
      <c r="R780" s="281">
        <f>IF(AX79&gt;0,ROUND(AX79,0),0)</f>
        <v>0</v>
      </c>
      <c r="S780" s="281">
        <f>IF(AX80&gt;0,ROUND(AX80,0),0)</f>
        <v>0</v>
      </c>
      <c r="T780" s="284">
        <f>IF(AX81&gt;0,ROUND(AX81,2),0)</f>
        <v>0</v>
      </c>
      <c r="U780" s="281"/>
      <c r="X780" s="281"/>
      <c r="Y780" s="281"/>
      <c r="Z780" s="281"/>
    </row>
    <row r="781" spans="1:26" ht="12.65" customHeight="1" x14ac:dyDescent="0.35">
      <c r="A781" s="209" t="str">
        <f>RIGHT($C$84,3)&amp;"*"&amp;RIGHT($C$83,4)&amp;"*"&amp;AY$55&amp;"*"&amp;"A"</f>
        <v>043*2019*8320*A</v>
      </c>
      <c r="B781" s="281">
        <f>ROUND(AY59,0)</f>
        <v>0</v>
      </c>
      <c r="C781" s="284">
        <f>ROUND(AY60,2)</f>
        <v>0</v>
      </c>
      <c r="D781" s="281">
        <f>ROUND(AY61,0)</f>
        <v>0</v>
      </c>
      <c r="E781" s="281" t="e">
        <f>ROUND(AY62,0)</f>
        <v>#DIV/0!</v>
      </c>
      <c r="F781" s="281">
        <f>ROUND(AY63,0)</f>
        <v>0</v>
      </c>
      <c r="G781" s="281">
        <f>ROUND(AY64,0)</f>
        <v>0</v>
      </c>
      <c r="H781" s="281">
        <f>ROUND(AY65,0)</f>
        <v>0</v>
      </c>
      <c r="I781" s="281">
        <f>ROUND(AY66,0)</f>
        <v>0</v>
      </c>
      <c r="J781" s="281" t="e">
        <f>ROUND(AY67,0)</f>
        <v>#DIV/0!</v>
      </c>
      <c r="K781" s="281">
        <f>ROUND(AY68,0)</f>
        <v>0</v>
      </c>
      <c r="L781" s="281">
        <f>ROUND(AY70,0)</f>
        <v>0</v>
      </c>
      <c r="M781" s="281">
        <f>ROUND(AY71,0)</f>
        <v>0</v>
      </c>
      <c r="N781" s="281"/>
      <c r="O781" s="281"/>
      <c r="P781" s="281">
        <f>IF(AY77&gt;0,ROUND(AY77,0),0)</f>
        <v>0</v>
      </c>
      <c r="Q781" s="281">
        <f>IF(AY78&gt;0,ROUND(AY78,0),0)</f>
        <v>0</v>
      </c>
      <c r="R781" s="281">
        <f>IF(AY79&gt;0,ROUND(AY79,0),0)</f>
        <v>0</v>
      </c>
      <c r="S781" s="281">
        <f>IF(AY80&gt;0,ROUND(AY80,0),0)</f>
        <v>0</v>
      </c>
      <c r="T781" s="284">
        <f>IF(AY81&gt;0,ROUND(AY81,2),0)</f>
        <v>0</v>
      </c>
      <c r="U781" s="281"/>
      <c r="X781" s="281"/>
      <c r="Y781" s="281"/>
      <c r="Z781" s="281"/>
    </row>
    <row r="782" spans="1:26" ht="12.65" customHeight="1" x14ac:dyDescent="0.35">
      <c r="A782" s="209" t="str">
        <f>RIGHT($C$84,3)&amp;"*"&amp;RIGHT($C$83,4)&amp;"*"&amp;AZ$55&amp;"*"&amp;"A"</f>
        <v>043*2019*8330*A</v>
      </c>
      <c r="B782" s="281">
        <f>ROUND(AZ59,0)</f>
        <v>0</v>
      </c>
      <c r="C782" s="284">
        <f>ROUND(AZ60,2)</f>
        <v>0</v>
      </c>
      <c r="D782" s="281">
        <f>ROUND(AZ61,0)</f>
        <v>0</v>
      </c>
      <c r="E782" s="281" t="e">
        <f>ROUND(AZ62,0)</f>
        <v>#DIV/0!</v>
      </c>
      <c r="F782" s="281">
        <f>ROUND(AZ63,0)</f>
        <v>0</v>
      </c>
      <c r="G782" s="281">
        <f>ROUND(AZ64,0)</f>
        <v>0</v>
      </c>
      <c r="H782" s="281">
        <f>ROUND(AZ65,0)</f>
        <v>0</v>
      </c>
      <c r="I782" s="281">
        <f>ROUND(AZ66,0)</f>
        <v>0</v>
      </c>
      <c r="J782" s="281" t="e">
        <f>ROUND(AZ67,0)</f>
        <v>#DIV/0!</v>
      </c>
      <c r="K782" s="281">
        <f>ROUND(AZ68,0)</f>
        <v>0</v>
      </c>
      <c r="L782" s="281">
        <f>ROUND(AZ70,0)</f>
        <v>0</v>
      </c>
      <c r="M782" s="281">
        <f>ROUND(AZ71,0)</f>
        <v>0</v>
      </c>
      <c r="N782" s="281"/>
      <c r="O782" s="281"/>
      <c r="P782" s="281">
        <f>IF(AZ77&gt;0,ROUND(AZ77,0),0)</f>
        <v>0</v>
      </c>
      <c r="Q782" s="281">
        <f>IF(AZ78&gt;0,ROUND(AZ78,0),0)</f>
        <v>0</v>
      </c>
      <c r="R782" s="281">
        <f>IF(AZ79&gt;0,ROUND(AZ79,0),0)</f>
        <v>0</v>
      </c>
      <c r="S782" s="281">
        <f>IF(AZ80&gt;0,ROUND(AZ80,0),0)</f>
        <v>0</v>
      </c>
      <c r="T782" s="284">
        <f>IF(AZ81&gt;0,ROUND(AZ81,2),0)</f>
        <v>0</v>
      </c>
      <c r="U782" s="281"/>
      <c r="X782" s="281"/>
      <c r="Y782" s="281"/>
      <c r="Z782" s="281"/>
    </row>
    <row r="783" spans="1:26" ht="12.65" customHeight="1" x14ac:dyDescent="0.35">
      <c r="A783" s="209" t="str">
        <f>RIGHT($C$84,3)&amp;"*"&amp;RIGHT($C$83,4)&amp;"*"&amp;BA$55&amp;"*"&amp;"A"</f>
        <v>043*2019*8350*A</v>
      </c>
      <c r="B783" s="281">
        <f>ROUND(BA59,0)</f>
        <v>0</v>
      </c>
      <c r="C783" s="284">
        <f>ROUND(BA60,2)</f>
        <v>0</v>
      </c>
      <c r="D783" s="281">
        <f>ROUND(BA61,0)</f>
        <v>0</v>
      </c>
      <c r="E783" s="281" t="e">
        <f>ROUND(BA62,0)</f>
        <v>#DIV/0!</v>
      </c>
      <c r="F783" s="281">
        <f>ROUND(BA63,0)</f>
        <v>0</v>
      </c>
      <c r="G783" s="281">
        <f>ROUND(BA64,0)</f>
        <v>0</v>
      </c>
      <c r="H783" s="281">
        <f>ROUND(BA65,0)</f>
        <v>0</v>
      </c>
      <c r="I783" s="281">
        <f>ROUND(BA66,0)</f>
        <v>0</v>
      </c>
      <c r="J783" s="281" t="e">
        <f>ROUND(BA67,0)</f>
        <v>#DIV/0!</v>
      </c>
      <c r="K783" s="281">
        <f>ROUND(BA68,0)</f>
        <v>0</v>
      </c>
      <c r="L783" s="281">
        <f>ROUND(BA70,0)</f>
        <v>0</v>
      </c>
      <c r="M783" s="281">
        <f>ROUND(BA71,0)</f>
        <v>0</v>
      </c>
      <c r="N783" s="281"/>
      <c r="O783" s="281"/>
      <c r="P783" s="281">
        <f>IF(BA77&gt;0,ROUND(BA77,0),0)</f>
        <v>0</v>
      </c>
      <c r="Q783" s="281">
        <f>IF(BA78&gt;0,ROUND(BA78,0),0)</f>
        <v>0</v>
      </c>
      <c r="R783" s="281">
        <f>IF(BA79&gt;0,ROUND(BA79,0),0)</f>
        <v>0</v>
      </c>
      <c r="S783" s="281">
        <f>IF(BA80&gt;0,ROUND(BA80,0),0)</f>
        <v>0</v>
      </c>
      <c r="T783" s="284">
        <f>IF(BA81&gt;0,ROUND(BA81,2),0)</f>
        <v>0</v>
      </c>
      <c r="U783" s="281"/>
      <c r="X783" s="281"/>
      <c r="Y783" s="281"/>
      <c r="Z783" s="281"/>
    </row>
    <row r="784" spans="1:26" ht="12.65" customHeight="1" x14ac:dyDescent="0.35">
      <c r="A784" s="209" t="str">
        <f>RIGHT($C$84,3)&amp;"*"&amp;RIGHT($C$83,4)&amp;"*"&amp;BB$55&amp;"*"&amp;"A"</f>
        <v>043*2019*8360*A</v>
      </c>
      <c r="B784" s="281"/>
      <c r="C784" s="284">
        <f>ROUND(BB60,2)</f>
        <v>0</v>
      </c>
      <c r="D784" s="281">
        <f>ROUND(BB61,0)</f>
        <v>0</v>
      </c>
      <c r="E784" s="281" t="e">
        <f>ROUND(BB62,0)</f>
        <v>#DIV/0!</v>
      </c>
      <c r="F784" s="281">
        <f>ROUND(BB63,0)</f>
        <v>0</v>
      </c>
      <c r="G784" s="281">
        <f>ROUND(BB64,0)</f>
        <v>0</v>
      </c>
      <c r="H784" s="281">
        <f>ROUND(BB65,0)</f>
        <v>0</v>
      </c>
      <c r="I784" s="281">
        <f>ROUND(BB66,0)</f>
        <v>0</v>
      </c>
      <c r="J784" s="281" t="e">
        <f>ROUND(BB67,0)</f>
        <v>#DIV/0!</v>
      </c>
      <c r="K784" s="281">
        <f>ROUND(BB68,0)</f>
        <v>0</v>
      </c>
      <c r="L784" s="281">
        <f>ROUND(BB70,0)</f>
        <v>0</v>
      </c>
      <c r="M784" s="281">
        <f>ROUND(BB71,0)</f>
        <v>0</v>
      </c>
      <c r="N784" s="281"/>
      <c r="O784" s="281"/>
      <c r="P784" s="281">
        <f>IF(BB77&gt;0,ROUND(BB77,0),0)</f>
        <v>0</v>
      </c>
      <c r="Q784" s="281">
        <f>IF(BB78&gt;0,ROUND(BB78,0),0)</f>
        <v>0</v>
      </c>
      <c r="R784" s="281">
        <f>IF(BB79&gt;0,ROUND(BB79,0),0)</f>
        <v>0</v>
      </c>
      <c r="S784" s="281">
        <f>IF(BB80&gt;0,ROUND(BB80,0),0)</f>
        <v>0</v>
      </c>
      <c r="T784" s="284">
        <f>IF(BB81&gt;0,ROUND(BB81,2),0)</f>
        <v>0</v>
      </c>
      <c r="U784" s="281"/>
      <c r="X784" s="281"/>
      <c r="Y784" s="281"/>
      <c r="Z784" s="281"/>
    </row>
    <row r="785" spans="1:26" ht="12.65" customHeight="1" x14ac:dyDescent="0.35">
      <c r="A785" s="209" t="str">
        <f>RIGHT($C$84,3)&amp;"*"&amp;RIGHT($C$83,4)&amp;"*"&amp;BC$55&amp;"*"&amp;"A"</f>
        <v>043*2019*8370*A</v>
      </c>
      <c r="B785" s="281"/>
      <c r="C785" s="284">
        <f>ROUND(BC60,2)</f>
        <v>0</v>
      </c>
      <c r="D785" s="281">
        <f>ROUND(BC61,0)</f>
        <v>0</v>
      </c>
      <c r="E785" s="281" t="e">
        <f>ROUND(BC62,0)</f>
        <v>#DIV/0!</v>
      </c>
      <c r="F785" s="281">
        <f>ROUND(BC63,0)</f>
        <v>0</v>
      </c>
      <c r="G785" s="281">
        <f>ROUND(BC64,0)</f>
        <v>0</v>
      </c>
      <c r="H785" s="281">
        <f>ROUND(BC65,0)</f>
        <v>0</v>
      </c>
      <c r="I785" s="281">
        <f>ROUND(BC66,0)</f>
        <v>0</v>
      </c>
      <c r="J785" s="281" t="e">
        <f>ROUND(BC67,0)</f>
        <v>#DIV/0!</v>
      </c>
      <c r="K785" s="281">
        <f>ROUND(BC68,0)</f>
        <v>0</v>
      </c>
      <c r="L785" s="281">
        <f>ROUND(BC70,0)</f>
        <v>0</v>
      </c>
      <c r="M785" s="281">
        <f>ROUND(BC71,0)</f>
        <v>0</v>
      </c>
      <c r="N785" s="281"/>
      <c r="O785" s="281"/>
      <c r="P785" s="281">
        <f>IF(BC77&gt;0,ROUND(BC77,0),0)</f>
        <v>0</v>
      </c>
      <c r="Q785" s="281">
        <f>IF(BC78&gt;0,ROUND(BC78,0),0)</f>
        <v>0</v>
      </c>
      <c r="R785" s="281">
        <f>IF(BC79&gt;0,ROUND(BC79,0),0)</f>
        <v>0</v>
      </c>
      <c r="S785" s="281">
        <f>IF(BC80&gt;0,ROUND(BC80,0),0)</f>
        <v>0</v>
      </c>
      <c r="T785" s="284">
        <f>IF(BC81&gt;0,ROUND(BC81,2),0)</f>
        <v>0</v>
      </c>
      <c r="U785" s="281"/>
      <c r="X785" s="281"/>
      <c r="Y785" s="281"/>
      <c r="Z785" s="281"/>
    </row>
    <row r="786" spans="1:26" ht="12.65" customHeight="1" x14ac:dyDescent="0.35">
      <c r="A786" s="209" t="str">
        <f>RIGHT($C$84,3)&amp;"*"&amp;RIGHT($C$83,4)&amp;"*"&amp;BD$55&amp;"*"&amp;"A"</f>
        <v>043*2019*8420*A</v>
      </c>
      <c r="B786" s="281"/>
      <c r="C786" s="284">
        <f>ROUND(BD60,2)</f>
        <v>0</v>
      </c>
      <c r="D786" s="281">
        <f>ROUND(BD61,0)</f>
        <v>0</v>
      </c>
      <c r="E786" s="281" t="e">
        <f>ROUND(BD62,0)</f>
        <v>#DIV/0!</v>
      </c>
      <c r="F786" s="281">
        <f>ROUND(BD63,0)</f>
        <v>0</v>
      </c>
      <c r="G786" s="281">
        <f>ROUND(BD64,0)</f>
        <v>0</v>
      </c>
      <c r="H786" s="281">
        <f>ROUND(BD65,0)</f>
        <v>0</v>
      </c>
      <c r="I786" s="281">
        <f>ROUND(BD66,0)</f>
        <v>0</v>
      </c>
      <c r="J786" s="281" t="e">
        <f>ROUND(BD67,0)</f>
        <v>#DIV/0!</v>
      </c>
      <c r="K786" s="281">
        <f>ROUND(BD68,0)</f>
        <v>0</v>
      </c>
      <c r="L786" s="281">
        <f>ROUND(BD70,0)</f>
        <v>0</v>
      </c>
      <c r="M786" s="281">
        <f>ROUND(BD71,0)</f>
        <v>0</v>
      </c>
      <c r="N786" s="281"/>
      <c r="O786" s="281"/>
      <c r="P786" s="281">
        <f>IF(BD77&gt;0,ROUND(BD77,0),0)</f>
        <v>0</v>
      </c>
      <c r="Q786" s="281">
        <f>IF(BD78&gt;0,ROUND(BD78,0),0)</f>
        <v>0</v>
      </c>
      <c r="R786" s="281">
        <f>IF(BD79&gt;0,ROUND(BD79,0),0)</f>
        <v>0</v>
      </c>
      <c r="S786" s="281">
        <f>IF(BD80&gt;0,ROUND(BD80,0),0)</f>
        <v>0</v>
      </c>
      <c r="T786" s="284">
        <f>IF(BD81&gt;0,ROUND(BD81,2),0)</f>
        <v>0</v>
      </c>
      <c r="U786" s="281"/>
      <c r="X786" s="281"/>
      <c r="Y786" s="281"/>
      <c r="Z786" s="281"/>
    </row>
    <row r="787" spans="1:26" ht="12.65" customHeight="1" x14ac:dyDescent="0.35">
      <c r="A787" s="209" t="str">
        <f>RIGHT($C$84,3)&amp;"*"&amp;RIGHT($C$83,4)&amp;"*"&amp;BE$55&amp;"*"&amp;"A"</f>
        <v>043*2019*8430*A</v>
      </c>
      <c r="B787" s="281">
        <f>ROUND(BE59,0)</f>
        <v>0</v>
      </c>
      <c r="C787" s="284">
        <f>ROUND(BE60,2)</f>
        <v>0</v>
      </c>
      <c r="D787" s="281">
        <f>ROUND(BE61,0)</f>
        <v>0</v>
      </c>
      <c r="E787" s="281" t="e">
        <f>ROUND(BE62,0)</f>
        <v>#DIV/0!</v>
      </c>
      <c r="F787" s="281">
        <f>ROUND(BE63,0)</f>
        <v>0</v>
      </c>
      <c r="G787" s="281">
        <f>ROUND(BE64,0)</f>
        <v>0</v>
      </c>
      <c r="H787" s="281">
        <f>ROUND(BE65,0)</f>
        <v>0</v>
      </c>
      <c r="I787" s="281">
        <f>ROUND(BE66,0)</f>
        <v>0</v>
      </c>
      <c r="J787" s="281" t="e">
        <f>ROUND(BE67,0)</f>
        <v>#DIV/0!</v>
      </c>
      <c r="K787" s="281">
        <f>ROUND(BE68,0)</f>
        <v>0</v>
      </c>
      <c r="L787" s="281">
        <f>ROUND(BE70,0)</f>
        <v>0</v>
      </c>
      <c r="M787" s="281">
        <f>ROUND(BE71,0)</f>
        <v>0</v>
      </c>
      <c r="N787" s="281"/>
      <c r="O787" s="281"/>
      <c r="P787" s="281">
        <f>IF(BE77&gt;0,ROUND(BE77,0),0)</f>
        <v>0</v>
      </c>
      <c r="Q787" s="281">
        <f>IF(BE78&gt;0,ROUND(BE78,0),0)</f>
        <v>0</v>
      </c>
      <c r="R787" s="281">
        <f>IF(BE79&gt;0,ROUND(BE79,0),0)</f>
        <v>0</v>
      </c>
      <c r="S787" s="281">
        <f>IF(BE80&gt;0,ROUND(BE80,0),0)</f>
        <v>0</v>
      </c>
      <c r="T787" s="284">
        <f>IF(BE81&gt;0,ROUND(BE81,2),0)</f>
        <v>0</v>
      </c>
      <c r="U787" s="281"/>
      <c r="X787" s="281"/>
      <c r="Y787" s="281"/>
      <c r="Z787" s="281"/>
    </row>
    <row r="788" spans="1:26" ht="12.65" customHeight="1" x14ac:dyDescent="0.35">
      <c r="A788" s="209" t="str">
        <f>RIGHT($C$84,3)&amp;"*"&amp;RIGHT($C$83,4)&amp;"*"&amp;BF$55&amp;"*"&amp;"A"</f>
        <v>043*2019*8460*A</v>
      </c>
      <c r="B788" s="281"/>
      <c r="C788" s="284">
        <f>ROUND(BF60,2)</f>
        <v>0</v>
      </c>
      <c r="D788" s="281">
        <f>ROUND(BF61,0)</f>
        <v>0</v>
      </c>
      <c r="E788" s="281" t="e">
        <f>ROUND(BF62,0)</f>
        <v>#DIV/0!</v>
      </c>
      <c r="F788" s="281">
        <f>ROUND(BF63,0)</f>
        <v>0</v>
      </c>
      <c r="G788" s="281">
        <f>ROUND(BF64,0)</f>
        <v>0</v>
      </c>
      <c r="H788" s="281">
        <f>ROUND(BF65,0)</f>
        <v>0</v>
      </c>
      <c r="I788" s="281">
        <f>ROUND(BF66,0)</f>
        <v>0</v>
      </c>
      <c r="J788" s="281" t="e">
        <f>ROUND(BF67,0)</f>
        <v>#DIV/0!</v>
      </c>
      <c r="K788" s="281">
        <f>ROUND(BF68,0)</f>
        <v>0</v>
      </c>
      <c r="L788" s="281">
        <f>ROUND(BF70,0)</f>
        <v>0</v>
      </c>
      <c r="M788" s="281">
        <f>ROUND(BF71,0)</f>
        <v>0</v>
      </c>
      <c r="N788" s="281"/>
      <c r="O788" s="281"/>
      <c r="P788" s="281">
        <f>IF(BF77&gt;0,ROUND(BF77,0),0)</f>
        <v>0</v>
      </c>
      <c r="Q788" s="281">
        <f>IF(BF78&gt;0,ROUND(BF78,0),0)</f>
        <v>0</v>
      </c>
      <c r="R788" s="281">
        <f>IF(BF79&gt;0,ROUND(BF79,0),0)</f>
        <v>0</v>
      </c>
      <c r="S788" s="281">
        <f>IF(BF80&gt;0,ROUND(BF80,0),0)</f>
        <v>0</v>
      </c>
      <c r="T788" s="284">
        <f>IF(BF81&gt;0,ROUND(BF81,2),0)</f>
        <v>0</v>
      </c>
      <c r="U788" s="281"/>
      <c r="X788" s="281"/>
      <c r="Y788" s="281"/>
      <c r="Z788" s="281"/>
    </row>
    <row r="789" spans="1:26" ht="12.65" customHeight="1" x14ac:dyDescent="0.35">
      <c r="A789" s="209" t="str">
        <f>RIGHT($C$84,3)&amp;"*"&amp;RIGHT($C$83,4)&amp;"*"&amp;BG$55&amp;"*"&amp;"A"</f>
        <v>043*2019*8470*A</v>
      </c>
      <c r="B789" s="281"/>
      <c r="C789" s="284">
        <f>ROUND(BG60,2)</f>
        <v>0</v>
      </c>
      <c r="D789" s="281">
        <f>ROUND(BG61,0)</f>
        <v>0</v>
      </c>
      <c r="E789" s="281" t="e">
        <f>ROUND(BG62,0)</f>
        <v>#DIV/0!</v>
      </c>
      <c r="F789" s="281">
        <f>ROUND(BG63,0)</f>
        <v>0</v>
      </c>
      <c r="G789" s="281">
        <f>ROUND(BG64,0)</f>
        <v>0</v>
      </c>
      <c r="H789" s="281">
        <f>ROUND(BG65,0)</f>
        <v>0</v>
      </c>
      <c r="I789" s="281">
        <f>ROUND(BG66,0)</f>
        <v>0</v>
      </c>
      <c r="J789" s="281" t="e">
        <f>ROUND(BG67,0)</f>
        <v>#DIV/0!</v>
      </c>
      <c r="K789" s="281">
        <f>ROUND(BG68,0)</f>
        <v>0</v>
      </c>
      <c r="L789" s="281">
        <f>ROUND(BG70,0)</f>
        <v>0</v>
      </c>
      <c r="M789" s="281">
        <f>ROUND(BG71,0)</f>
        <v>0</v>
      </c>
      <c r="N789" s="281"/>
      <c r="O789" s="281"/>
      <c r="P789" s="281">
        <f>IF(BG77&gt;0,ROUND(BG77,0),0)</f>
        <v>0</v>
      </c>
      <c r="Q789" s="281">
        <f>IF(BG78&gt;0,ROUND(BG78,0),0)</f>
        <v>0</v>
      </c>
      <c r="R789" s="281">
        <f>IF(BG79&gt;0,ROUND(BG79,0),0)</f>
        <v>0</v>
      </c>
      <c r="S789" s="281">
        <f>IF(BG80&gt;0,ROUND(BG80,0),0)</f>
        <v>0</v>
      </c>
      <c r="T789" s="284">
        <f>IF(BG81&gt;0,ROUND(BG81,2),0)</f>
        <v>0</v>
      </c>
      <c r="U789" s="281"/>
      <c r="X789" s="281"/>
      <c r="Y789" s="281"/>
      <c r="Z789" s="281"/>
    </row>
    <row r="790" spans="1:26" ht="12.65" customHeight="1" x14ac:dyDescent="0.35">
      <c r="A790" s="209" t="str">
        <f>RIGHT($C$84,3)&amp;"*"&amp;RIGHT($C$83,4)&amp;"*"&amp;BH$55&amp;"*"&amp;"A"</f>
        <v>043*2019*8480*A</v>
      </c>
      <c r="B790" s="281"/>
      <c r="C790" s="284">
        <f>ROUND(BH60,2)</f>
        <v>0</v>
      </c>
      <c r="D790" s="281">
        <f>ROUND(BH61,0)</f>
        <v>0</v>
      </c>
      <c r="E790" s="281" t="e">
        <f>ROUND(BH62,0)</f>
        <v>#DIV/0!</v>
      </c>
      <c r="F790" s="281">
        <f>ROUND(BH63,0)</f>
        <v>0</v>
      </c>
      <c r="G790" s="281">
        <f>ROUND(BH64,0)</f>
        <v>0</v>
      </c>
      <c r="H790" s="281">
        <f>ROUND(BH65,0)</f>
        <v>0</v>
      </c>
      <c r="I790" s="281">
        <f>ROUND(BH66,0)</f>
        <v>0</v>
      </c>
      <c r="J790" s="281" t="e">
        <f>ROUND(BH67,0)</f>
        <v>#DIV/0!</v>
      </c>
      <c r="K790" s="281">
        <f>ROUND(BH68,0)</f>
        <v>0</v>
      </c>
      <c r="L790" s="281">
        <f>ROUND(BH70,0)</f>
        <v>0</v>
      </c>
      <c r="M790" s="281">
        <f>ROUND(BH71,0)</f>
        <v>0</v>
      </c>
      <c r="N790" s="281"/>
      <c r="O790" s="281"/>
      <c r="P790" s="281">
        <f>IF(BH77&gt;0,ROUND(BH77,0),0)</f>
        <v>0</v>
      </c>
      <c r="Q790" s="281">
        <f>IF(BH78&gt;0,ROUND(BH78,0),0)</f>
        <v>0</v>
      </c>
      <c r="R790" s="281">
        <f>IF(BH79&gt;0,ROUND(BH79,0),0)</f>
        <v>0</v>
      </c>
      <c r="S790" s="281">
        <f>IF(BH80&gt;0,ROUND(BH80,0),0)</f>
        <v>0</v>
      </c>
      <c r="T790" s="284">
        <f>IF(BH81&gt;0,ROUND(BH81,2),0)</f>
        <v>0</v>
      </c>
      <c r="U790" s="281"/>
      <c r="X790" s="281"/>
      <c r="Y790" s="281"/>
      <c r="Z790" s="281"/>
    </row>
    <row r="791" spans="1:26" ht="12.65" customHeight="1" x14ac:dyDescent="0.35">
      <c r="A791" s="209" t="str">
        <f>RIGHT($C$84,3)&amp;"*"&amp;RIGHT($C$83,4)&amp;"*"&amp;BI$55&amp;"*"&amp;"A"</f>
        <v>043*2019*8490*A</v>
      </c>
      <c r="B791" s="281"/>
      <c r="C791" s="284">
        <f>ROUND(BI60,2)</f>
        <v>0</v>
      </c>
      <c r="D791" s="281">
        <f>ROUND(BI61,0)</f>
        <v>0</v>
      </c>
      <c r="E791" s="281" t="e">
        <f>ROUND(BI62,0)</f>
        <v>#DIV/0!</v>
      </c>
      <c r="F791" s="281">
        <f>ROUND(BI63,0)</f>
        <v>0</v>
      </c>
      <c r="G791" s="281">
        <f>ROUND(BI64,0)</f>
        <v>0</v>
      </c>
      <c r="H791" s="281">
        <f>ROUND(BI65,0)</f>
        <v>0</v>
      </c>
      <c r="I791" s="281">
        <f>ROUND(BI66,0)</f>
        <v>0</v>
      </c>
      <c r="J791" s="281" t="e">
        <f>ROUND(BI67,0)</f>
        <v>#DIV/0!</v>
      </c>
      <c r="K791" s="281">
        <f>ROUND(BI68,0)</f>
        <v>0</v>
      </c>
      <c r="L791" s="281">
        <f>ROUND(BI70,0)</f>
        <v>0</v>
      </c>
      <c r="M791" s="281">
        <f>ROUND(BI71,0)</f>
        <v>0</v>
      </c>
      <c r="N791" s="281"/>
      <c r="O791" s="281"/>
      <c r="P791" s="281">
        <f>IF(BI77&gt;0,ROUND(BI77,0),0)</f>
        <v>0</v>
      </c>
      <c r="Q791" s="281">
        <f>IF(BI78&gt;0,ROUND(BI78,0),0)</f>
        <v>0</v>
      </c>
      <c r="R791" s="281">
        <f>IF(BI79&gt;0,ROUND(BI79,0),0)</f>
        <v>0</v>
      </c>
      <c r="S791" s="281">
        <f>IF(BI80&gt;0,ROUND(BI80,0),0)</f>
        <v>0</v>
      </c>
      <c r="T791" s="284">
        <f>IF(BI81&gt;0,ROUND(BI81,2),0)</f>
        <v>0</v>
      </c>
      <c r="U791" s="281"/>
      <c r="X791" s="281"/>
      <c r="Y791" s="281"/>
      <c r="Z791" s="281"/>
    </row>
    <row r="792" spans="1:26" ht="12.65" customHeight="1" x14ac:dyDescent="0.35">
      <c r="A792" s="209" t="str">
        <f>RIGHT($C$84,3)&amp;"*"&amp;RIGHT($C$83,4)&amp;"*"&amp;BJ$55&amp;"*"&amp;"A"</f>
        <v>043*2019*8510*A</v>
      </c>
      <c r="B792" s="281"/>
      <c r="C792" s="284">
        <f>ROUND(BJ60,2)</f>
        <v>0</v>
      </c>
      <c r="D792" s="281">
        <f>ROUND(BJ61,0)</f>
        <v>0</v>
      </c>
      <c r="E792" s="281" t="e">
        <f>ROUND(BJ62,0)</f>
        <v>#DIV/0!</v>
      </c>
      <c r="F792" s="281">
        <f>ROUND(BJ63,0)</f>
        <v>0</v>
      </c>
      <c r="G792" s="281">
        <f>ROUND(BJ64,0)</f>
        <v>0</v>
      </c>
      <c r="H792" s="281">
        <f>ROUND(BJ65,0)</f>
        <v>0</v>
      </c>
      <c r="I792" s="281">
        <f>ROUND(BJ66,0)</f>
        <v>0</v>
      </c>
      <c r="J792" s="281" t="e">
        <f>ROUND(BJ67,0)</f>
        <v>#DIV/0!</v>
      </c>
      <c r="K792" s="281">
        <f>ROUND(BJ68,0)</f>
        <v>0</v>
      </c>
      <c r="L792" s="281">
        <f>ROUND(BJ70,0)</f>
        <v>0</v>
      </c>
      <c r="M792" s="281">
        <f>ROUND(BJ71,0)</f>
        <v>0</v>
      </c>
      <c r="N792" s="281"/>
      <c r="O792" s="281"/>
      <c r="P792" s="281">
        <f>IF(BJ77&gt;0,ROUND(BJ77,0),0)</f>
        <v>0</v>
      </c>
      <c r="Q792" s="281">
        <f>IF(BJ78&gt;0,ROUND(BJ78,0),0)</f>
        <v>0</v>
      </c>
      <c r="R792" s="281">
        <f>IF(BJ79&gt;0,ROUND(BJ79,0),0)</f>
        <v>0</v>
      </c>
      <c r="S792" s="281">
        <f>IF(BJ80&gt;0,ROUND(BJ80,0),0)</f>
        <v>0</v>
      </c>
      <c r="T792" s="284">
        <f>IF(BJ81&gt;0,ROUND(BJ81,2),0)</f>
        <v>0</v>
      </c>
      <c r="U792" s="281"/>
      <c r="X792" s="281"/>
      <c r="Y792" s="281"/>
      <c r="Z792" s="281"/>
    </row>
    <row r="793" spans="1:26" ht="12.65" customHeight="1" x14ac:dyDescent="0.35">
      <c r="A793" s="209" t="str">
        <f>RIGHT($C$84,3)&amp;"*"&amp;RIGHT($C$83,4)&amp;"*"&amp;BK$55&amp;"*"&amp;"A"</f>
        <v>043*2019*8530*A</v>
      </c>
      <c r="B793" s="281"/>
      <c r="C793" s="284">
        <f>ROUND(BK60,2)</f>
        <v>0</v>
      </c>
      <c r="D793" s="281">
        <f>ROUND(BK61,0)</f>
        <v>0</v>
      </c>
      <c r="E793" s="281" t="e">
        <f>ROUND(BK62,0)</f>
        <v>#DIV/0!</v>
      </c>
      <c r="F793" s="281">
        <f>ROUND(BK63,0)</f>
        <v>0</v>
      </c>
      <c r="G793" s="281">
        <f>ROUND(BK64,0)</f>
        <v>0</v>
      </c>
      <c r="H793" s="281">
        <f>ROUND(BK65,0)</f>
        <v>0</v>
      </c>
      <c r="I793" s="281">
        <f>ROUND(BK66,0)</f>
        <v>0</v>
      </c>
      <c r="J793" s="281" t="e">
        <f>ROUND(BK67,0)</f>
        <v>#DIV/0!</v>
      </c>
      <c r="K793" s="281">
        <f>ROUND(BK68,0)</f>
        <v>0</v>
      </c>
      <c r="L793" s="281">
        <f>ROUND(BK70,0)</f>
        <v>0</v>
      </c>
      <c r="M793" s="281">
        <f>ROUND(BK71,0)</f>
        <v>0</v>
      </c>
      <c r="N793" s="281"/>
      <c r="O793" s="281"/>
      <c r="P793" s="281">
        <f>IF(BK77&gt;0,ROUND(BK77,0),0)</f>
        <v>0</v>
      </c>
      <c r="Q793" s="281">
        <f>IF(BK78&gt;0,ROUND(BK78,0),0)</f>
        <v>0</v>
      </c>
      <c r="R793" s="281">
        <f>IF(BK79&gt;0,ROUND(BK79,0),0)</f>
        <v>0</v>
      </c>
      <c r="S793" s="281">
        <f>IF(BK80&gt;0,ROUND(BK80,0),0)</f>
        <v>0</v>
      </c>
      <c r="T793" s="284">
        <f>IF(BK81&gt;0,ROUND(BK81,2),0)</f>
        <v>0</v>
      </c>
      <c r="U793" s="281"/>
      <c r="X793" s="281"/>
      <c r="Y793" s="281"/>
      <c r="Z793" s="281"/>
    </row>
    <row r="794" spans="1:26" ht="12.65" customHeight="1" x14ac:dyDescent="0.35">
      <c r="A794" s="209" t="str">
        <f>RIGHT($C$84,3)&amp;"*"&amp;RIGHT($C$83,4)&amp;"*"&amp;BL$55&amp;"*"&amp;"A"</f>
        <v>043*2019*8560*A</v>
      </c>
      <c r="B794" s="281"/>
      <c r="C794" s="284">
        <f>ROUND(BL60,2)</f>
        <v>0</v>
      </c>
      <c r="D794" s="281">
        <f>ROUND(BL61,0)</f>
        <v>0</v>
      </c>
      <c r="E794" s="281" t="e">
        <f>ROUND(BL62,0)</f>
        <v>#DIV/0!</v>
      </c>
      <c r="F794" s="281">
        <f>ROUND(BL63,0)</f>
        <v>0</v>
      </c>
      <c r="G794" s="281">
        <f>ROUND(BL64,0)</f>
        <v>0</v>
      </c>
      <c r="H794" s="281">
        <f>ROUND(BL65,0)</f>
        <v>0</v>
      </c>
      <c r="I794" s="281">
        <f>ROUND(BL66,0)</f>
        <v>0</v>
      </c>
      <c r="J794" s="281" t="e">
        <f>ROUND(BL67,0)</f>
        <v>#DIV/0!</v>
      </c>
      <c r="K794" s="281">
        <f>ROUND(BL68,0)</f>
        <v>0</v>
      </c>
      <c r="L794" s="281">
        <f>ROUND(BL70,0)</f>
        <v>0</v>
      </c>
      <c r="M794" s="281">
        <f>ROUND(BL71,0)</f>
        <v>0</v>
      </c>
      <c r="N794" s="281"/>
      <c r="O794" s="281"/>
      <c r="P794" s="281">
        <f>IF(BL77&gt;0,ROUND(BL77,0),0)</f>
        <v>0</v>
      </c>
      <c r="Q794" s="281">
        <f>IF(BL78&gt;0,ROUND(BL78,0),0)</f>
        <v>0</v>
      </c>
      <c r="R794" s="281">
        <f>IF(BL79&gt;0,ROUND(BL79,0),0)</f>
        <v>0</v>
      </c>
      <c r="S794" s="281">
        <f>IF(BL80&gt;0,ROUND(BL80,0),0)</f>
        <v>0</v>
      </c>
      <c r="T794" s="284">
        <f>IF(BL81&gt;0,ROUND(BL81,2),0)</f>
        <v>0</v>
      </c>
      <c r="U794" s="281"/>
      <c r="X794" s="281"/>
      <c r="Y794" s="281"/>
      <c r="Z794" s="281"/>
    </row>
    <row r="795" spans="1:26" ht="12.65" customHeight="1" x14ac:dyDescent="0.35">
      <c r="A795" s="209" t="str">
        <f>RIGHT($C$84,3)&amp;"*"&amp;RIGHT($C$83,4)&amp;"*"&amp;BM$55&amp;"*"&amp;"A"</f>
        <v>043*2019*8590*A</v>
      </c>
      <c r="B795" s="281"/>
      <c r="C795" s="284">
        <f>ROUND(BM60,2)</f>
        <v>0</v>
      </c>
      <c r="D795" s="281">
        <f>ROUND(BM61,0)</f>
        <v>0</v>
      </c>
      <c r="E795" s="281" t="e">
        <f>ROUND(BM62,0)</f>
        <v>#DIV/0!</v>
      </c>
      <c r="F795" s="281">
        <f>ROUND(BM63,0)</f>
        <v>0</v>
      </c>
      <c r="G795" s="281">
        <f>ROUND(BM64,0)</f>
        <v>0</v>
      </c>
      <c r="H795" s="281">
        <f>ROUND(BM65,0)</f>
        <v>0</v>
      </c>
      <c r="I795" s="281">
        <f>ROUND(BM66,0)</f>
        <v>0</v>
      </c>
      <c r="J795" s="281" t="e">
        <f>ROUND(BM67,0)</f>
        <v>#DIV/0!</v>
      </c>
      <c r="K795" s="281">
        <f>ROUND(BM68,0)</f>
        <v>0</v>
      </c>
      <c r="L795" s="281">
        <f>ROUND(BM70,0)</f>
        <v>0</v>
      </c>
      <c r="M795" s="281">
        <f>ROUND(BM71,0)</f>
        <v>0</v>
      </c>
      <c r="N795" s="281"/>
      <c r="O795" s="281"/>
      <c r="P795" s="281">
        <f>IF(BM77&gt;0,ROUND(BM77,0),0)</f>
        <v>0</v>
      </c>
      <c r="Q795" s="281">
        <f>IF(BM78&gt;0,ROUND(BM78,0),0)</f>
        <v>0</v>
      </c>
      <c r="R795" s="281">
        <f>IF(BM79&gt;0,ROUND(BM79,0),0)</f>
        <v>0</v>
      </c>
      <c r="S795" s="281">
        <f>IF(BM80&gt;0,ROUND(BM80,0),0)</f>
        <v>0</v>
      </c>
      <c r="T795" s="284">
        <f>IF(BM81&gt;0,ROUND(BM81,2),0)</f>
        <v>0</v>
      </c>
      <c r="U795" s="281"/>
      <c r="X795" s="281"/>
      <c r="Y795" s="281"/>
      <c r="Z795" s="281"/>
    </row>
    <row r="796" spans="1:26" ht="12.65" customHeight="1" x14ac:dyDescent="0.35">
      <c r="A796" s="209" t="str">
        <f>RIGHT($C$84,3)&amp;"*"&amp;RIGHT($C$83,4)&amp;"*"&amp;BN$55&amp;"*"&amp;"A"</f>
        <v>043*2019*8610*A</v>
      </c>
      <c r="B796" s="281"/>
      <c r="C796" s="284">
        <f>ROUND(BN60,2)</f>
        <v>0</v>
      </c>
      <c r="D796" s="281">
        <f>ROUND(BN61,0)</f>
        <v>0</v>
      </c>
      <c r="E796" s="281" t="e">
        <f>ROUND(BN62,0)</f>
        <v>#DIV/0!</v>
      </c>
      <c r="F796" s="281">
        <f>ROUND(BN63,0)</f>
        <v>0</v>
      </c>
      <c r="G796" s="281">
        <f>ROUND(BN64,0)</f>
        <v>0</v>
      </c>
      <c r="H796" s="281">
        <f>ROUND(BN65,0)</f>
        <v>0</v>
      </c>
      <c r="I796" s="281">
        <f>ROUND(BN66,0)</f>
        <v>0</v>
      </c>
      <c r="J796" s="281" t="e">
        <f>ROUND(BN67,0)</f>
        <v>#DIV/0!</v>
      </c>
      <c r="K796" s="281">
        <f>ROUND(BN68,0)</f>
        <v>0</v>
      </c>
      <c r="L796" s="281">
        <f>ROUND(BN70,0)</f>
        <v>0</v>
      </c>
      <c r="M796" s="281">
        <f>ROUND(BN71,0)</f>
        <v>0</v>
      </c>
      <c r="N796" s="281"/>
      <c r="O796" s="281"/>
      <c r="P796" s="281">
        <f>IF(BN77&gt;0,ROUND(BN77,0),0)</f>
        <v>0</v>
      </c>
      <c r="Q796" s="281">
        <f>IF(BN78&gt;0,ROUND(BN78,0),0)</f>
        <v>0</v>
      </c>
      <c r="R796" s="281">
        <f>IF(BN79&gt;0,ROUND(BN79,0),0)</f>
        <v>0</v>
      </c>
      <c r="S796" s="281">
        <f>IF(BN80&gt;0,ROUND(BN80,0),0)</f>
        <v>0</v>
      </c>
      <c r="T796" s="284">
        <f>IF(BN81&gt;0,ROUND(BN81,2),0)</f>
        <v>0</v>
      </c>
      <c r="U796" s="281"/>
      <c r="X796" s="281"/>
      <c r="Y796" s="281"/>
      <c r="Z796" s="281"/>
    </row>
    <row r="797" spans="1:26" ht="12.65" customHeight="1" x14ac:dyDescent="0.35">
      <c r="A797" s="209" t="str">
        <f>RIGHT($C$84,3)&amp;"*"&amp;RIGHT($C$83,4)&amp;"*"&amp;BO$55&amp;"*"&amp;"A"</f>
        <v>043*2019*8620*A</v>
      </c>
      <c r="B797" s="281"/>
      <c r="C797" s="284">
        <f>ROUND(BO60,2)</f>
        <v>0</v>
      </c>
      <c r="D797" s="281">
        <f>ROUND(BO61,0)</f>
        <v>0</v>
      </c>
      <c r="E797" s="281" t="e">
        <f>ROUND(BO62,0)</f>
        <v>#DIV/0!</v>
      </c>
      <c r="F797" s="281">
        <f>ROUND(BO63,0)</f>
        <v>0</v>
      </c>
      <c r="G797" s="281">
        <f>ROUND(BO64,0)</f>
        <v>0</v>
      </c>
      <c r="H797" s="281">
        <f>ROUND(BO65,0)</f>
        <v>0</v>
      </c>
      <c r="I797" s="281">
        <f>ROUND(BO66,0)</f>
        <v>0</v>
      </c>
      <c r="J797" s="281" t="e">
        <f>ROUND(BO67,0)</f>
        <v>#DIV/0!</v>
      </c>
      <c r="K797" s="281">
        <f>ROUND(BO68,0)</f>
        <v>0</v>
      </c>
      <c r="L797" s="281">
        <f>ROUND(BO70,0)</f>
        <v>0</v>
      </c>
      <c r="M797" s="281">
        <f>ROUND(BO71,0)</f>
        <v>0</v>
      </c>
      <c r="N797" s="281"/>
      <c r="O797" s="281"/>
      <c r="P797" s="281">
        <f>IF(BO77&gt;0,ROUND(BO77,0),0)</f>
        <v>0</v>
      </c>
      <c r="Q797" s="281">
        <f>IF(BO78&gt;0,ROUND(BO78,0),0)</f>
        <v>0</v>
      </c>
      <c r="R797" s="281">
        <f>IF(BO79&gt;0,ROUND(BO79,0),0)</f>
        <v>0</v>
      </c>
      <c r="S797" s="281">
        <f>IF(BO80&gt;0,ROUND(BO80,0),0)</f>
        <v>0</v>
      </c>
      <c r="T797" s="284">
        <f>IF(BO81&gt;0,ROUND(BO81,2),0)</f>
        <v>0</v>
      </c>
      <c r="U797" s="281"/>
      <c r="X797" s="281"/>
      <c r="Y797" s="281"/>
      <c r="Z797" s="281"/>
    </row>
    <row r="798" spans="1:26" ht="12.65" customHeight="1" x14ac:dyDescent="0.35">
      <c r="A798" s="209" t="str">
        <f>RIGHT($C$84,3)&amp;"*"&amp;RIGHT($C$83,4)&amp;"*"&amp;BP$55&amp;"*"&amp;"A"</f>
        <v>043*2019*8630*A</v>
      </c>
      <c r="B798" s="281"/>
      <c r="C798" s="284">
        <f>ROUND(BP60,2)</f>
        <v>0</v>
      </c>
      <c r="D798" s="281">
        <f>ROUND(BP61,0)</f>
        <v>0</v>
      </c>
      <c r="E798" s="281" t="e">
        <f>ROUND(BP62,0)</f>
        <v>#DIV/0!</v>
      </c>
      <c r="F798" s="281">
        <f>ROUND(BP63,0)</f>
        <v>0</v>
      </c>
      <c r="G798" s="281">
        <f>ROUND(BP64,0)</f>
        <v>0</v>
      </c>
      <c r="H798" s="281">
        <f>ROUND(BP65,0)</f>
        <v>0</v>
      </c>
      <c r="I798" s="281">
        <f>ROUND(BP66,0)</f>
        <v>0</v>
      </c>
      <c r="J798" s="281" t="e">
        <f>ROUND(BP67,0)</f>
        <v>#DIV/0!</v>
      </c>
      <c r="K798" s="281">
        <f>ROUND(BP68,0)</f>
        <v>0</v>
      </c>
      <c r="L798" s="281">
        <f>ROUND(BP70,0)</f>
        <v>0</v>
      </c>
      <c r="M798" s="281">
        <f>ROUND(BP71,0)</f>
        <v>0</v>
      </c>
      <c r="N798" s="281"/>
      <c r="O798" s="281"/>
      <c r="P798" s="281">
        <f>IF(BP77&gt;0,ROUND(BP77,0),0)</f>
        <v>0</v>
      </c>
      <c r="Q798" s="281">
        <f>IF(BP78&gt;0,ROUND(BP78,0),0)</f>
        <v>0</v>
      </c>
      <c r="R798" s="281">
        <f>IF(BP79&gt;0,ROUND(BP79,0),0)</f>
        <v>0</v>
      </c>
      <c r="S798" s="281">
        <f>IF(BP80&gt;0,ROUND(BP80,0),0)</f>
        <v>0</v>
      </c>
      <c r="T798" s="284">
        <f>IF(BP81&gt;0,ROUND(BP81,2),0)</f>
        <v>0</v>
      </c>
      <c r="U798" s="281"/>
      <c r="X798" s="281"/>
      <c r="Y798" s="281"/>
      <c r="Z798" s="281"/>
    </row>
    <row r="799" spans="1:26" ht="12.65" customHeight="1" x14ac:dyDescent="0.35">
      <c r="A799" s="209" t="str">
        <f>RIGHT($C$84,3)&amp;"*"&amp;RIGHT($C$83,4)&amp;"*"&amp;BQ$55&amp;"*"&amp;"A"</f>
        <v>043*2019*8640*A</v>
      </c>
      <c r="B799" s="281"/>
      <c r="C799" s="284">
        <f>ROUND(BQ60,2)</f>
        <v>0</v>
      </c>
      <c r="D799" s="281">
        <f>ROUND(BQ61,0)</f>
        <v>0</v>
      </c>
      <c r="E799" s="281" t="e">
        <f>ROUND(BQ62,0)</f>
        <v>#DIV/0!</v>
      </c>
      <c r="F799" s="281">
        <f>ROUND(BQ63,0)</f>
        <v>0</v>
      </c>
      <c r="G799" s="281">
        <f>ROUND(BQ64,0)</f>
        <v>0</v>
      </c>
      <c r="H799" s="281">
        <f>ROUND(BQ65,0)</f>
        <v>0</v>
      </c>
      <c r="I799" s="281">
        <f>ROUND(BQ66,0)</f>
        <v>0</v>
      </c>
      <c r="J799" s="281" t="e">
        <f>ROUND(BQ67,0)</f>
        <v>#DIV/0!</v>
      </c>
      <c r="K799" s="281">
        <f>ROUND(BQ68,0)</f>
        <v>0</v>
      </c>
      <c r="L799" s="281">
        <f>ROUND(BQ70,0)</f>
        <v>0</v>
      </c>
      <c r="M799" s="281">
        <f>ROUND(BQ71,0)</f>
        <v>0</v>
      </c>
      <c r="N799" s="281"/>
      <c r="O799" s="281"/>
      <c r="P799" s="281">
        <f>IF(BQ77&gt;0,ROUND(BQ77,0),0)</f>
        <v>0</v>
      </c>
      <c r="Q799" s="281">
        <f>IF(BQ78&gt;0,ROUND(BQ78,0),0)</f>
        <v>0</v>
      </c>
      <c r="R799" s="281">
        <f>IF(BQ79&gt;0,ROUND(BQ79,0),0)</f>
        <v>0</v>
      </c>
      <c r="S799" s="281">
        <f>IF(BQ80&gt;0,ROUND(BQ80,0),0)</f>
        <v>0</v>
      </c>
      <c r="T799" s="284">
        <f>IF(BQ81&gt;0,ROUND(BQ81,2),0)</f>
        <v>0</v>
      </c>
      <c r="U799" s="281"/>
      <c r="X799" s="281"/>
      <c r="Y799" s="281"/>
      <c r="Z799" s="281"/>
    </row>
    <row r="800" spans="1:26" ht="12.65" customHeight="1" x14ac:dyDescent="0.35">
      <c r="A800" s="209" t="str">
        <f>RIGHT($C$84,3)&amp;"*"&amp;RIGHT($C$83,4)&amp;"*"&amp;BR$55&amp;"*"&amp;"A"</f>
        <v>043*2019*8650*A</v>
      </c>
      <c r="B800" s="281"/>
      <c r="C800" s="284">
        <f>ROUND(BR60,2)</f>
        <v>0</v>
      </c>
      <c r="D800" s="281">
        <f>ROUND(BR61,0)</f>
        <v>0</v>
      </c>
      <c r="E800" s="281" t="e">
        <f>ROUND(BR62,0)</f>
        <v>#DIV/0!</v>
      </c>
      <c r="F800" s="281">
        <f>ROUND(BR63,0)</f>
        <v>0</v>
      </c>
      <c r="G800" s="281">
        <f>ROUND(BR64,0)</f>
        <v>0</v>
      </c>
      <c r="H800" s="281">
        <f>ROUND(BR65,0)</f>
        <v>0</v>
      </c>
      <c r="I800" s="281">
        <f>ROUND(BR66,0)</f>
        <v>0</v>
      </c>
      <c r="J800" s="281" t="e">
        <f>ROUND(BR67,0)</f>
        <v>#DIV/0!</v>
      </c>
      <c r="K800" s="281">
        <f>ROUND(BR68,0)</f>
        <v>0</v>
      </c>
      <c r="L800" s="281">
        <f>ROUND(BR70,0)</f>
        <v>0</v>
      </c>
      <c r="M800" s="281">
        <f>ROUND(BR71,0)</f>
        <v>0</v>
      </c>
      <c r="N800" s="281"/>
      <c r="O800" s="281"/>
      <c r="P800" s="281">
        <f>IF(BR77&gt;0,ROUND(BR77,0),0)</f>
        <v>0</v>
      </c>
      <c r="Q800" s="281">
        <f>IF(BR78&gt;0,ROUND(BR78,0),0)</f>
        <v>0</v>
      </c>
      <c r="R800" s="281">
        <f>IF(BR79&gt;0,ROUND(BR79,0),0)</f>
        <v>0</v>
      </c>
      <c r="S800" s="281">
        <f>IF(BR80&gt;0,ROUND(BR80,0),0)</f>
        <v>0</v>
      </c>
      <c r="T800" s="284">
        <f>IF(BR81&gt;0,ROUND(BR81,2),0)</f>
        <v>0</v>
      </c>
      <c r="U800" s="281"/>
      <c r="X800" s="281"/>
      <c r="Y800" s="281"/>
      <c r="Z800" s="281"/>
    </row>
    <row r="801" spans="1:26" ht="12.65" customHeight="1" x14ac:dyDescent="0.35">
      <c r="A801" s="209" t="str">
        <f>RIGHT($C$84,3)&amp;"*"&amp;RIGHT($C$83,4)&amp;"*"&amp;BS$55&amp;"*"&amp;"A"</f>
        <v>043*2019*8660*A</v>
      </c>
      <c r="B801" s="281"/>
      <c r="C801" s="284">
        <f>ROUND(BS60,2)</f>
        <v>0</v>
      </c>
      <c r="D801" s="281">
        <f>ROUND(BS61,0)</f>
        <v>0</v>
      </c>
      <c r="E801" s="281" t="e">
        <f>ROUND(BS62,0)</f>
        <v>#DIV/0!</v>
      </c>
      <c r="F801" s="281">
        <f>ROUND(BS63,0)</f>
        <v>0</v>
      </c>
      <c r="G801" s="281">
        <f>ROUND(BS64,0)</f>
        <v>0</v>
      </c>
      <c r="H801" s="281">
        <f>ROUND(BS65,0)</f>
        <v>0</v>
      </c>
      <c r="I801" s="281">
        <f>ROUND(BS66,0)</f>
        <v>0</v>
      </c>
      <c r="J801" s="281" t="e">
        <f>ROUND(BS67,0)</f>
        <v>#DIV/0!</v>
      </c>
      <c r="K801" s="281">
        <f>ROUND(BS68,0)</f>
        <v>0</v>
      </c>
      <c r="L801" s="281">
        <f>ROUND(BS70,0)</f>
        <v>0</v>
      </c>
      <c r="M801" s="281">
        <f>ROUND(BS71,0)</f>
        <v>0</v>
      </c>
      <c r="N801" s="281"/>
      <c r="O801" s="281"/>
      <c r="P801" s="281">
        <f>IF(BS77&gt;0,ROUND(BS77,0),0)</f>
        <v>0</v>
      </c>
      <c r="Q801" s="281">
        <f>IF(BS78&gt;0,ROUND(BS78,0),0)</f>
        <v>0</v>
      </c>
      <c r="R801" s="281">
        <f>IF(BS79&gt;0,ROUND(BS79,0),0)</f>
        <v>0</v>
      </c>
      <c r="S801" s="281">
        <f>IF(BS80&gt;0,ROUND(BS80,0),0)</f>
        <v>0</v>
      </c>
      <c r="T801" s="284">
        <f>IF(BS81&gt;0,ROUND(BS81,2),0)</f>
        <v>0</v>
      </c>
      <c r="U801" s="281"/>
      <c r="X801" s="281"/>
      <c r="Y801" s="281"/>
      <c r="Z801" s="281"/>
    </row>
    <row r="802" spans="1:26" ht="12.65" customHeight="1" x14ac:dyDescent="0.35">
      <c r="A802" s="209" t="str">
        <f>RIGHT($C$84,3)&amp;"*"&amp;RIGHT($C$83,4)&amp;"*"&amp;BT$55&amp;"*"&amp;"A"</f>
        <v>043*2019*8670*A</v>
      </c>
      <c r="B802" s="281"/>
      <c r="C802" s="284">
        <f>ROUND(BT60,2)</f>
        <v>0</v>
      </c>
      <c r="D802" s="281">
        <f>ROUND(BT61,0)</f>
        <v>0</v>
      </c>
      <c r="E802" s="281" t="e">
        <f>ROUND(BT62,0)</f>
        <v>#DIV/0!</v>
      </c>
      <c r="F802" s="281">
        <f>ROUND(BT63,0)</f>
        <v>0</v>
      </c>
      <c r="G802" s="281">
        <f>ROUND(BT64,0)</f>
        <v>0</v>
      </c>
      <c r="H802" s="281">
        <f>ROUND(BT65,0)</f>
        <v>0</v>
      </c>
      <c r="I802" s="281">
        <f>ROUND(BT66,0)</f>
        <v>0</v>
      </c>
      <c r="J802" s="281" t="e">
        <f>ROUND(BT67,0)</f>
        <v>#DIV/0!</v>
      </c>
      <c r="K802" s="281">
        <f>ROUND(BT68,0)</f>
        <v>0</v>
      </c>
      <c r="L802" s="281">
        <f>ROUND(BT70,0)</f>
        <v>0</v>
      </c>
      <c r="M802" s="281">
        <f>ROUND(BT71,0)</f>
        <v>0</v>
      </c>
      <c r="N802" s="281"/>
      <c r="O802" s="281"/>
      <c r="P802" s="281">
        <f>IF(BT77&gt;0,ROUND(BT77,0),0)</f>
        <v>0</v>
      </c>
      <c r="Q802" s="281">
        <f>IF(BT78&gt;0,ROUND(BT78,0),0)</f>
        <v>0</v>
      </c>
      <c r="R802" s="281">
        <f>IF(BT79&gt;0,ROUND(BT79,0),0)</f>
        <v>0</v>
      </c>
      <c r="S802" s="281">
        <f>IF(BT80&gt;0,ROUND(BT80,0),0)</f>
        <v>0</v>
      </c>
      <c r="T802" s="284">
        <f>IF(BT81&gt;0,ROUND(BT81,2),0)</f>
        <v>0</v>
      </c>
      <c r="U802" s="281"/>
      <c r="X802" s="281"/>
      <c r="Y802" s="281"/>
      <c r="Z802" s="281"/>
    </row>
    <row r="803" spans="1:26" ht="12.65" customHeight="1" x14ac:dyDescent="0.35">
      <c r="A803" s="209" t="str">
        <f>RIGHT($C$84,3)&amp;"*"&amp;RIGHT($C$83,4)&amp;"*"&amp;BU$55&amp;"*"&amp;"A"</f>
        <v>043*2019*8680*A</v>
      </c>
      <c r="B803" s="281"/>
      <c r="C803" s="284">
        <f>ROUND(BU60,2)</f>
        <v>0</v>
      </c>
      <c r="D803" s="281">
        <f>ROUND(BU61,0)</f>
        <v>0</v>
      </c>
      <c r="E803" s="281" t="e">
        <f>ROUND(BU62,0)</f>
        <v>#DIV/0!</v>
      </c>
      <c r="F803" s="281">
        <f>ROUND(BU63,0)</f>
        <v>0</v>
      </c>
      <c r="G803" s="281">
        <f>ROUND(BU64,0)</f>
        <v>0</v>
      </c>
      <c r="H803" s="281">
        <f>ROUND(BU65,0)</f>
        <v>0</v>
      </c>
      <c r="I803" s="281">
        <f>ROUND(BU66,0)</f>
        <v>0</v>
      </c>
      <c r="J803" s="281" t="e">
        <f>ROUND(BU67,0)</f>
        <v>#DIV/0!</v>
      </c>
      <c r="K803" s="281">
        <f>ROUND(BU68,0)</f>
        <v>0</v>
      </c>
      <c r="L803" s="281">
        <f>ROUND(BU70,0)</f>
        <v>0</v>
      </c>
      <c r="M803" s="281">
        <f>ROUND(BU71,0)</f>
        <v>0</v>
      </c>
      <c r="N803" s="281"/>
      <c r="O803" s="281"/>
      <c r="P803" s="281">
        <f>IF(BU77&gt;0,ROUND(BU77,0),0)</f>
        <v>0</v>
      </c>
      <c r="Q803" s="281">
        <f>IF(BU78&gt;0,ROUND(BU78,0),0)</f>
        <v>0</v>
      </c>
      <c r="R803" s="281">
        <f>IF(BU79&gt;0,ROUND(BU79,0),0)</f>
        <v>0</v>
      </c>
      <c r="S803" s="281">
        <f>IF(BU80&gt;0,ROUND(BU80,0),0)</f>
        <v>0</v>
      </c>
      <c r="T803" s="284">
        <f>IF(BU81&gt;0,ROUND(BU81,2),0)</f>
        <v>0</v>
      </c>
      <c r="U803" s="281"/>
      <c r="X803" s="281"/>
      <c r="Y803" s="281"/>
      <c r="Z803" s="281"/>
    </row>
    <row r="804" spans="1:26" ht="12.65" customHeight="1" x14ac:dyDescent="0.35">
      <c r="A804" s="209" t="str">
        <f>RIGHT($C$84,3)&amp;"*"&amp;RIGHT($C$83,4)&amp;"*"&amp;BV$55&amp;"*"&amp;"A"</f>
        <v>043*2019*8690*A</v>
      </c>
      <c r="B804" s="281"/>
      <c r="C804" s="284">
        <f>ROUND(BV60,2)</f>
        <v>0</v>
      </c>
      <c r="D804" s="281">
        <f>ROUND(BV61,0)</f>
        <v>0</v>
      </c>
      <c r="E804" s="281" t="e">
        <f>ROUND(BV62,0)</f>
        <v>#DIV/0!</v>
      </c>
      <c r="F804" s="281">
        <f>ROUND(BV63,0)</f>
        <v>0</v>
      </c>
      <c r="G804" s="281">
        <f>ROUND(BV64,0)</f>
        <v>0</v>
      </c>
      <c r="H804" s="281">
        <f>ROUND(BV65,0)</f>
        <v>0</v>
      </c>
      <c r="I804" s="281">
        <f>ROUND(BV66,0)</f>
        <v>0</v>
      </c>
      <c r="J804" s="281" t="e">
        <f>ROUND(BV67,0)</f>
        <v>#DIV/0!</v>
      </c>
      <c r="K804" s="281">
        <f>ROUND(BV68,0)</f>
        <v>0</v>
      </c>
      <c r="L804" s="281">
        <f>ROUND(BV70,0)</f>
        <v>0</v>
      </c>
      <c r="M804" s="281">
        <f>ROUND(BV71,0)</f>
        <v>0</v>
      </c>
      <c r="N804" s="281"/>
      <c r="O804" s="281"/>
      <c r="P804" s="281">
        <f>IF(BV77&gt;0,ROUND(BV77,0),0)</f>
        <v>0</v>
      </c>
      <c r="Q804" s="281">
        <f>IF(BV78&gt;0,ROUND(BV78,0),0)</f>
        <v>0</v>
      </c>
      <c r="R804" s="281">
        <f>IF(BV79&gt;0,ROUND(BV79,0),0)</f>
        <v>0</v>
      </c>
      <c r="S804" s="281">
        <f>IF(BV80&gt;0,ROUND(BV80,0),0)</f>
        <v>0</v>
      </c>
      <c r="T804" s="284">
        <f>IF(BV81&gt;0,ROUND(BV81,2),0)</f>
        <v>0</v>
      </c>
      <c r="U804" s="281"/>
      <c r="X804" s="281"/>
      <c r="Y804" s="281"/>
      <c r="Z804" s="281"/>
    </row>
    <row r="805" spans="1:26" ht="12.65" customHeight="1" x14ac:dyDescent="0.35">
      <c r="A805" s="209" t="str">
        <f>RIGHT($C$84,3)&amp;"*"&amp;RIGHT($C$83,4)&amp;"*"&amp;BW$55&amp;"*"&amp;"A"</f>
        <v>043*2019*8700*A</v>
      </c>
      <c r="B805" s="281"/>
      <c r="C805" s="284">
        <f>ROUND(BW60,2)</f>
        <v>0</v>
      </c>
      <c r="D805" s="281">
        <f>ROUND(BW61,0)</f>
        <v>0</v>
      </c>
      <c r="E805" s="281" t="e">
        <f>ROUND(BW62,0)</f>
        <v>#DIV/0!</v>
      </c>
      <c r="F805" s="281">
        <f>ROUND(BW63,0)</f>
        <v>0</v>
      </c>
      <c r="G805" s="281">
        <f>ROUND(BW64,0)</f>
        <v>0</v>
      </c>
      <c r="H805" s="281">
        <f>ROUND(BW65,0)</f>
        <v>0</v>
      </c>
      <c r="I805" s="281">
        <f>ROUND(BW66,0)</f>
        <v>0</v>
      </c>
      <c r="J805" s="281" t="e">
        <f>ROUND(BW67,0)</f>
        <v>#DIV/0!</v>
      </c>
      <c r="K805" s="281">
        <f>ROUND(BW68,0)</f>
        <v>0</v>
      </c>
      <c r="L805" s="281">
        <f>ROUND(BW70,0)</f>
        <v>0</v>
      </c>
      <c r="M805" s="281">
        <f>ROUND(BW71,0)</f>
        <v>0</v>
      </c>
      <c r="N805" s="281"/>
      <c r="O805" s="281"/>
      <c r="P805" s="281">
        <f>IF(BW77&gt;0,ROUND(BW77,0),0)</f>
        <v>0</v>
      </c>
      <c r="Q805" s="281">
        <f>IF(BW78&gt;0,ROUND(BW78,0),0)</f>
        <v>0</v>
      </c>
      <c r="R805" s="281">
        <f>IF(BW79&gt;0,ROUND(BW79,0),0)</f>
        <v>0</v>
      </c>
      <c r="S805" s="281">
        <f>IF(BW80&gt;0,ROUND(BW80,0),0)</f>
        <v>0</v>
      </c>
      <c r="T805" s="284">
        <f>IF(BW81&gt;0,ROUND(BW81,2),0)</f>
        <v>0</v>
      </c>
      <c r="U805" s="281"/>
      <c r="X805" s="281"/>
      <c r="Y805" s="281"/>
      <c r="Z805" s="281"/>
    </row>
    <row r="806" spans="1:26" ht="12.65" customHeight="1" x14ac:dyDescent="0.35">
      <c r="A806" s="209" t="str">
        <f>RIGHT($C$84,3)&amp;"*"&amp;RIGHT($C$83,4)&amp;"*"&amp;BX$55&amp;"*"&amp;"A"</f>
        <v>043*2019*8710*A</v>
      </c>
      <c r="B806" s="281"/>
      <c r="C806" s="284">
        <f>ROUND(BX60,2)</f>
        <v>0</v>
      </c>
      <c r="D806" s="281">
        <f>ROUND(BX61,0)</f>
        <v>0</v>
      </c>
      <c r="E806" s="281" t="e">
        <f>ROUND(BX62,0)</f>
        <v>#DIV/0!</v>
      </c>
      <c r="F806" s="281">
        <f>ROUND(BX63,0)</f>
        <v>0</v>
      </c>
      <c r="G806" s="281">
        <f>ROUND(BX64,0)</f>
        <v>0</v>
      </c>
      <c r="H806" s="281">
        <f>ROUND(BX65,0)</f>
        <v>0</v>
      </c>
      <c r="I806" s="281">
        <f>ROUND(BX66,0)</f>
        <v>0</v>
      </c>
      <c r="J806" s="281" t="e">
        <f>ROUND(BX67,0)</f>
        <v>#DIV/0!</v>
      </c>
      <c r="K806" s="281">
        <f>ROUND(BX68,0)</f>
        <v>0</v>
      </c>
      <c r="L806" s="281">
        <f>ROUND(BX70,0)</f>
        <v>0</v>
      </c>
      <c r="M806" s="281">
        <f>ROUND(BX71,0)</f>
        <v>0</v>
      </c>
      <c r="N806" s="281"/>
      <c r="O806" s="281"/>
      <c r="P806" s="281">
        <f>IF(BX77&gt;0,ROUND(BX77,0),0)</f>
        <v>0</v>
      </c>
      <c r="Q806" s="281">
        <f>IF(BX78&gt;0,ROUND(BX78,0),0)</f>
        <v>0</v>
      </c>
      <c r="R806" s="281">
        <f>IF(BX79&gt;0,ROUND(BX79,0),0)</f>
        <v>0</v>
      </c>
      <c r="S806" s="281">
        <f>IF(BX80&gt;0,ROUND(BX80,0),0)</f>
        <v>0</v>
      </c>
      <c r="T806" s="284">
        <f>IF(BX81&gt;0,ROUND(BX81,2),0)</f>
        <v>0</v>
      </c>
      <c r="U806" s="281"/>
      <c r="X806" s="281"/>
      <c r="Y806" s="281"/>
      <c r="Z806" s="281"/>
    </row>
    <row r="807" spans="1:26" ht="12.65" customHeight="1" x14ac:dyDescent="0.35">
      <c r="A807" s="209" t="str">
        <f>RIGHT($C$84,3)&amp;"*"&amp;RIGHT($C$83,4)&amp;"*"&amp;BY$55&amp;"*"&amp;"A"</f>
        <v>043*2019*8720*A</v>
      </c>
      <c r="B807" s="281"/>
      <c r="C807" s="284">
        <f>ROUND(BY60,2)</f>
        <v>0</v>
      </c>
      <c r="D807" s="281">
        <f>ROUND(BY61,0)</f>
        <v>0</v>
      </c>
      <c r="E807" s="281" t="e">
        <f>ROUND(BY62,0)</f>
        <v>#DIV/0!</v>
      </c>
      <c r="F807" s="281">
        <f>ROUND(BY63,0)</f>
        <v>0</v>
      </c>
      <c r="G807" s="281">
        <f>ROUND(BY64,0)</f>
        <v>0</v>
      </c>
      <c r="H807" s="281">
        <f>ROUND(BY65,0)</f>
        <v>0</v>
      </c>
      <c r="I807" s="281">
        <f>ROUND(BY66,0)</f>
        <v>0</v>
      </c>
      <c r="J807" s="281" t="e">
        <f>ROUND(BY67,0)</f>
        <v>#DIV/0!</v>
      </c>
      <c r="K807" s="281">
        <f>ROUND(BY68,0)</f>
        <v>0</v>
      </c>
      <c r="L807" s="281">
        <f>ROUND(BY70,0)</f>
        <v>0</v>
      </c>
      <c r="M807" s="281">
        <f>ROUND(BY71,0)</f>
        <v>0</v>
      </c>
      <c r="N807" s="281"/>
      <c r="O807" s="281"/>
      <c r="P807" s="281">
        <f>IF(BY77&gt;0,ROUND(BY77,0),0)</f>
        <v>0</v>
      </c>
      <c r="Q807" s="281">
        <f>IF(BY78&gt;0,ROUND(BY78,0),0)</f>
        <v>0</v>
      </c>
      <c r="R807" s="281">
        <f>IF(BY79&gt;0,ROUND(BY79,0),0)</f>
        <v>0</v>
      </c>
      <c r="S807" s="281">
        <f>IF(BY80&gt;0,ROUND(BY80,0),0)</f>
        <v>0</v>
      </c>
      <c r="T807" s="284">
        <f>IF(BY81&gt;0,ROUND(BY81,2),0)</f>
        <v>0</v>
      </c>
      <c r="U807" s="281"/>
      <c r="X807" s="281"/>
      <c r="Y807" s="281"/>
      <c r="Z807" s="281"/>
    </row>
    <row r="808" spans="1:26" ht="12.65" customHeight="1" x14ac:dyDescent="0.35">
      <c r="A808" s="209" t="str">
        <f>RIGHT($C$84,3)&amp;"*"&amp;RIGHT($C$83,4)&amp;"*"&amp;BZ$55&amp;"*"&amp;"A"</f>
        <v>043*2019*8730*A</v>
      </c>
      <c r="B808" s="281"/>
      <c r="C808" s="284">
        <f>ROUND(BZ60,2)</f>
        <v>0</v>
      </c>
      <c r="D808" s="281">
        <f>ROUND(BZ61,0)</f>
        <v>0</v>
      </c>
      <c r="E808" s="281" t="e">
        <f>ROUND(BZ62,0)</f>
        <v>#DIV/0!</v>
      </c>
      <c r="F808" s="281">
        <f>ROUND(BZ63,0)</f>
        <v>0</v>
      </c>
      <c r="G808" s="281">
        <f>ROUND(BZ64,0)</f>
        <v>0</v>
      </c>
      <c r="H808" s="281">
        <f>ROUND(BZ65,0)</f>
        <v>0</v>
      </c>
      <c r="I808" s="281">
        <f>ROUND(BZ66,0)</f>
        <v>0</v>
      </c>
      <c r="J808" s="281" t="e">
        <f>ROUND(BZ67,0)</f>
        <v>#DIV/0!</v>
      </c>
      <c r="K808" s="281">
        <f>ROUND(BZ68,0)</f>
        <v>0</v>
      </c>
      <c r="L808" s="281">
        <f>ROUND(BZ70,0)</f>
        <v>0</v>
      </c>
      <c r="M808" s="281">
        <f>ROUND(BZ71,0)</f>
        <v>0</v>
      </c>
      <c r="N808" s="281"/>
      <c r="O808" s="281"/>
      <c r="P808" s="281">
        <f>IF(BZ77&gt;0,ROUND(BZ77,0),0)</f>
        <v>0</v>
      </c>
      <c r="Q808" s="281">
        <f>IF(BZ78&gt;0,ROUND(BZ78,0),0)</f>
        <v>0</v>
      </c>
      <c r="R808" s="281">
        <f>IF(BZ79&gt;0,ROUND(BZ79,0),0)</f>
        <v>0</v>
      </c>
      <c r="S808" s="281">
        <f>IF(BZ80&gt;0,ROUND(BZ80,0),0)</f>
        <v>0</v>
      </c>
      <c r="T808" s="284">
        <f>IF(BZ81&gt;0,ROUND(BZ81,2),0)</f>
        <v>0</v>
      </c>
      <c r="U808" s="281"/>
      <c r="X808" s="281"/>
      <c r="Y808" s="281"/>
      <c r="Z808" s="281"/>
    </row>
    <row r="809" spans="1:26" ht="12.65" customHeight="1" x14ac:dyDescent="0.35">
      <c r="A809" s="209" t="str">
        <f>RIGHT($C$84,3)&amp;"*"&amp;RIGHT($C$83,4)&amp;"*"&amp;CA$55&amp;"*"&amp;"A"</f>
        <v>043*2019*8740*A</v>
      </c>
      <c r="B809" s="281"/>
      <c r="C809" s="284">
        <f>ROUND(CA60,2)</f>
        <v>0</v>
      </c>
      <c r="D809" s="281">
        <f>ROUND(CA61,0)</f>
        <v>0</v>
      </c>
      <c r="E809" s="281" t="e">
        <f>ROUND(CA62,0)</f>
        <v>#DIV/0!</v>
      </c>
      <c r="F809" s="281">
        <f>ROUND(CA63,0)</f>
        <v>0</v>
      </c>
      <c r="G809" s="281">
        <f>ROUND(CA64,0)</f>
        <v>0</v>
      </c>
      <c r="H809" s="281">
        <f>ROUND(CA65,0)</f>
        <v>0</v>
      </c>
      <c r="I809" s="281">
        <f>ROUND(CA66,0)</f>
        <v>0</v>
      </c>
      <c r="J809" s="281" t="e">
        <f>ROUND(CA67,0)</f>
        <v>#DIV/0!</v>
      </c>
      <c r="K809" s="281">
        <f>ROUND(CA68,0)</f>
        <v>0</v>
      </c>
      <c r="L809" s="281">
        <f>ROUND(CA70,0)</f>
        <v>0</v>
      </c>
      <c r="M809" s="281">
        <f>ROUND(CA71,0)</f>
        <v>0</v>
      </c>
      <c r="N809" s="281"/>
      <c r="O809" s="281"/>
      <c r="P809" s="281">
        <f>IF(CA77&gt;0,ROUND(CA77,0),0)</f>
        <v>0</v>
      </c>
      <c r="Q809" s="281">
        <f>IF(CA78&gt;0,ROUND(CA78,0),0)</f>
        <v>0</v>
      </c>
      <c r="R809" s="281">
        <f>IF(CA79&gt;0,ROUND(CA79,0),0)</f>
        <v>0</v>
      </c>
      <c r="S809" s="281">
        <f>IF(CA80&gt;0,ROUND(CA80,0),0)</f>
        <v>0</v>
      </c>
      <c r="T809" s="284">
        <f>IF(CA81&gt;0,ROUND(CA81,2),0)</f>
        <v>0</v>
      </c>
      <c r="U809" s="281"/>
      <c r="X809" s="281"/>
      <c r="Y809" s="281"/>
      <c r="Z809" s="281"/>
    </row>
    <row r="810" spans="1:26" ht="12.65" customHeight="1" x14ac:dyDescent="0.35">
      <c r="A810" s="209" t="str">
        <f>RIGHT($C$84,3)&amp;"*"&amp;RIGHT($C$83,4)&amp;"*"&amp;CB$55&amp;"*"&amp;"A"</f>
        <v>043*2019*8770*A</v>
      </c>
      <c r="B810" s="281"/>
      <c r="C810" s="284">
        <f>ROUND(CB60,2)</f>
        <v>0</v>
      </c>
      <c r="D810" s="281">
        <f>ROUND(CB61,0)</f>
        <v>0</v>
      </c>
      <c r="E810" s="281" t="e">
        <f>ROUND(CB62,0)</f>
        <v>#DIV/0!</v>
      </c>
      <c r="F810" s="281">
        <f>ROUND(CB63,0)</f>
        <v>0</v>
      </c>
      <c r="G810" s="281">
        <f>ROUND(CB64,0)</f>
        <v>0</v>
      </c>
      <c r="H810" s="281">
        <f>ROUND(CB65,0)</f>
        <v>0</v>
      </c>
      <c r="I810" s="281">
        <f>ROUND(CB66,0)</f>
        <v>0</v>
      </c>
      <c r="J810" s="281" t="e">
        <f>ROUND(CB67,0)</f>
        <v>#DIV/0!</v>
      </c>
      <c r="K810" s="281">
        <f>ROUND(CB68,0)</f>
        <v>0</v>
      </c>
      <c r="L810" s="281">
        <f>ROUND(CB70,0)</f>
        <v>0</v>
      </c>
      <c r="M810" s="281">
        <f>ROUND(CB71,0)</f>
        <v>0</v>
      </c>
      <c r="N810" s="281"/>
      <c r="O810" s="281"/>
      <c r="P810" s="281">
        <f>IF(CB77&gt;0,ROUND(CB77,0),0)</f>
        <v>0</v>
      </c>
      <c r="Q810" s="281">
        <f>IF(CB78&gt;0,ROUND(CB78,0),0)</f>
        <v>0</v>
      </c>
      <c r="R810" s="281">
        <f>IF(CB79&gt;0,ROUND(CB79,0),0)</f>
        <v>0</v>
      </c>
      <c r="S810" s="281">
        <f>IF(CB80&gt;0,ROUND(CB80,0),0)</f>
        <v>0</v>
      </c>
      <c r="T810" s="284">
        <f>IF(CB81&gt;0,ROUND(CB81,2),0)</f>
        <v>0</v>
      </c>
      <c r="U810" s="281"/>
      <c r="X810" s="281"/>
      <c r="Y810" s="281"/>
      <c r="Z810" s="281"/>
    </row>
    <row r="811" spans="1:26" ht="12.65" customHeight="1" x14ac:dyDescent="0.35">
      <c r="A811" s="209" t="str">
        <f>RIGHT($C$84,3)&amp;"*"&amp;RIGHT($C$83,4)&amp;"*"&amp;CC$55&amp;"*"&amp;"A"</f>
        <v>043*2019*8790*A</v>
      </c>
      <c r="B811" s="281"/>
      <c r="C811" s="284">
        <f>ROUND(CC60,2)</f>
        <v>0</v>
      </c>
      <c r="D811" s="281">
        <f>ROUND(CC61,0)</f>
        <v>0</v>
      </c>
      <c r="E811" s="281" t="e">
        <f>ROUND(CC62,0)</f>
        <v>#DIV/0!</v>
      </c>
      <c r="F811" s="281">
        <f>ROUND(CC63,0)</f>
        <v>0</v>
      </c>
      <c r="G811" s="281">
        <f>ROUND(CC64,0)</f>
        <v>0</v>
      </c>
      <c r="H811" s="281">
        <f>ROUND(CC65,0)</f>
        <v>0</v>
      </c>
      <c r="I811" s="281">
        <f>ROUND(CC66,0)</f>
        <v>0</v>
      </c>
      <c r="J811" s="281" t="e">
        <f>ROUND(CC67,0)</f>
        <v>#DIV/0!</v>
      </c>
      <c r="K811" s="281">
        <f>ROUND(CC68,0)</f>
        <v>0</v>
      </c>
      <c r="L811" s="281">
        <f>ROUND(CC70,0)</f>
        <v>0</v>
      </c>
      <c r="M811" s="281">
        <f>ROUND(CC71,0)</f>
        <v>0</v>
      </c>
      <c r="N811" s="281"/>
      <c r="O811" s="281"/>
      <c r="P811" s="281">
        <f>IF(CC77&gt;0,ROUND(CC77,0),0)</f>
        <v>0</v>
      </c>
      <c r="Q811" s="281">
        <f>IF(CC78&gt;0,ROUND(CC78,0),0)</f>
        <v>0</v>
      </c>
      <c r="R811" s="281">
        <f>IF(CC79&gt;0,ROUND(CC79,0),0)</f>
        <v>0</v>
      </c>
      <c r="S811" s="281">
        <f>IF(CC80&gt;0,ROUND(CC80,0),0)</f>
        <v>0</v>
      </c>
      <c r="T811" s="284">
        <f>IF(CC81&gt;0,ROUND(CC81,2),0)</f>
        <v>0</v>
      </c>
      <c r="U811" s="281"/>
      <c r="X811" s="281"/>
      <c r="Y811" s="281"/>
      <c r="Z811" s="281"/>
    </row>
    <row r="812" spans="1:26" ht="12.65" customHeight="1" x14ac:dyDescent="0.35">
      <c r="A812" s="209" t="str">
        <f>RIGHT($C$84,3)&amp;"*"&amp;RIGHT($C$83,4)&amp;"*"&amp;"9000"&amp;"*"&amp;"A"</f>
        <v>043*2019*9000*A</v>
      </c>
      <c r="B812" s="281"/>
      <c r="C812" s="285"/>
      <c r="D812" s="281"/>
      <c r="E812" s="281"/>
      <c r="F812" s="281"/>
      <c r="G812" s="281"/>
      <c r="H812" s="281"/>
      <c r="I812" s="281"/>
      <c r="J812" s="281"/>
      <c r="K812" s="281"/>
      <c r="L812" s="281"/>
      <c r="M812" s="281"/>
      <c r="N812" s="281"/>
      <c r="O812" s="281"/>
      <c r="P812" s="281"/>
      <c r="Q812" s="281"/>
      <c r="R812" s="281"/>
      <c r="S812" s="281"/>
      <c r="T812" s="285"/>
      <c r="U812" s="281">
        <f>ROUND(CD70,0)</f>
        <v>0</v>
      </c>
      <c r="V812" s="180">
        <f>ROUND(CD69,0)</f>
        <v>0</v>
      </c>
      <c r="W812" s="180">
        <f>ROUND(CD71,0)</f>
        <v>0</v>
      </c>
      <c r="X812" s="281">
        <f>ROUND(CE73,0)</f>
        <v>0</v>
      </c>
      <c r="Y812" s="281">
        <f>ROUND(C132,0)</f>
        <v>0</v>
      </c>
      <c r="Z812" s="281"/>
    </row>
    <row r="814" spans="1:26" ht="12.65" customHeight="1" x14ac:dyDescent="0.35">
      <c r="B814" s="199" t="s">
        <v>1004</v>
      </c>
      <c r="C814" s="263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3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5" customHeight="1" x14ac:dyDescent="0.35">
      <c r="B815" s="180" t="s">
        <v>1005</v>
      </c>
      <c r="C815" s="263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0">
        <f>CE65</f>
        <v>0</v>
      </c>
      <c r="I815" s="240">
        <f>CE66</f>
        <v>0</v>
      </c>
      <c r="J815" s="240" t="e">
        <f>CE67</f>
        <v>#DIV/0!</v>
      </c>
      <c r="K815" s="240">
        <f>CE68</f>
        <v>0</v>
      </c>
      <c r="L815" s="240">
        <f>CE70</f>
        <v>0</v>
      </c>
      <c r="M815" s="240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0">
        <f>C379</f>
        <v>0</v>
      </c>
      <c r="H816" s="240">
        <f>C380</f>
        <v>0</v>
      </c>
      <c r="I816" s="240">
        <f>C381</f>
        <v>0</v>
      </c>
      <c r="J816" s="240">
        <f>C382</f>
        <v>0</v>
      </c>
      <c r="K816" s="240">
        <f>C383</f>
        <v>0</v>
      </c>
      <c r="L816" s="240">
        <f>C384+C385+C386+C388</f>
        <v>0</v>
      </c>
      <c r="M816" s="240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7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8" t="s">
        <v>1271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1268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1269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1270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Ferry County Public Hospital District No. 1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H-167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36 Klondike Road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36 Klondike Road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Republic, Washington, 99166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3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H-167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Ferry County Public Hospital District No. 1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Ferry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Aaron Edwards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Brant Truman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Nancy Giddings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509-775-3333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94</v>
      </c>
      <c r="G23" s="21">
        <f>data!D111</f>
        <v>269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49</v>
      </c>
      <c r="G24" s="21">
        <f>data!D112</f>
        <v>3941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7" zoomScale="75" workbookViewId="0">
      <selection activeCell="C32" sqref="C32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Ferry County Public Hospital District No. 1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71</v>
      </c>
      <c r="C7" s="48">
        <f>data!B139</f>
        <v>214</v>
      </c>
      <c r="D7" s="48">
        <f>data!B140</f>
        <v>0</v>
      </c>
      <c r="E7" s="48">
        <f>data!B141</f>
        <v>1125996</v>
      </c>
      <c r="F7" s="48">
        <f>data!B142</f>
        <v>8052065</v>
      </c>
      <c r="G7" s="48">
        <f>data!B141+data!B142</f>
        <v>9178061</v>
      </c>
    </row>
    <row r="8" spans="1:13" ht="20.149999999999999" customHeight="1" x14ac:dyDescent="0.35">
      <c r="A8" s="23" t="s">
        <v>297</v>
      </c>
      <c r="B8" s="48">
        <f>data!C138</f>
        <v>9</v>
      </c>
      <c r="C8" s="48">
        <f>data!C139</f>
        <v>8</v>
      </c>
      <c r="D8" s="48">
        <f>data!C140</f>
        <v>0</v>
      </c>
      <c r="E8" s="48">
        <f>data!C141</f>
        <v>515884</v>
      </c>
      <c r="F8" s="48">
        <f>data!C142</f>
        <v>4156549</v>
      </c>
      <c r="G8" s="48">
        <f>data!C141+data!C142</f>
        <v>4672433</v>
      </c>
    </row>
    <row r="9" spans="1:13" ht="20.149999999999999" customHeight="1" x14ac:dyDescent="0.35">
      <c r="A9" s="23" t="s">
        <v>1058</v>
      </c>
      <c r="B9" s="48">
        <f>data!D138</f>
        <v>14</v>
      </c>
      <c r="C9" s="48">
        <f>data!D139</f>
        <v>47</v>
      </c>
      <c r="D9" s="48">
        <f>data!D140</f>
        <v>0</v>
      </c>
      <c r="E9" s="48">
        <f>data!D141</f>
        <v>393600</v>
      </c>
      <c r="F9" s="48">
        <f>data!D142</f>
        <v>6674072</v>
      </c>
      <c r="G9" s="48">
        <f>data!D141+data!D142</f>
        <v>7067672</v>
      </c>
    </row>
    <row r="10" spans="1:13" ht="20.149999999999999" customHeight="1" x14ac:dyDescent="0.35">
      <c r="A10" s="111" t="s">
        <v>203</v>
      </c>
      <c r="B10" s="48">
        <f>data!E138</f>
        <v>94</v>
      </c>
      <c r="C10" s="48">
        <f>data!E139</f>
        <v>269</v>
      </c>
      <c r="D10" s="48">
        <f>data!E140</f>
        <v>0</v>
      </c>
      <c r="E10" s="48">
        <f>data!E141</f>
        <v>2035480</v>
      </c>
      <c r="F10" s="48">
        <f>data!E142</f>
        <v>18882686</v>
      </c>
      <c r="G10" s="48">
        <f>data!E141+data!E142</f>
        <v>20918166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43</v>
      </c>
      <c r="C16" s="48">
        <f>data!B145</f>
        <v>764</v>
      </c>
      <c r="D16" s="48">
        <f>data!B146</f>
        <v>0</v>
      </c>
      <c r="E16" s="48">
        <f>data!B147</f>
        <v>1738622</v>
      </c>
      <c r="F16" s="48">
        <f>data!B148</f>
        <v>0</v>
      </c>
      <c r="G16" s="48">
        <f>data!B147+data!B148</f>
        <v>1738622</v>
      </c>
    </row>
    <row r="17" spans="1:7" ht="20.149999999999999" customHeight="1" x14ac:dyDescent="0.35">
      <c r="A17" s="23" t="s">
        <v>297</v>
      </c>
      <c r="B17" s="48">
        <f>data!C144</f>
        <v>4</v>
      </c>
      <c r="C17" s="48">
        <f>data!C145</f>
        <v>2381</v>
      </c>
      <c r="D17" s="48">
        <f>data!C146</f>
        <v>0</v>
      </c>
      <c r="E17" s="48">
        <f>data!C147</f>
        <v>25360</v>
      </c>
      <c r="F17" s="48">
        <f>data!C148</f>
        <v>0</v>
      </c>
      <c r="G17" s="48">
        <f>data!C147+data!C148</f>
        <v>25360</v>
      </c>
    </row>
    <row r="18" spans="1:7" ht="20.149999999999999" customHeight="1" x14ac:dyDescent="0.35">
      <c r="A18" s="23" t="s">
        <v>1058</v>
      </c>
      <c r="B18" s="48">
        <f>data!D144</f>
        <v>2</v>
      </c>
      <c r="C18" s="48">
        <f>data!D145</f>
        <v>796</v>
      </c>
      <c r="D18" s="48">
        <f>data!D146</f>
        <v>0</v>
      </c>
      <c r="E18" s="48">
        <f>data!D147</f>
        <v>49798</v>
      </c>
      <c r="F18" s="48">
        <f>data!D148</f>
        <v>0</v>
      </c>
      <c r="G18" s="48">
        <f>data!D147+data!D148</f>
        <v>49798</v>
      </c>
    </row>
    <row r="19" spans="1:7" ht="20.149999999999999" customHeight="1" x14ac:dyDescent="0.35">
      <c r="A19" s="111" t="s">
        <v>203</v>
      </c>
      <c r="B19" s="48">
        <f>data!E144</f>
        <v>49</v>
      </c>
      <c r="C19" s="48">
        <f>data!E145</f>
        <v>3941</v>
      </c>
      <c r="D19" s="48">
        <f>data!E146</f>
        <v>0</v>
      </c>
      <c r="E19" s="48">
        <f>data!E147</f>
        <v>1813780</v>
      </c>
      <c r="F19" s="48">
        <f>data!E148</f>
        <v>0</v>
      </c>
      <c r="G19" s="48">
        <f>data!E147+data!E148</f>
        <v>1813780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982234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345199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3" zoomScale="75" workbookViewId="0">
      <selection activeCell="D31" sqref="D31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Ferry County Public Hospital District No. 1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516023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27235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38386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1103628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82823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10098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1778193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128675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10450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139125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59388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33730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93118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76029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76029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180367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180367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13" zoomScale="75" workbookViewId="0">
      <selection activeCell="G28" sqref="G28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Ferry County Public Hospital District No. 1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27282</v>
      </c>
      <c r="D7" s="21">
        <f>data!C195</f>
        <v>0</v>
      </c>
      <c r="E7" s="21">
        <f>data!D195</f>
        <v>0</v>
      </c>
      <c r="F7" s="21">
        <f>data!E195</f>
        <v>27282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308854</v>
      </c>
      <c r="D8" s="21">
        <f>data!C196</f>
        <v>248079</v>
      </c>
      <c r="E8" s="21">
        <f>data!D196</f>
        <v>0</v>
      </c>
      <c r="F8" s="21">
        <f>data!E196</f>
        <v>556933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8947146</v>
      </c>
      <c r="D9" s="21">
        <f>data!C197</f>
        <v>0</v>
      </c>
      <c r="E9" s="21">
        <f>data!D197</f>
        <v>0</v>
      </c>
      <c r="F9" s="21">
        <f>data!E197</f>
        <v>8947146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1897028</v>
      </c>
      <c r="D11" s="21">
        <f>data!C199</f>
        <v>12599</v>
      </c>
      <c r="E11" s="21">
        <f>data!D199</f>
        <v>82682</v>
      </c>
      <c r="F11" s="21">
        <f>data!E199</f>
        <v>1826945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4322999</v>
      </c>
      <c r="D12" s="21">
        <f>data!C200</f>
        <v>165794</v>
      </c>
      <c r="E12" s="21">
        <f>data!D200</f>
        <v>17080</v>
      </c>
      <c r="F12" s="21">
        <f>data!E200</f>
        <v>4471713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15503309</v>
      </c>
      <c r="D16" s="21">
        <f>data!C204</f>
        <v>426472</v>
      </c>
      <c r="E16" s="21">
        <f>data!D204</f>
        <v>99762</v>
      </c>
      <c r="F16" s="21">
        <f>data!E204</f>
        <v>15830019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204654</v>
      </c>
      <c r="D24" s="21">
        <f>data!C209</f>
        <v>14912</v>
      </c>
      <c r="E24" s="21">
        <f>data!D209</f>
        <v>0</v>
      </c>
      <c r="F24" s="21">
        <f>data!E209</f>
        <v>219566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4340718</v>
      </c>
      <c r="D25" s="21">
        <f>data!C210</f>
        <v>445992</v>
      </c>
      <c r="E25" s="21">
        <f>data!D210</f>
        <v>0</v>
      </c>
      <c r="F25" s="21">
        <f>data!E210</f>
        <v>4786710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1822878</v>
      </c>
      <c r="D27" s="21">
        <f>data!C212</f>
        <v>15131</v>
      </c>
      <c r="E27" s="21">
        <f>data!D212</f>
        <v>78061</v>
      </c>
      <c r="F27" s="21">
        <f>data!E212</f>
        <v>1759948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3062453</v>
      </c>
      <c r="D28" s="21">
        <f>data!C213</f>
        <v>326657</v>
      </c>
      <c r="E28" s="21">
        <f>data!D213</f>
        <v>12860</v>
      </c>
      <c r="F28" s="21">
        <f>data!E213</f>
        <v>3376250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9430703</v>
      </c>
      <c r="D32" s="21">
        <f>data!C217</f>
        <v>802692</v>
      </c>
      <c r="E32" s="21">
        <f>data!D217</f>
        <v>90921</v>
      </c>
      <c r="F32" s="21">
        <f>data!E217</f>
        <v>10142474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Ferry County Public Hospital District No. 1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418149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3173893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1957189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2007650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7138732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62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17344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100144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117488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7674369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27" zoomScale="75" workbookViewId="0">
      <selection activeCell="C144" sqref="C144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Ferry County Public Hospital District No. 1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10050195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3503846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1541861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22521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228386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38792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12301879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264281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264281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27282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556933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8947146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1826945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4471713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15830019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10142474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5687545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18253705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Ferry County Public Hospital District No. 1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628277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592729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160906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310874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500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152383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1845669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3644011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112042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4698374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8454427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152383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8302044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8105992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8105992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18253705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Ferry County Public Hospital District No. 1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3849259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18882686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22731945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418149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7138732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117488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7674369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15057576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108931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272440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381371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15438947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6959375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1778193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1496486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1136033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261507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1129934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802692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139125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93118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76029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180367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463007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14515866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923081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1100457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2023538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2023538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56" zoomScale="65" workbookViewId="0">
      <selection activeCell="H356" sqref="H35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Ferry County Public Hospital District No. 1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269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1.96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112697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28795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7620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13518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7136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812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170578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204984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741061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1692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742753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280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812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118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2292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1.96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Ferry County Public Hospital District No. 1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3941</v>
      </c>
      <c r="F41" s="14">
        <f>data!M59</f>
        <v>0</v>
      </c>
      <c r="G41" s="14">
        <f>data!N59</f>
        <v>5300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28.69</v>
      </c>
      <c r="F42" s="26">
        <f>data!M60</f>
        <v>0</v>
      </c>
      <c r="G42" s="26">
        <f>data!N60</f>
        <v>11.03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1651073</v>
      </c>
      <c r="F43" s="14">
        <f>data!M61</f>
        <v>0</v>
      </c>
      <c r="G43" s="14">
        <f>data!N61</f>
        <v>400877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421866</v>
      </c>
      <c r="F44" s="14">
        <f>data!M62</f>
        <v>0</v>
      </c>
      <c r="G44" s="14">
        <f>data!N62</f>
        <v>102428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111635</v>
      </c>
      <c r="F46" s="14">
        <f>data!M64</f>
        <v>0</v>
      </c>
      <c r="G46" s="14">
        <f>data!N64</f>
        <v>7023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13084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198043</v>
      </c>
      <c r="F48" s="14">
        <f>data!M66</f>
        <v>0</v>
      </c>
      <c r="G48" s="14">
        <f>data!N66</f>
        <v>69494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104344</v>
      </c>
      <c r="F49" s="14">
        <f>data!M67</f>
        <v>0</v>
      </c>
      <c r="G49" s="14">
        <f>data!N67</f>
        <v>317774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128675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11895</v>
      </c>
      <c r="F51" s="14">
        <f>data!M69</f>
        <v>0</v>
      </c>
      <c r="G51" s="14">
        <f>data!N69</f>
        <v>9865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2498856</v>
      </c>
      <c r="F53" s="14">
        <f>data!M71</f>
        <v>0</v>
      </c>
      <c r="G53" s="14">
        <f>data!N71</f>
        <v>1049220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1512887</v>
      </c>
      <c r="F55" s="48">
        <f>+data!M678</f>
        <v>0</v>
      </c>
      <c r="G55" s="48">
        <f>+data!M679</f>
        <v>877390</v>
      </c>
      <c r="H55" s="48">
        <f>+data!M680</f>
        <v>0</v>
      </c>
      <c r="I55" s="48">
        <f>+data!M681</f>
        <v>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1802097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544370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1802097</v>
      </c>
      <c r="F58" s="14">
        <f>data!M75</f>
        <v>0</v>
      </c>
      <c r="G58" s="14">
        <f>data!N75</f>
        <v>544370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4094</v>
      </c>
      <c r="F60" s="14">
        <f>data!M76</f>
        <v>0</v>
      </c>
      <c r="G60" s="14">
        <f>data!N76</f>
        <v>12468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11890</v>
      </c>
      <c r="F61" s="14">
        <f>data!M77</f>
        <v>0</v>
      </c>
      <c r="G61" s="14">
        <f>data!N77</f>
        <v>11104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1725</v>
      </c>
      <c r="F62" s="14">
        <f>data!M78</f>
        <v>0</v>
      </c>
      <c r="G62" s="14">
        <f>data!N78</f>
        <v>5254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33586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28.69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Ferry County Public Hospital District No. 1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28808</v>
      </c>
      <c r="H73" s="14">
        <f>data!V59</f>
        <v>0</v>
      </c>
      <c r="I73" s="14">
        <f>data!W59</f>
        <v>252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1.84</v>
      </c>
      <c r="F74" s="26">
        <f>data!T60</f>
        <v>0</v>
      </c>
      <c r="G74" s="26">
        <f>data!U60</f>
        <v>5.96</v>
      </c>
      <c r="H74" s="26">
        <f>data!V60</f>
        <v>0</v>
      </c>
      <c r="I74" s="26">
        <f>data!W60</f>
        <v>0.35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98956</v>
      </c>
      <c r="F75" s="14">
        <f>data!T61</f>
        <v>0</v>
      </c>
      <c r="G75" s="14">
        <f>data!U61</f>
        <v>307671</v>
      </c>
      <c r="H75" s="14">
        <f>data!V61</f>
        <v>0</v>
      </c>
      <c r="I75" s="14">
        <f>data!W61</f>
        <v>26623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25284</v>
      </c>
      <c r="F76" s="14">
        <f>data!T62</f>
        <v>0</v>
      </c>
      <c r="G76" s="14">
        <f>data!U62</f>
        <v>78613</v>
      </c>
      <c r="H76" s="14">
        <f>data!V62</f>
        <v>0</v>
      </c>
      <c r="I76" s="14">
        <f>data!W62</f>
        <v>6802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2376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-20233</v>
      </c>
      <c r="F78" s="14">
        <f>data!T64</f>
        <v>0</v>
      </c>
      <c r="G78" s="14">
        <f>data!U64</f>
        <v>266899</v>
      </c>
      <c r="H78" s="14">
        <f>data!V64</f>
        <v>0</v>
      </c>
      <c r="I78" s="14">
        <f>data!W64</f>
        <v>1646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2128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97725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24187</v>
      </c>
      <c r="F81" s="14">
        <f>data!T67</f>
        <v>0</v>
      </c>
      <c r="G81" s="14">
        <f>data!U67</f>
        <v>23780</v>
      </c>
      <c r="H81" s="14">
        <f>data!V67</f>
        <v>0</v>
      </c>
      <c r="I81" s="14">
        <f>data!W67</f>
        <v>1453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2354</v>
      </c>
      <c r="F83" s="14">
        <f>data!T69</f>
        <v>0</v>
      </c>
      <c r="G83" s="14">
        <f>data!U69</f>
        <v>1154</v>
      </c>
      <c r="H83" s="14">
        <f>data!V69</f>
        <v>0</v>
      </c>
      <c r="I83" s="14">
        <f>data!W69</f>
        <v>29917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130548</v>
      </c>
      <c r="F85" s="14">
        <f>data!T71</f>
        <v>0</v>
      </c>
      <c r="G85" s="14">
        <f>data!U71</f>
        <v>775842</v>
      </c>
      <c r="H85" s="14">
        <f>data!V71</f>
        <v>0</v>
      </c>
      <c r="I85" s="14">
        <f>data!W71</f>
        <v>70945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120489</v>
      </c>
      <c r="F87" s="48">
        <f>+data!M685</f>
        <v>0</v>
      </c>
      <c r="G87" s="48">
        <f>+data!M686</f>
        <v>613415</v>
      </c>
      <c r="H87" s="48">
        <f>+data!M687</f>
        <v>0</v>
      </c>
      <c r="I87" s="48">
        <f>+data!M688</f>
        <v>66177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151463</v>
      </c>
      <c r="F88" s="14">
        <f>data!T73</f>
        <v>0</v>
      </c>
      <c r="G88" s="14">
        <f>data!U73</f>
        <v>236034</v>
      </c>
      <c r="H88" s="14">
        <f>data!V73</f>
        <v>0</v>
      </c>
      <c r="I88" s="14">
        <f>data!W73</f>
        <v>17175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45815</v>
      </c>
      <c r="F89" s="14">
        <f>data!T74</f>
        <v>0</v>
      </c>
      <c r="G89" s="14">
        <f>data!U74</f>
        <v>2929611</v>
      </c>
      <c r="H89" s="14">
        <f>data!V74</f>
        <v>0</v>
      </c>
      <c r="I89" s="14">
        <f>data!W74</f>
        <v>340452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197278</v>
      </c>
      <c r="F90" s="14">
        <f>data!T75</f>
        <v>0</v>
      </c>
      <c r="G90" s="14">
        <f>data!U75</f>
        <v>3165645</v>
      </c>
      <c r="H90" s="14">
        <f>data!V75</f>
        <v>0</v>
      </c>
      <c r="I90" s="14">
        <f>data!W75</f>
        <v>357627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949</v>
      </c>
      <c r="F92" s="14">
        <f>data!T76</f>
        <v>0</v>
      </c>
      <c r="G92" s="14">
        <f>data!U76</f>
        <v>933</v>
      </c>
      <c r="H92" s="14">
        <f>data!V76</f>
        <v>0</v>
      </c>
      <c r="I92" s="14">
        <f>data!W76</f>
        <v>57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400</v>
      </c>
      <c r="F94" s="14">
        <f>data!T78</f>
        <v>0</v>
      </c>
      <c r="G94" s="14">
        <f>data!U78</f>
        <v>393</v>
      </c>
      <c r="H94" s="14">
        <f>data!V78</f>
        <v>0</v>
      </c>
      <c r="I94" s="14">
        <f>data!W78</f>
        <v>24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305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1.83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Ferry County Public Hospital District No. 1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1044</v>
      </c>
      <c r="D105" s="14">
        <f>data!Y59</f>
        <v>2586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1.45</v>
      </c>
      <c r="D106" s="26">
        <f>data!Y60</f>
        <v>3.6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110297</v>
      </c>
      <c r="D107" s="14">
        <f>data!Y61</f>
        <v>273206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28182</v>
      </c>
      <c r="D108" s="14">
        <f>data!Y62</f>
        <v>69807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9843</v>
      </c>
      <c r="D109" s="14">
        <f>data!Y63</f>
        <v>24381</v>
      </c>
      <c r="E109" s="14">
        <f>data!Z63</f>
        <v>0</v>
      </c>
      <c r="F109" s="14">
        <f>data!AA63</f>
        <v>0</v>
      </c>
      <c r="G109" s="14">
        <f>data!AB63</f>
        <v>43474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6817</v>
      </c>
      <c r="D110" s="14">
        <f>data!Y64</f>
        <v>16887</v>
      </c>
      <c r="E110" s="14">
        <f>data!Z64</f>
        <v>0</v>
      </c>
      <c r="F110" s="14">
        <f>data!AA64</f>
        <v>0</v>
      </c>
      <c r="G110" s="14">
        <f>data!AB64</f>
        <v>395096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8817</v>
      </c>
      <c r="D111" s="14">
        <f>data!Y65</f>
        <v>21839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55147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6066</v>
      </c>
      <c r="D113" s="14">
        <f>data!Y67</f>
        <v>15012</v>
      </c>
      <c r="E113" s="14">
        <f>data!Z67</f>
        <v>0</v>
      </c>
      <c r="F113" s="14">
        <f>data!AA67</f>
        <v>0</v>
      </c>
      <c r="G113" s="14">
        <f>data!AB67</f>
        <v>2549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55514</v>
      </c>
      <c r="D115" s="14">
        <f>data!Y69</f>
        <v>77431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225536</v>
      </c>
      <c r="D117" s="14">
        <f>data!Y71</f>
        <v>498563</v>
      </c>
      <c r="E117" s="14">
        <f>data!Z71</f>
        <v>0</v>
      </c>
      <c r="F117" s="14">
        <f>data!AA71</f>
        <v>0</v>
      </c>
      <c r="G117" s="14">
        <f>data!AB71</f>
        <v>496266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270360</v>
      </c>
      <c r="D119" s="48">
        <f>+data!M690</f>
        <v>666293</v>
      </c>
      <c r="E119" s="48">
        <f>+data!M691</f>
        <v>0</v>
      </c>
      <c r="F119" s="48">
        <f>+data!M692</f>
        <v>0</v>
      </c>
      <c r="G119" s="48">
        <f>+data!M693</f>
        <v>244553</v>
      </c>
      <c r="H119" s="48">
        <f>+data!M694</f>
        <v>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71153</v>
      </c>
      <c r="D120" s="14">
        <f>data!Y73</f>
        <v>176246</v>
      </c>
      <c r="E120" s="14">
        <f>data!Z73</f>
        <v>0</v>
      </c>
      <c r="F120" s="14">
        <f>data!AA73</f>
        <v>0</v>
      </c>
      <c r="G120" s="14">
        <f>data!AB73</f>
        <v>137840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1410445</v>
      </c>
      <c r="D121" s="14">
        <f>data!Y74</f>
        <v>3493689</v>
      </c>
      <c r="E121" s="14">
        <f>data!Z74</f>
        <v>0</v>
      </c>
      <c r="F121" s="14">
        <f>data!AA74</f>
        <v>0</v>
      </c>
      <c r="G121" s="14">
        <f>data!AB74</f>
        <v>1156608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1481598</v>
      </c>
      <c r="D122" s="14">
        <f>data!Y75</f>
        <v>3669935</v>
      </c>
      <c r="E122" s="14">
        <f>data!Z75</f>
        <v>0</v>
      </c>
      <c r="F122" s="14">
        <f>data!AA75</f>
        <v>0</v>
      </c>
      <c r="G122" s="14">
        <f>data!AB75</f>
        <v>1294448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238</v>
      </c>
      <c r="D124" s="14">
        <f>data!Y76</f>
        <v>589</v>
      </c>
      <c r="E124" s="14">
        <f>data!Z76</f>
        <v>0</v>
      </c>
      <c r="F124" s="14">
        <f>data!AA76</f>
        <v>0</v>
      </c>
      <c r="G124" s="14">
        <f>data!AB76</f>
        <v>100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100</v>
      </c>
      <c r="D126" s="14">
        <f>data!Y78</f>
        <v>248</v>
      </c>
      <c r="E126" s="14">
        <f>data!Z78</f>
        <v>0</v>
      </c>
      <c r="F126" s="14">
        <f>data!AA78</f>
        <v>0</v>
      </c>
      <c r="G126" s="14">
        <f>data!AB78</f>
        <v>42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1264</v>
      </c>
      <c r="D127" s="14">
        <f>data!Y79</f>
        <v>3133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Ferry County Public Hospital District No. 1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9328</v>
      </c>
      <c r="D137" s="14">
        <f>data!AF59</f>
        <v>0</v>
      </c>
      <c r="E137" s="14">
        <f>data!AG59</f>
        <v>1836</v>
      </c>
      <c r="F137" s="14">
        <f>data!AH59</f>
        <v>0</v>
      </c>
      <c r="G137" s="14">
        <f>data!AI59</f>
        <v>175</v>
      </c>
      <c r="H137" s="14">
        <f>data!AJ59</f>
        <v>9975</v>
      </c>
      <c r="I137" s="14">
        <f>data!AK59</f>
        <v>2687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6.36</v>
      </c>
      <c r="D138" s="26">
        <f>data!AF60</f>
        <v>0</v>
      </c>
      <c r="E138" s="26">
        <f>data!AG60</f>
        <v>1.38</v>
      </c>
      <c r="F138" s="26">
        <f>data!AH60</f>
        <v>0</v>
      </c>
      <c r="G138" s="26">
        <f>data!AI60</f>
        <v>0.13</v>
      </c>
      <c r="H138" s="26">
        <f>data!AJ60</f>
        <v>13.31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397624</v>
      </c>
      <c r="D139" s="14">
        <f>data!AF61</f>
        <v>0</v>
      </c>
      <c r="E139" s="14">
        <f>data!AG61</f>
        <v>128101</v>
      </c>
      <c r="F139" s="14">
        <f>data!AH61</f>
        <v>0</v>
      </c>
      <c r="G139" s="14">
        <f>data!AI61</f>
        <v>10593</v>
      </c>
      <c r="H139" s="14">
        <f>data!AJ61</f>
        <v>577451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101597</v>
      </c>
      <c r="D140" s="14">
        <f>data!AF62</f>
        <v>0</v>
      </c>
      <c r="E140" s="14">
        <f>data!AG62</f>
        <v>32731</v>
      </c>
      <c r="F140" s="14">
        <f>data!AH62</f>
        <v>0</v>
      </c>
      <c r="G140" s="14">
        <f>data!AI62</f>
        <v>2707</v>
      </c>
      <c r="H140" s="14">
        <f>data!AJ62</f>
        <v>147545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25483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11509</v>
      </c>
      <c r="D142" s="14">
        <f>data!AF64</f>
        <v>0</v>
      </c>
      <c r="E142" s="14">
        <f>data!AG64</f>
        <v>29605</v>
      </c>
      <c r="F142" s="14">
        <f>data!AH64</f>
        <v>0</v>
      </c>
      <c r="G142" s="14">
        <f>data!AI64</f>
        <v>4904</v>
      </c>
      <c r="H142" s="14">
        <f>data!AJ64</f>
        <v>26626</v>
      </c>
      <c r="I142" s="14">
        <f>data!AK64</f>
        <v>2543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55917</v>
      </c>
      <c r="D144" s="14">
        <f>data!AF66</f>
        <v>0</v>
      </c>
      <c r="E144" s="14">
        <f>data!AG66</f>
        <v>10081</v>
      </c>
      <c r="F144" s="14">
        <f>data!AH66</f>
        <v>0</v>
      </c>
      <c r="G144" s="14">
        <f>data!AI66</f>
        <v>16184</v>
      </c>
      <c r="H144" s="14">
        <f>data!AJ66</f>
        <v>2347</v>
      </c>
      <c r="I144" s="14">
        <f>data!AK66</f>
        <v>115457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45851</v>
      </c>
      <c r="D145" s="14">
        <f>data!AF67</f>
        <v>0</v>
      </c>
      <c r="E145" s="14">
        <f>data!AG67</f>
        <v>25411</v>
      </c>
      <c r="F145" s="14">
        <f>data!AH67</f>
        <v>0</v>
      </c>
      <c r="G145" s="14">
        <f>data!AI67</f>
        <v>9660</v>
      </c>
      <c r="H145" s="14">
        <f>data!AJ67</f>
        <v>49904</v>
      </c>
      <c r="I145" s="14">
        <f>data!AK67</f>
        <v>6397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100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2085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434</v>
      </c>
      <c r="H147" s="14">
        <f>data!AJ69</f>
        <v>1496</v>
      </c>
      <c r="I147" s="14">
        <f>data!AK69</f>
        <v>34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614683</v>
      </c>
      <c r="D149" s="14">
        <f>data!AF71</f>
        <v>0</v>
      </c>
      <c r="E149" s="14">
        <f>data!AG71</f>
        <v>225929</v>
      </c>
      <c r="F149" s="14">
        <f>data!AH71</f>
        <v>0</v>
      </c>
      <c r="G149" s="14">
        <f>data!AI71</f>
        <v>44482</v>
      </c>
      <c r="H149" s="14">
        <f>data!AJ71</f>
        <v>830852</v>
      </c>
      <c r="I149" s="14">
        <f>data!AK71</f>
        <v>124431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323646</v>
      </c>
      <c r="D151" s="48">
        <f>+data!M697</f>
        <v>0</v>
      </c>
      <c r="E151" s="48">
        <f>+data!M698</f>
        <v>937937</v>
      </c>
      <c r="F151" s="48">
        <f>+data!M699</f>
        <v>0</v>
      </c>
      <c r="G151" s="48">
        <f>+data!M700</f>
        <v>85088</v>
      </c>
      <c r="H151" s="48">
        <f>+data!M701</f>
        <v>491400</v>
      </c>
      <c r="I151" s="48">
        <f>+data!M702</f>
        <v>73624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256754</v>
      </c>
      <c r="D152" s="14">
        <f>data!AF73</f>
        <v>0</v>
      </c>
      <c r="E152" s="14">
        <f>data!AG73</f>
        <v>30568</v>
      </c>
      <c r="F152" s="14">
        <f>data!AH73</f>
        <v>0</v>
      </c>
      <c r="G152" s="14">
        <f>data!AI73</f>
        <v>0</v>
      </c>
      <c r="H152" s="14">
        <f>data!AJ73</f>
        <v>116143</v>
      </c>
      <c r="I152" s="14">
        <f>data!AK73</f>
        <v>112725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957523</v>
      </c>
      <c r="D153" s="14">
        <f>data!AF74</f>
        <v>0</v>
      </c>
      <c r="E153" s="14">
        <f>data!AG74</f>
        <v>5062702</v>
      </c>
      <c r="F153" s="14">
        <f>data!AH74</f>
        <v>0</v>
      </c>
      <c r="G153" s="14">
        <f>data!AI74</f>
        <v>385271</v>
      </c>
      <c r="H153" s="14">
        <f>data!AJ74</f>
        <v>1940228</v>
      </c>
      <c r="I153" s="14">
        <f>data!AK74</f>
        <v>229896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1214277</v>
      </c>
      <c r="D154" s="14">
        <f>data!AF75</f>
        <v>0</v>
      </c>
      <c r="E154" s="14">
        <f>data!AG75</f>
        <v>5093270</v>
      </c>
      <c r="F154" s="14">
        <f>data!AH75</f>
        <v>0</v>
      </c>
      <c r="G154" s="14">
        <f>data!AI75</f>
        <v>385271</v>
      </c>
      <c r="H154" s="14">
        <f>data!AJ75</f>
        <v>2056371</v>
      </c>
      <c r="I154" s="14">
        <f>data!AK75</f>
        <v>342621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1799</v>
      </c>
      <c r="D156" s="14">
        <f>data!AF76</f>
        <v>0</v>
      </c>
      <c r="E156" s="14">
        <f>data!AG76</f>
        <v>997</v>
      </c>
      <c r="F156" s="14">
        <f>data!AH76</f>
        <v>0</v>
      </c>
      <c r="G156" s="14">
        <f>data!AI76</f>
        <v>379</v>
      </c>
      <c r="H156" s="14">
        <f>data!AJ76</f>
        <v>1958</v>
      </c>
      <c r="I156" s="14">
        <f>data!AK76</f>
        <v>251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690</v>
      </c>
      <c r="D158" s="14">
        <f>data!AF78</f>
        <v>0</v>
      </c>
      <c r="E158" s="14">
        <f>data!AG78</f>
        <v>420</v>
      </c>
      <c r="F158" s="14">
        <f>data!AH78</f>
        <v>0</v>
      </c>
      <c r="G158" s="14">
        <f>data!AI78</f>
        <v>160</v>
      </c>
      <c r="H158" s="14">
        <f>data!AJ78</f>
        <v>825</v>
      </c>
      <c r="I158" s="14">
        <f>data!AK78</f>
        <v>106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3204</v>
      </c>
      <c r="D159" s="14">
        <f>data!AF79</f>
        <v>0</v>
      </c>
      <c r="E159" s="14">
        <f>data!AG79</f>
        <v>11458</v>
      </c>
      <c r="F159" s="14">
        <f>data!AH79</f>
        <v>0</v>
      </c>
      <c r="G159" s="14">
        <f>data!AI79</f>
        <v>504</v>
      </c>
      <c r="H159" s="14">
        <f>data!AJ79</f>
        <v>19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1.38</v>
      </c>
      <c r="F160" s="26">
        <f>data!AH80</f>
        <v>0</v>
      </c>
      <c r="G160" s="26">
        <f>data!AI80</f>
        <v>0.13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Ferry County Public Hospital District No. 1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2520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0.76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43990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11240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2974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5277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2778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317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66576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95382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384384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384384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109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317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46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895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0.76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Ferry County Public Hospital District No. 1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24123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5.52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199390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50946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88466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5128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24162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195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368287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948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Ferry County Public Hospital District No. 1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31494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0.79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4.0199999999999996</v>
      </c>
      <c r="I234" s="26">
        <f>data!BF60</f>
        <v>5.48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36223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194581</v>
      </c>
      <c r="I235" s="14">
        <f>data!BF61</f>
        <v>182514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9255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49717</v>
      </c>
      <c r="I236" s="14">
        <f>data!BF62</f>
        <v>46634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8223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22062</v>
      </c>
      <c r="I238" s="14">
        <f>data!BF64</f>
        <v>24742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182452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25451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6599</v>
      </c>
      <c r="I240" s="14">
        <f>data!BF66</f>
        <v>544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27475</v>
      </c>
      <c r="I241" s="14">
        <f>data!BF67</f>
        <v>18657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181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112362</v>
      </c>
      <c r="I243" s="14">
        <f>data!BF69</f>
        <v>74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79333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595248</v>
      </c>
      <c r="I245" s="14">
        <f>data!BF71</f>
        <v>273165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1078</v>
      </c>
      <c r="I252" s="85">
        <f>data!BF76</f>
        <v>732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Ferry County Public Hospital District No. 1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2.08</v>
      </c>
      <c r="E266" s="26">
        <f>data!BI60</f>
        <v>0</v>
      </c>
      <c r="F266" s="26">
        <f>data!BJ60</f>
        <v>2.59</v>
      </c>
      <c r="G266" s="26">
        <f>data!BK60</f>
        <v>3.78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166301</v>
      </c>
      <c r="E267" s="14">
        <f>data!BI61</f>
        <v>0</v>
      </c>
      <c r="F267" s="14">
        <f>data!BJ61</f>
        <v>188437</v>
      </c>
      <c r="G267" s="14">
        <f>data!BK61</f>
        <v>135721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42492</v>
      </c>
      <c r="E268" s="14">
        <f>data!BI62</f>
        <v>0</v>
      </c>
      <c r="F268" s="14">
        <f>data!BJ62</f>
        <v>48148</v>
      </c>
      <c r="G268" s="14">
        <f>data!BK62</f>
        <v>34678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36475</v>
      </c>
      <c r="G269" s="14">
        <f>data!BK63</f>
        <v>457915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11570</v>
      </c>
      <c r="E270" s="14">
        <f>data!BI64</f>
        <v>0</v>
      </c>
      <c r="F270" s="14">
        <f>data!BJ64</f>
        <v>1088</v>
      </c>
      <c r="G270" s="14">
        <f>data!BK64</f>
        <v>351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29503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239763</v>
      </c>
      <c r="E272" s="14">
        <f>data!BI66</f>
        <v>0</v>
      </c>
      <c r="F272" s="14">
        <f>data!BJ66</f>
        <v>13149</v>
      </c>
      <c r="G272" s="14">
        <f>data!BK66</f>
        <v>55219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512</v>
      </c>
      <c r="E275" s="14">
        <f>data!BI69</f>
        <v>0</v>
      </c>
      <c r="F275" s="14">
        <f>data!BJ69</f>
        <v>5915</v>
      </c>
      <c r="G275" s="14">
        <f>data!BK69</f>
        <v>9793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490141</v>
      </c>
      <c r="E277" s="14">
        <f>data!BI71</f>
        <v>0</v>
      </c>
      <c r="F277" s="14">
        <f>data!BJ71</f>
        <v>293212</v>
      </c>
      <c r="G277" s="14">
        <f>data!BK71</f>
        <v>693677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Ferry County Public Hospital District No. 1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2.1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1.23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216384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79930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55288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20423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8177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827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5786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2284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1400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26408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8933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52886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10297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150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10200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59756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38511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422160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175480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2075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404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Ferry County Public Hospital District No. 1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4.05</v>
      </c>
      <c r="E330" s="26">
        <f>data!BW60</f>
        <v>6.4</v>
      </c>
      <c r="F330" s="26">
        <f>data!BX60</f>
        <v>0</v>
      </c>
      <c r="G330" s="26">
        <f>data!BY60</f>
        <v>1.04</v>
      </c>
      <c r="H330" s="26">
        <f>data!BZ60</f>
        <v>0</v>
      </c>
      <c r="I330" s="26">
        <f>data!CA60</f>
        <v>0.04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161940</v>
      </c>
      <c r="E331" s="86">
        <f>data!BW61</f>
        <v>874645</v>
      </c>
      <c r="F331" s="86">
        <f>data!BX61</f>
        <v>0</v>
      </c>
      <c r="G331" s="86">
        <f>data!BY61</f>
        <v>381144</v>
      </c>
      <c r="H331" s="86">
        <f>data!BZ61</f>
        <v>0</v>
      </c>
      <c r="I331" s="86">
        <f>data!CA61</f>
        <v>3006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41377</v>
      </c>
      <c r="E332" s="86">
        <f>data!BW62</f>
        <v>223481</v>
      </c>
      <c r="F332" s="86">
        <f>data!BX62</f>
        <v>0</v>
      </c>
      <c r="G332" s="86">
        <f>data!BY62</f>
        <v>97386</v>
      </c>
      <c r="H332" s="86">
        <f>data!BZ62</f>
        <v>0</v>
      </c>
      <c r="I332" s="86">
        <f>data!CA62</f>
        <v>768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101839</v>
      </c>
      <c r="E333" s="86">
        <f>data!BW63</f>
        <v>780973</v>
      </c>
      <c r="F333" s="86">
        <f>data!BX63</f>
        <v>5550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982</v>
      </c>
      <c r="E334" s="86">
        <f>data!BW64</f>
        <v>323</v>
      </c>
      <c r="F334" s="86">
        <f>data!BX64</f>
        <v>0</v>
      </c>
      <c r="G334" s="86">
        <f>data!BY64</f>
        <v>98890</v>
      </c>
      <c r="H334" s="86">
        <f>data!BZ64</f>
        <v>0</v>
      </c>
      <c r="I334" s="86">
        <f>data!CA64</f>
        <v>1172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30113</v>
      </c>
      <c r="E336" s="86">
        <f>data!BW66</f>
        <v>3055</v>
      </c>
      <c r="F336" s="86">
        <f>data!BX66</f>
        <v>13182</v>
      </c>
      <c r="G336" s="86">
        <f>data!BY66</f>
        <v>63200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19625</v>
      </c>
      <c r="E337" s="86">
        <f>data!BW67</f>
        <v>0</v>
      </c>
      <c r="F337" s="86">
        <f>data!BX67</f>
        <v>0</v>
      </c>
      <c r="G337" s="86">
        <f>data!BY67</f>
        <v>7289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155</v>
      </c>
      <c r="E339" s="86">
        <f>data!BW69</f>
        <v>20076</v>
      </c>
      <c r="F339" s="86">
        <f>data!BX69</f>
        <v>6987</v>
      </c>
      <c r="G339" s="86">
        <f>data!BY69</f>
        <v>5570</v>
      </c>
      <c r="H339" s="86">
        <f>data!BZ69</f>
        <v>0</v>
      </c>
      <c r="I339" s="86">
        <f>data!CA69</f>
        <v>9612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356031</v>
      </c>
      <c r="E341" s="14">
        <f>data!BW71</f>
        <v>1902553</v>
      </c>
      <c r="F341" s="14">
        <f>data!BX71</f>
        <v>25719</v>
      </c>
      <c r="G341" s="14">
        <f>data!BY71</f>
        <v>653479</v>
      </c>
      <c r="H341" s="14">
        <f>data!BZ71</f>
        <v>0</v>
      </c>
      <c r="I341" s="14">
        <f>data!CA71</f>
        <v>14558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770</v>
      </c>
      <c r="E348" s="85">
        <f>data!BW76</f>
        <v>0</v>
      </c>
      <c r="F348" s="85">
        <f>data!BX76</f>
        <v>0</v>
      </c>
      <c r="G348" s="85">
        <f>data!BY76</f>
        <v>286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325</v>
      </c>
      <c r="E350" s="85">
        <f>data!BW78</f>
        <v>0</v>
      </c>
      <c r="F350" s="85">
        <f>data!BX78</f>
        <v>0</v>
      </c>
      <c r="G350" s="85">
        <f>data!BY78</f>
        <v>121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Ferry County Public Hospital District No. 1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115.94000000000004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6959375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1778190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1496486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1136033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261507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1129934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802693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139125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349514</v>
      </c>
      <c r="F371" s="219"/>
      <c r="G371" s="219"/>
      <c r="H371" s="219"/>
      <c r="I371" s="86">
        <f>data!CE69</f>
        <v>812521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108931</v>
      </c>
      <c r="F372" s="220"/>
      <c r="G372" s="220"/>
      <c r="H372" s="220"/>
      <c r="I372" s="14">
        <f>-data!CE70</f>
        <v>-108931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240583</v>
      </c>
      <c r="F373" s="219"/>
      <c r="G373" s="219"/>
      <c r="H373" s="219"/>
      <c r="I373" s="14">
        <f>data!CE71</f>
        <v>14406933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272440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3849259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18882686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22731945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31494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24123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10997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56660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34.750000000000007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2021-08-23T17:57:35Z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00000092Z320210818202254.xlsx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