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26F37E4C-55A5-4555-8F55-763F69C1E397}" xr6:coauthVersionLast="45" xr6:coauthVersionMax="45" xr10:uidLastSave="{00000000-0000-0000-0000-000000000000}"/>
  <workbookProtection workbookAlgorithmName="SHA-512" workbookHashValue="zNyKbee/gMGZLK7YfZa+V/m4HWWXcbuUED7nXhEi8kVPCj3NjMY49GjNMUOuHsz6Z+5YkW+NBOLHjaMo6rqW9g==" workbookSaltValue="k6IxPQS9hSwzX2MntVw3Hg==" workbookSpinCount="100000" lockStructure="1"/>
  <bookViews>
    <workbookView xWindow="-11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G612" i="10"/>
  <c r="E550" i="10"/>
  <c r="E546" i="10"/>
  <c r="E545" i="10"/>
  <c r="F544" i="10"/>
  <c r="E544" i="10"/>
  <c r="F540" i="10"/>
  <c r="E540" i="10"/>
  <c r="H540" i="10"/>
  <c r="E539" i="10"/>
  <c r="H539" i="10"/>
  <c r="H538" i="10"/>
  <c r="E538" i="10"/>
  <c r="F538" i="10"/>
  <c r="E537" i="10"/>
  <c r="E536" i="10"/>
  <c r="F535" i="10"/>
  <c r="E535" i="10"/>
  <c r="E534" i="10"/>
  <c r="F534" i="10"/>
  <c r="H533" i="10"/>
  <c r="F533" i="10"/>
  <c r="E533" i="10"/>
  <c r="F532" i="10"/>
  <c r="E532" i="10"/>
  <c r="H532" i="10"/>
  <c r="E531" i="10"/>
  <c r="H530" i="10"/>
  <c r="E530" i="10"/>
  <c r="F530" i="10"/>
  <c r="H529" i="10"/>
  <c r="E529" i="10"/>
  <c r="F529" i="10"/>
  <c r="E528" i="10"/>
  <c r="F527" i="10"/>
  <c r="E527" i="10"/>
  <c r="H527" i="10"/>
  <c r="E526" i="10"/>
  <c r="F526" i="10"/>
  <c r="F525" i="10"/>
  <c r="E525" i="10"/>
  <c r="E524" i="10"/>
  <c r="F524" i="10"/>
  <c r="E523" i="10"/>
  <c r="E522" i="10"/>
  <c r="F522" i="10"/>
  <c r="F521" i="10"/>
  <c r="E520" i="10"/>
  <c r="E519" i="10"/>
  <c r="E518" i="10"/>
  <c r="E517" i="10"/>
  <c r="F517" i="10"/>
  <c r="E516" i="10"/>
  <c r="F516" i="10"/>
  <c r="F515" i="10"/>
  <c r="E515" i="10"/>
  <c r="F514" i="10"/>
  <c r="E514" i="10"/>
  <c r="F512" i="10"/>
  <c r="F511" i="10"/>
  <c r="E511" i="10"/>
  <c r="F510" i="10"/>
  <c r="E510" i="10"/>
  <c r="E509" i="10"/>
  <c r="F509" i="10"/>
  <c r="H508" i="10"/>
  <c r="E508" i="10"/>
  <c r="F508" i="10"/>
  <c r="E507" i="10"/>
  <c r="E506" i="10"/>
  <c r="H505" i="10"/>
  <c r="E505" i="10"/>
  <c r="F505" i="10"/>
  <c r="H504" i="10"/>
  <c r="E504" i="10"/>
  <c r="F504" i="10"/>
  <c r="F503" i="10"/>
  <c r="E503" i="10"/>
  <c r="H503" i="10"/>
  <c r="F502" i="10"/>
  <c r="E502" i="10"/>
  <c r="H502" i="10"/>
  <c r="E501" i="10"/>
  <c r="F501" i="10"/>
  <c r="E500" i="10"/>
  <c r="F500" i="10"/>
  <c r="E499" i="10"/>
  <c r="E498" i="10"/>
  <c r="H497" i="10"/>
  <c r="E497" i="10"/>
  <c r="F497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40" i="10" s="1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N817" i="10" s="1"/>
  <c r="D329" i="10"/>
  <c r="D328" i="10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C473" i="10" s="1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D464" i="10" s="1"/>
  <c r="E141" i="10"/>
  <c r="E140" i="10"/>
  <c r="E139" i="10"/>
  <c r="C415" i="10" s="1"/>
  <c r="E138" i="10"/>
  <c r="C414" i="10" s="1"/>
  <c r="E127" i="10"/>
  <c r="CE80" i="10"/>
  <c r="T816" i="10" s="1"/>
  <c r="CF79" i="10"/>
  <c r="CE79" i="10"/>
  <c r="CE78" i="10"/>
  <c r="CF77" i="10"/>
  <c r="CE77" i="10"/>
  <c r="Q816" i="10" s="1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C75" i="10"/>
  <c r="N734" i="10" s="1"/>
  <c r="CE74" i="10"/>
  <c r="C464" i="10" s="1"/>
  <c r="CE73" i="10"/>
  <c r="CD71" i="10"/>
  <c r="C575" i="10" s="1"/>
  <c r="CE70" i="10"/>
  <c r="CE69" i="10"/>
  <c r="L816" i="10" s="1"/>
  <c r="CE68" i="10"/>
  <c r="CE66" i="10"/>
  <c r="CE65" i="10"/>
  <c r="CE64" i="10"/>
  <c r="CE63" i="10"/>
  <c r="F816" i="10" s="1"/>
  <c r="CE61" i="10"/>
  <c r="CB48" i="10" s="1"/>
  <c r="CB62" i="10" s="1"/>
  <c r="E811" i="10" s="1"/>
  <c r="CE60" i="10"/>
  <c r="B53" i="10"/>
  <c r="CE51" i="10"/>
  <c r="B49" i="10"/>
  <c r="BR48" i="10"/>
  <c r="BR62" i="10" s="1"/>
  <c r="BB48" i="10"/>
  <c r="BB62" i="10" s="1"/>
  <c r="AL48" i="10"/>
  <c r="AL62" i="10" s="1"/>
  <c r="V48" i="10"/>
  <c r="V62" i="10" s="1"/>
  <c r="F48" i="10"/>
  <c r="F62" i="10" s="1"/>
  <c r="CE47" i="10"/>
  <c r="G48" i="10" l="1"/>
  <c r="G62" i="10" s="1"/>
  <c r="R815" i="10"/>
  <c r="N48" i="10"/>
  <c r="N62" i="10" s="1"/>
  <c r="AD48" i="10"/>
  <c r="AD62" i="10" s="1"/>
  <c r="E761" i="10" s="1"/>
  <c r="AT48" i="10"/>
  <c r="AT62" i="10" s="1"/>
  <c r="BJ48" i="10"/>
  <c r="BJ62" i="10" s="1"/>
  <c r="BZ48" i="10"/>
  <c r="BZ62" i="10" s="1"/>
  <c r="W48" i="10"/>
  <c r="W62" i="10" s="1"/>
  <c r="E754" i="10" s="1"/>
  <c r="AM48" i="10"/>
  <c r="AM62" i="10" s="1"/>
  <c r="BC48" i="10"/>
  <c r="BC62" i="10" s="1"/>
  <c r="E786" i="10" s="1"/>
  <c r="BS48" i="10"/>
  <c r="BS62" i="10" s="1"/>
  <c r="O48" i="10"/>
  <c r="O62" i="10" s="1"/>
  <c r="AE48" i="10"/>
  <c r="AE62" i="10" s="1"/>
  <c r="AU48" i="10"/>
  <c r="AU62" i="10" s="1"/>
  <c r="BK48" i="10"/>
  <c r="BK62" i="10" s="1"/>
  <c r="CA48" i="10"/>
  <c r="CA62" i="10" s="1"/>
  <c r="E810" i="10" s="1"/>
  <c r="E217" i="10"/>
  <c r="C478" i="10" s="1"/>
  <c r="D339" i="10"/>
  <c r="C482" i="10" s="1"/>
  <c r="D463" i="10"/>
  <c r="D465" i="10" s="1"/>
  <c r="D368" i="10"/>
  <c r="D373" i="10" s="1"/>
  <c r="D391" i="10" s="1"/>
  <c r="D393" i="10" s="1"/>
  <c r="D396" i="10" s="1"/>
  <c r="Q815" i="10"/>
  <c r="D242" i="10"/>
  <c r="B448" i="10" s="1"/>
  <c r="D330" i="10"/>
  <c r="B444" i="10"/>
  <c r="H536" i="10"/>
  <c r="F536" i="10"/>
  <c r="E794" i="10"/>
  <c r="E801" i="10"/>
  <c r="E770" i="10"/>
  <c r="BI730" i="10"/>
  <c r="C816" i="10"/>
  <c r="H612" i="10"/>
  <c r="E737" i="10"/>
  <c r="E738" i="10"/>
  <c r="E745" i="10"/>
  <c r="E809" i="10"/>
  <c r="E793" i="10"/>
  <c r="E802" i="10"/>
  <c r="E777" i="10"/>
  <c r="E746" i="10"/>
  <c r="E778" i="10"/>
  <c r="E769" i="10"/>
  <c r="E753" i="10"/>
  <c r="F546" i="10"/>
  <c r="H546" i="10"/>
  <c r="E762" i="10"/>
  <c r="E785" i="10"/>
  <c r="H506" i="10"/>
  <c r="F506" i="10"/>
  <c r="H48" i="10"/>
  <c r="H62" i="10" s="1"/>
  <c r="P48" i="10"/>
  <c r="P62" i="10" s="1"/>
  <c r="X48" i="10"/>
  <c r="X62" i="10" s="1"/>
  <c r="AF48" i="10"/>
  <c r="AF62" i="10" s="1"/>
  <c r="AN48" i="10"/>
  <c r="AN62" i="10" s="1"/>
  <c r="AV48" i="10"/>
  <c r="AV62" i="10" s="1"/>
  <c r="BD48" i="10"/>
  <c r="BD62" i="10" s="1"/>
  <c r="BL48" i="10"/>
  <c r="BL62" i="10" s="1"/>
  <c r="BT48" i="10"/>
  <c r="BT62" i="10" s="1"/>
  <c r="F519" i="10"/>
  <c r="D816" i="10"/>
  <c r="C427" i="10"/>
  <c r="F498" i="10"/>
  <c r="BE48" i="10"/>
  <c r="BE62" i="10" s="1"/>
  <c r="O816" i="10"/>
  <c r="C463" i="10"/>
  <c r="C429" i="10"/>
  <c r="F513" i="10"/>
  <c r="Y48" i="10"/>
  <c r="Y62" i="10" s="1"/>
  <c r="BM48" i="10"/>
  <c r="BM62" i="10" s="1"/>
  <c r="G816" i="10"/>
  <c r="F612" i="10"/>
  <c r="C430" i="10"/>
  <c r="J48" i="10"/>
  <c r="J62" i="10" s="1"/>
  <c r="R48" i="10"/>
  <c r="R62" i="10" s="1"/>
  <c r="Z48" i="10"/>
  <c r="Z62" i="10" s="1"/>
  <c r="AH48" i="10"/>
  <c r="AH62" i="10" s="1"/>
  <c r="AP48" i="10"/>
  <c r="AP62" i="10" s="1"/>
  <c r="AX48" i="10"/>
  <c r="AX62" i="10" s="1"/>
  <c r="BF48" i="10"/>
  <c r="BF62" i="10" s="1"/>
  <c r="BN48" i="10"/>
  <c r="BN62" i="10" s="1"/>
  <c r="BV48" i="10"/>
  <c r="BV62" i="10" s="1"/>
  <c r="H816" i="10"/>
  <c r="C431" i="10"/>
  <c r="K816" i="10"/>
  <c r="C434" i="10"/>
  <c r="C440" i="10"/>
  <c r="F499" i="10"/>
  <c r="H507" i="10"/>
  <c r="F507" i="10"/>
  <c r="I48" i="10"/>
  <c r="I62" i="10" s="1"/>
  <c r="AW48" i="10"/>
  <c r="AW62" i="10" s="1"/>
  <c r="C48" i="10"/>
  <c r="K48" i="10"/>
  <c r="K62" i="10" s="1"/>
  <c r="S48" i="10"/>
  <c r="S62" i="10" s="1"/>
  <c r="AA48" i="10"/>
  <c r="AA62" i="10" s="1"/>
  <c r="AI48" i="10"/>
  <c r="AI62" i="10" s="1"/>
  <c r="AQ48" i="10"/>
  <c r="AQ62" i="10" s="1"/>
  <c r="AY48" i="10"/>
  <c r="AY62" i="10" s="1"/>
  <c r="BG48" i="10"/>
  <c r="BG62" i="10" s="1"/>
  <c r="BO48" i="10"/>
  <c r="BO62" i="10" s="1"/>
  <c r="BW48" i="10"/>
  <c r="BW62" i="10" s="1"/>
  <c r="I816" i="10"/>
  <c r="C432" i="10"/>
  <c r="F528" i="10"/>
  <c r="H545" i="10"/>
  <c r="F545" i="10"/>
  <c r="AG48" i="10"/>
  <c r="AG62" i="10" s="1"/>
  <c r="CC48" i="10"/>
  <c r="CC62" i="10" s="1"/>
  <c r="L48" i="10"/>
  <c r="L62" i="10" s="1"/>
  <c r="T48" i="10"/>
  <c r="T62" i="10" s="1"/>
  <c r="AB48" i="10"/>
  <c r="AB62" i="10" s="1"/>
  <c r="AJ48" i="10"/>
  <c r="AJ62" i="10" s="1"/>
  <c r="AR48" i="10"/>
  <c r="AR62" i="10" s="1"/>
  <c r="AZ48" i="10"/>
  <c r="AZ62" i="10" s="1"/>
  <c r="BH48" i="10"/>
  <c r="BH62" i="10" s="1"/>
  <c r="BP48" i="10"/>
  <c r="BP62" i="10" s="1"/>
  <c r="BX48" i="10"/>
  <c r="BX62" i="10" s="1"/>
  <c r="M816" i="10"/>
  <c r="C458" i="10"/>
  <c r="N735" i="10"/>
  <c r="N815" i="10" s="1"/>
  <c r="CE75" i="10"/>
  <c r="I612" i="10"/>
  <c r="R816" i="10"/>
  <c r="F520" i="10"/>
  <c r="F523" i="10"/>
  <c r="Q48" i="10"/>
  <c r="Q62" i="10" s="1"/>
  <c r="AO48" i="10"/>
  <c r="AO62" i="10" s="1"/>
  <c r="BU48" i="10"/>
  <c r="BU62" i="10" s="1"/>
  <c r="D48" i="10"/>
  <c r="D62" i="10" s="1"/>
  <c r="E48" i="10"/>
  <c r="E62" i="10" s="1"/>
  <c r="M48" i="10"/>
  <c r="M62" i="10" s="1"/>
  <c r="U48" i="10"/>
  <c r="U62" i="10" s="1"/>
  <c r="AC48" i="10"/>
  <c r="AC62" i="10" s="1"/>
  <c r="AK48" i="10"/>
  <c r="AK62" i="10" s="1"/>
  <c r="AS48" i="10"/>
  <c r="AS62" i="10" s="1"/>
  <c r="BA48" i="10"/>
  <c r="BA62" i="10" s="1"/>
  <c r="BI48" i="10"/>
  <c r="BI62" i="10" s="1"/>
  <c r="BQ48" i="10"/>
  <c r="BQ62" i="10" s="1"/>
  <c r="BY48" i="10"/>
  <c r="BY62" i="10" s="1"/>
  <c r="F518" i="10"/>
  <c r="J612" i="10"/>
  <c r="S816" i="10"/>
  <c r="D277" i="10"/>
  <c r="D292" i="10" s="1"/>
  <c r="D341" i="10" s="1"/>
  <c r="C481" i="10" s="1"/>
  <c r="B465" i="10"/>
  <c r="L612" i="10"/>
  <c r="S815" i="10"/>
  <c r="D438" i="10"/>
  <c r="D612" i="10"/>
  <c r="K815" i="10"/>
  <c r="T815" i="10"/>
  <c r="CF76" i="10"/>
  <c r="E204" i="10"/>
  <c r="C476" i="10" s="1"/>
  <c r="F531" i="10"/>
  <c r="F539" i="10"/>
  <c r="L815" i="10"/>
  <c r="I815" i="10"/>
  <c r="F537" i="10"/>
  <c r="F550" i="10"/>
  <c r="C815" i="10"/>
  <c r="M815" i="10"/>
  <c r="D815" i="10"/>
  <c r="O815" i="10"/>
  <c r="F815" i="10"/>
  <c r="P815" i="10"/>
  <c r="G815" i="10"/>
  <c r="H815" i="10"/>
  <c r="E792" i="10" l="1"/>
  <c r="E791" i="10"/>
  <c r="E797" i="10"/>
  <c r="E784" i="10"/>
  <c r="E783" i="10"/>
  <c r="CE48" i="10"/>
  <c r="C62" i="10"/>
  <c r="E755" i="10"/>
  <c r="E772" i="10"/>
  <c r="E780" i="10"/>
  <c r="E781" i="10"/>
  <c r="E768" i="10"/>
  <c r="E748" i="10"/>
  <c r="E767" i="10"/>
  <c r="E782" i="10"/>
  <c r="E740" i="10"/>
  <c r="E773" i="10"/>
  <c r="E796" i="10"/>
  <c r="E803" i="10"/>
  <c r="E739" i="10"/>
  <c r="E735" i="10"/>
  <c r="E806" i="10"/>
  <c r="E789" i="10"/>
  <c r="E776" i="10"/>
  <c r="E775" i="10"/>
  <c r="E790" i="10"/>
  <c r="E747" i="10"/>
  <c r="E760" i="10"/>
  <c r="E759" i="10"/>
  <c r="E774" i="10"/>
  <c r="E765" i="10"/>
  <c r="E756" i="10"/>
  <c r="E788" i="10"/>
  <c r="E795" i="10"/>
  <c r="E764" i="10"/>
  <c r="E763" i="10"/>
  <c r="E804" i="10"/>
  <c r="E798" i="10"/>
  <c r="E766" i="10"/>
  <c r="E787" i="10"/>
  <c r="BW52" i="10"/>
  <c r="BW67" i="10" s="1"/>
  <c r="J806" i="10" s="1"/>
  <c r="BO52" i="10"/>
  <c r="BO67" i="10" s="1"/>
  <c r="J798" i="10" s="1"/>
  <c r="BG52" i="10"/>
  <c r="BG67" i="10" s="1"/>
  <c r="J790" i="10" s="1"/>
  <c r="AY52" i="10"/>
  <c r="AY67" i="10" s="1"/>
  <c r="J782" i="10" s="1"/>
  <c r="AQ52" i="10"/>
  <c r="AQ67" i="10" s="1"/>
  <c r="J774" i="10" s="1"/>
  <c r="AI52" i="10"/>
  <c r="AI67" i="10" s="1"/>
  <c r="J766" i="10" s="1"/>
  <c r="AA52" i="10"/>
  <c r="AA67" i="10" s="1"/>
  <c r="J758" i="10" s="1"/>
  <c r="S52" i="10"/>
  <c r="S67" i="10" s="1"/>
  <c r="J750" i="10" s="1"/>
  <c r="K52" i="10"/>
  <c r="K67" i="10" s="1"/>
  <c r="J742" i="10" s="1"/>
  <c r="C52" i="10"/>
  <c r="BV52" i="10"/>
  <c r="BV67" i="10" s="1"/>
  <c r="J805" i="10" s="1"/>
  <c r="BF52" i="10"/>
  <c r="BF67" i="10" s="1"/>
  <c r="J789" i="10" s="1"/>
  <c r="AP52" i="10"/>
  <c r="AP67" i="10" s="1"/>
  <c r="J773" i="10" s="1"/>
  <c r="AH52" i="10"/>
  <c r="AH67" i="10" s="1"/>
  <c r="J765" i="10" s="1"/>
  <c r="R52" i="10"/>
  <c r="R67" i="10" s="1"/>
  <c r="J749" i="10" s="1"/>
  <c r="AE52" i="10"/>
  <c r="AE67" i="10" s="1"/>
  <c r="BA52" i="10"/>
  <c r="BA67" i="10" s="1"/>
  <c r="J784" i="10" s="1"/>
  <c r="U52" i="10"/>
  <c r="U67" i="10" s="1"/>
  <c r="J752" i="10" s="1"/>
  <c r="BN52" i="10"/>
  <c r="BN67" i="10" s="1"/>
  <c r="J797" i="10" s="1"/>
  <c r="AX52" i="10"/>
  <c r="AX67" i="10" s="1"/>
  <c r="J781" i="10" s="1"/>
  <c r="Z52" i="10"/>
  <c r="Z67" i="10" s="1"/>
  <c r="J757" i="10" s="1"/>
  <c r="J52" i="10"/>
  <c r="J67" i="10" s="1"/>
  <c r="J741" i="10" s="1"/>
  <c r="BC52" i="10"/>
  <c r="BC67" i="10" s="1"/>
  <c r="CC52" i="10"/>
  <c r="CC67" i="10" s="1"/>
  <c r="J812" i="10" s="1"/>
  <c r="BU52" i="10"/>
  <c r="BU67" i="10" s="1"/>
  <c r="J804" i="10" s="1"/>
  <c r="BM52" i="10"/>
  <c r="BM67" i="10" s="1"/>
  <c r="J796" i="10" s="1"/>
  <c r="BE52" i="10"/>
  <c r="BE67" i="10" s="1"/>
  <c r="J788" i="10" s="1"/>
  <c r="AW52" i="10"/>
  <c r="AW67" i="10" s="1"/>
  <c r="J780" i="10" s="1"/>
  <c r="AO52" i="10"/>
  <c r="AO67" i="10" s="1"/>
  <c r="J772" i="10" s="1"/>
  <c r="AG52" i="10"/>
  <c r="AG67" i="10" s="1"/>
  <c r="J764" i="10" s="1"/>
  <c r="Y52" i="10"/>
  <c r="Y67" i="10" s="1"/>
  <c r="J756" i="10" s="1"/>
  <c r="Q52" i="10"/>
  <c r="Q67" i="10" s="1"/>
  <c r="J748" i="10" s="1"/>
  <c r="I52" i="10"/>
  <c r="I67" i="10" s="1"/>
  <c r="J740" i="10" s="1"/>
  <c r="BS52" i="10"/>
  <c r="BS67" i="10" s="1"/>
  <c r="AM52" i="10"/>
  <c r="AM67" i="10" s="1"/>
  <c r="G52" i="10"/>
  <c r="G67" i="10" s="1"/>
  <c r="BI52" i="10"/>
  <c r="BI67" i="10" s="1"/>
  <c r="J792" i="10" s="1"/>
  <c r="AC52" i="10"/>
  <c r="AC67" i="10" s="1"/>
  <c r="J760" i="10" s="1"/>
  <c r="CB52" i="10"/>
  <c r="CB67" i="10" s="1"/>
  <c r="BT52" i="10"/>
  <c r="BT67" i="10" s="1"/>
  <c r="J803" i="10" s="1"/>
  <c r="BL52" i="10"/>
  <c r="BL67" i="10" s="1"/>
  <c r="J795" i="10" s="1"/>
  <c r="BD52" i="10"/>
  <c r="BD67" i="10" s="1"/>
  <c r="J787" i="10" s="1"/>
  <c r="AV52" i="10"/>
  <c r="AV67" i="10" s="1"/>
  <c r="J779" i="10" s="1"/>
  <c r="AN52" i="10"/>
  <c r="AN67" i="10" s="1"/>
  <c r="J771" i="10" s="1"/>
  <c r="AF52" i="10"/>
  <c r="AF67" i="10" s="1"/>
  <c r="J763" i="10" s="1"/>
  <c r="X52" i="10"/>
  <c r="X67" i="10" s="1"/>
  <c r="J755" i="10" s="1"/>
  <c r="P52" i="10"/>
  <c r="P67" i="10" s="1"/>
  <c r="J747" i="10" s="1"/>
  <c r="H52" i="10"/>
  <c r="H67" i="10" s="1"/>
  <c r="J739" i="10" s="1"/>
  <c r="BK52" i="10"/>
  <c r="BK67" i="10" s="1"/>
  <c r="O52" i="10"/>
  <c r="O67" i="10" s="1"/>
  <c r="BQ52" i="10"/>
  <c r="BQ67" i="10" s="1"/>
  <c r="J800" i="10" s="1"/>
  <c r="AS52" i="10"/>
  <c r="AS67" i="10" s="1"/>
  <c r="J776" i="10" s="1"/>
  <c r="M52" i="10"/>
  <c r="M67" i="10" s="1"/>
  <c r="J744" i="10" s="1"/>
  <c r="CA52" i="10"/>
  <c r="CA67" i="10" s="1"/>
  <c r="AU52" i="10"/>
  <c r="AU67" i="10" s="1"/>
  <c r="W52" i="10"/>
  <c r="W67" i="10" s="1"/>
  <c r="BZ52" i="10"/>
  <c r="BZ67" i="10" s="1"/>
  <c r="BR52" i="10"/>
  <c r="BR67" i="10" s="1"/>
  <c r="BJ52" i="10"/>
  <c r="BJ67" i="10" s="1"/>
  <c r="BB52" i="10"/>
  <c r="BB67" i="10" s="1"/>
  <c r="AT52" i="10"/>
  <c r="AT67" i="10" s="1"/>
  <c r="AL52" i="10"/>
  <c r="AL67" i="10" s="1"/>
  <c r="AD52" i="10"/>
  <c r="AD67" i="10" s="1"/>
  <c r="V52" i="10"/>
  <c r="V67" i="10" s="1"/>
  <c r="N52" i="10"/>
  <c r="N67" i="10" s="1"/>
  <c r="F52" i="10"/>
  <c r="F67" i="10" s="1"/>
  <c r="BY52" i="10"/>
  <c r="BY67" i="10" s="1"/>
  <c r="J808" i="10" s="1"/>
  <c r="AK52" i="10"/>
  <c r="AK67" i="10" s="1"/>
  <c r="J768" i="10" s="1"/>
  <c r="E52" i="10"/>
  <c r="E67" i="10" s="1"/>
  <c r="J736" i="10" s="1"/>
  <c r="BH52" i="10"/>
  <c r="BH67" i="10" s="1"/>
  <c r="J791" i="10" s="1"/>
  <c r="AZ52" i="10"/>
  <c r="AZ67" i="10" s="1"/>
  <c r="J783" i="10" s="1"/>
  <c r="L52" i="10"/>
  <c r="L67" i="10" s="1"/>
  <c r="J743" i="10" s="1"/>
  <c r="BP52" i="10"/>
  <c r="BP67" i="10" s="1"/>
  <c r="J799" i="10" s="1"/>
  <c r="AR52" i="10"/>
  <c r="AR67" i="10" s="1"/>
  <c r="J775" i="10" s="1"/>
  <c r="T52" i="10"/>
  <c r="T67" i="10" s="1"/>
  <c r="J751" i="10" s="1"/>
  <c r="AJ52" i="10"/>
  <c r="AJ67" i="10" s="1"/>
  <c r="J767" i="10" s="1"/>
  <c r="D52" i="10"/>
  <c r="D67" i="10" s="1"/>
  <c r="J735" i="10" s="1"/>
  <c r="AB52" i="10"/>
  <c r="AB67" i="10" s="1"/>
  <c r="J759" i="10" s="1"/>
  <c r="BX52" i="10"/>
  <c r="BX67" i="10" s="1"/>
  <c r="J807" i="10" s="1"/>
  <c r="E744" i="10"/>
  <c r="E807" i="10"/>
  <c r="E743" i="10"/>
  <c r="E758" i="10"/>
  <c r="AA71" i="10"/>
  <c r="E749" i="10"/>
  <c r="E779" i="10"/>
  <c r="AV71" i="10"/>
  <c r="E742" i="10"/>
  <c r="K71" i="10"/>
  <c r="N816" i="10"/>
  <c r="C465" i="10"/>
  <c r="K612" i="10"/>
  <c r="E752" i="10"/>
  <c r="U71" i="10"/>
  <c r="E751" i="10"/>
  <c r="E757" i="10"/>
  <c r="E808" i="10"/>
  <c r="E800" i="10"/>
  <c r="BQ71" i="10"/>
  <c r="E736" i="10"/>
  <c r="E799" i="10"/>
  <c r="BP71" i="10"/>
  <c r="E812" i="10"/>
  <c r="CC71" i="10"/>
  <c r="E750" i="10"/>
  <c r="E805" i="10"/>
  <c r="BV71" i="10"/>
  <c r="E741" i="10"/>
  <c r="E771" i="10"/>
  <c r="AN71" i="10"/>
  <c r="BY71" i="10" l="1"/>
  <c r="BO71" i="10"/>
  <c r="Y71" i="10"/>
  <c r="Z71" i="10"/>
  <c r="C519" i="10" s="1"/>
  <c r="AF71" i="10"/>
  <c r="BN71" i="10"/>
  <c r="J71" i="10"/>
  <c r="E71" i="10"/>
  <c r="C670" i="10" s="1"/>
  <c r="T71" i="10"/>
  <c r="M71" i="10"/>
  <c r="C506" i="10" s="1"/>
  <c r="G506" i="10" s="1"/>
  <c r="AQ71" i="10"/>
  <c r="I71" i="10"/>
  <c r="C674" i="10" s="1"/>
  <c r="BD71" i="10"/>
  <c r="C624" i="10" s="1"/>
  <c r="X71" i="10"/>
  <c r="AC71" i="10"/>
  <c r="BL71" i="10"/>
  <c r="C637" i="10" s="1"/>
  <c r="J753" i="10"/>
  <c r="V71" i="10"/>
  <c r="C549" i="10"/>
  <c r="C498" i="10"/>
  <c r="R71" i="10"/>
  <c r="C678" i="10"/>
  <c r="J745" i="10"/>
  <c r="N71" i="10"/>
  <c r="J809" i="10"/>
  <c r="BZ71" i="10"/>
  <c r="J794" i="10"/>
  <c r="BK71" i="10"/>
  <c r="AR71" i="10"/>
  <c r="D71" i="10"/>
  <c r="AP71" i="10"/>
  <c r="Q71" i="10"/>
  <c r="AO71" i="10"/>
  <c r="BA71" i="10"/>
  <c r="C690" i="10"/>
  <c r="C518" i="10"/>
  <c r="C692" i="10"/>
  <c r="C520" i="10"/>
  <c r="J811" i="10"/>
  <c r="CB71" i="10"/>
  <c r="H71" i="10"/>
  <c r="C517" i="10"/>
  <c r="C689" i="10"/>
  <c r="C621" i="10"/>
  <c r="C561" i="10"/>
  <c r="J769" i="10"/>
  <c r="AL71" i="10"/>
  <c r="J810" i="10"/>
  <c r="CA71" i="10"/>
  <c r="AI71" i="10"/>
  <c r="AG71" i="10"/>
  <c r="AH71" i="10"/>
  <c r="P71" i="10"/>
  <c r="C574" i="10"/>
  <c r="C620" i="10"/>
  <c r="J754" i="10"/>
  <c r="W71" i="10"/>
  <c r="C694" i="10"/>
  <c r="C522" i="10"/>
  <c r="J761" i="10"/>
  <c r="AD71" i="10"/>
  <c r="J778" i="10"/>
  <c r="AU71" i="10"/>
  <c r="J786" i="10"/>
  <c r="BC71" i="10"/>
  <c r="AS71" i="10"/>
  <c r="AK71" i="10"/>
  <c r="C619" i="10"/>
  <c r="C559" i="10"/>
  <c r="C675" i="10"/>
  <c r="C503" i="10"/>
  <c r="G503" i="10" s="1"/>
  <c r="C691" i="10"/>
  <c r="C504" i="10"/>
  <c r="G504" i="10" s="1"/>
  <c r="C676" i="10"/>
  <c r="L71" i="10"/>
  <c r="J777" i="10"/>
  <c r="AT71" i="10"/>
  <c r="BF71" i="10"/>
  <c r="BT71" i="10"/>
  <c r="AY71" i="10"/>
  <c r="AX71" i="10"/>
  <c r="E734" i="10"/>
  <c r="E815" i="10" s="1"/>
  <c r="CE62" i="10"/>
  <c r="BH71" i="10"/>
  <c r="C705" i="10"/>
  <c r="C533" i="10"/>
  <c r="G533" i="10" s="1"/>
  <c r="J762" i="10"/>
  <c r="AE71" i="10"/>
  <c r="C685" i="10"/>
  <c r="C513" i="10"/>
  <c r="J785" i="10"/>
  <c r="BB71" i="10"/>
  <c r="C708" i="10"/>
  <c r="C536" i="10"/>
  <c r="G536" i="10" s="1"/>
  <c r="BX71" i="10"/>
  <c r="J793" i="10"/>
  <c r="BJ71" i="10"/>
  <c r="J770" i="10"/>
  <c r="AM71" i="10"/>
  <c r="BG71" i="10"/>
  <c r="BW71" i="10"/>
  <c r="BM71" i="10"/>
  <c r="AJ71" i="10"/>
  <c r="AW71" i="10"/>
  <c r="AZ71" i="10"/>
  <c r="BI71" i="10"/>
  <c r="C645" i="10"/>
  <c r="C570" i="10"/>
  <c r="C697" i="10"/>
  <c r="C525" i="10"/>
  <c r="C642" i="10"/>
  <c r="C567" i="10"/>
  <c r="J738" i="10"/>
  <c r="G71" i="10"/>
  <c r="C627" i="10"/>
  <c r="C560" i="10"/>
  <c r="C713" i="10"/>
  <c r="C541" i="10"/>
  <c r="S71" i="10"/>
  <c r="C562" i="10"/>
  <c r="C623" i="10"/>
  <c r="C686" i="10"/>
  <c r="C514" i="10"/>
  <c r="J737" i="10"/>
  <c r="F71" i="10"/>
  <c r="J801" i="10"/>
  <c r="BR71" i="10"/>
  <c r="J746" i="10"/>
  <c r="O71" i="10"/>
  <c r="J802" i="10"/>
  <c r="BS71" i="10"/>
  <c r="C67" i="10"/>
  <c r="CE52" i="10"/>
  <c r="BU71" i="10"/>
  <c r="BE71" i="10"/>
  <c r="AB71" i="10"/>
  <c r="C502" i="10" l="1"/>
  <c r="G502" i="10" s="1"/>
  <c r="C557" i="10"/>
  <c r="C644" i="10"/>
  <c r="C569" i="10"/>
  <c r="C638" i="10"/>
  <c r="C558" i="10"/>
  <c r="C630" i="10"/>
  <c r="C546" i="10"/>
  <c r="G546" i="10" s="1"/>
  <c r="C629" i="10"/>
  <c r="C551" i="10"/>
  <c r="G498" i="10"/>
  <c r="H498" i="10"/>
  <c r="J734" i="10"/>
  <c r="J815" i="10" s="1"/>
  <c r="CE67" i="10"/>
  <c r="C552" i="10"/>
  <c r="C618" i="10"/>
  <c r="C632" i="10"/>
  <c r="C547" i="10"/>
  <c r="C636" i="10"/>
  <c r="C553" i="10"/>
  <c r="C711" i="10"/>
  <c r="C539" i="10"/>
  <c r="G539" i="10" s="1"/>
  <c r="C622" i="10"/>
  <c r="C573" i="10"/>
  <c r="C682" i="10"/>
  <c r="C510" i="10"/>
  <c r="C679" i="10"/>
  <c r="C507" i="10"/>
  <c r="G507" i="10" s="1"/>
  <c r="C626" i="10"/>
  <c r="C563" i="10"/>
  <c r="C701" i="10"/>
  <c r="C529" i="10"/>
  <c r="G529" i="10" s="1"/>
  <c r="C544" i="10"/>
  <c r="C625" i="10"/>
  <c r="G522" i="10"/>
  <c r="H522" i="10"/>
  <c r="C710" i="10"/>
  <c r="C538" i="10"/>
  <c r="G538" i="10" s="1"/>
  <c r="C646" i="10"/>
  <c r="C571" i="10"/>
  <c r="C643" i="10"/>
  <c r="C568" i="10"/>
  <c r="C633" i="10"/>
  <c r="C548" i="10"/>
  <c r="C639" i="10"/>
  <c r="C564" i="10"/>
  <c r="G514" i="10"/>
  <c r="H514" i="10"/>
  <c r="C704" i="10"/>
  <c r="C532" i="10"/>
  <c r="G532" i="10" s="1"/>
  <c r="E816" i="10"/>
  <c r="C428" i="10"/>
  <c r="CE71" i="10"/>
  <c r="C716" i="10" s="1"/>
  <c r="C712" i="10"/>
  <c r="C540" i="10"/>
  <c r="G540" i="10" s="1"/>
  <c r="C703" i="10"/>
  <c r="C531" i="10"/>
  <c r="C707" i="10"/>
  <c r="C535" i="10"/>
  <c r="C614" i="10"/>
  <c r="C550" i="10"/>
  <c r="C700" i="10"/>
  <c r="C528" i="10"/>
  <c r="C501" i="10"/>
  <c r="C673" i="10"/>
  <c r="C672" i="10"/>
  <c r="C500" i="10"/>
  <c r="C634" i="10"/>
  <c r="C554" i="10"/>
  <c r="G513" i="10"/>
  <c r="H513" i="10"/>
  <c r="C71" i="10"/>
  <c r="C677" i="10"/>
  <c r="C505" i="10"/>
  <c r="G505" i="10" s="1"/>
  <c r="G520" i="10"/>
  <c r="H520" i="10" s="1"/>
  <c r="C669" i="10"/>
  <c r="C497" i="10"/>
  <c r="G497" i="10" s="1"/>
  <c r="C698" i="10"/>
  <c r="C526" i="10"/>
  <c r="C641" i="10"/>
  <c r="C566" i="10"/>
  <c r="G525" i="10"/>
  <c r="H525" i="10" s="1"/>
  <c r="G517" i="10"/>
  <c r="H517" i="10"/>
  <c r="C647" i="10"/>
  <c r="C572" i="10"/>
  <c r="C680" i="10"/>
  <c r="C508" i="10"/>
  <c r="G508" i="10" s="1"/>
  <c r="C628" i="10"/>
  <c r="C545" i="10"/>
  <c r="G545" i="10" s="1"/>
  <c r="C617" i="10"/>
  <c r="C555" i="10"/>
  <c r="C702" i="10"/>
  <c r="C530" i="10"/>
  <c r="G530" i="10" s="1"/>
  <c r="C695" i="10"/>
  <c r="C523" i="10"/>
  <c r="C509" i="10"/>
  <c r="C681" i="10"/>
  <c r="C709" i="10"/>
  <c r="C537" i="10"/>
  <c r="C687" i="10"/>
  <c r="C515" i="10"/>
  <c r="C684" i="10"/>
  <c r="C512" i="10"/>
  <c r="G519" i="10"/>
  <c r="H519" i="10" s="1"/>
  <c r="C640" i="10"/>
  <c r="C565" i="10"/>
  <c r="C671" i="10"/>
  <c r="C499" i="10"/>
  <c r="C688" i="10"/>
  <c r="C516" i="10"/>
  <c r="C706" i="10"/>
  <c r="C534" i="10"/>
  <c r="C693" i="10"/>
  <c r="C521" i="10"/>
  <c r="C631" i="10"/>
  <c r="C542" i="10"/>
  <c r="C696" i="10"/>
  <c r="C524" i="10"/>
  <c r="C616" i="10"/>
  <c r="C543" i="10"/>
  <c r="C699" i="10"/>
  <c r="C527" i="10"/>
  <c r="G527" i="10" s="1"/>
  <c r="G518" i="10"/>
  <c r="H518" i="10" s="1"/>
  <c r="C635" i="10"/>
  <c r="C556" i="10"/>
  <c r="C683" i="10"/>
  <c r="C511" i="10"/>
  <c r="H521" i="10" l="1"/>
  <c r="G521" i="10"/>
  <c r="G511" i="10"/>
  <c r="H511" i="10" s="1"/>
  <c r="H534" i="10"/>
  <c r="G534" i="10"/>
  <c r="D615" i="10"/>
  <c r="C648" i="10"/>
  <c r="M716" i="10" s="1"/>
  <c r="Y816" i="10" s="1"/>
  <c r="G531" i="10"/>
  <c r="H531" i="10" s="1"/>
  <c r="G509" i="10"/>
  <c r="H509" i="10" s="1"/>
  <c r="G500" i="10"/>
  <c r="H500" i="10" s="1"/>
  <c r="J816" i="10"/>
  <c r="C433" i="10"/>
  <c r="C441" i="10" s="1"/>
  <c r="G528" i="10"/>
  <c r="H528" i="10" s="1"/>
  <c r="G510" i="10"/>
  <c r="H510" i="10"/>
  <c r="G537" i="10"/>
  <c r="H537" i="10" s="1"/>
  <c r="G544" i="10"/>
  <c r="H544" i="10" s="1"/>
  <c r="G524" i="10"/>
  <c r="H524" i="10"/>
  <c r="G516" i="10"/>
  <c r="H516" i="10" s="1"/>
  <c r="G523" i="10"/>
  <c r="H523" i="10" s="1"/>
  <c r="G512" i="10"/>
  <c r="H512" i="10"/>
  <c r="G535" i="10"/>
  <c r="H535" i="10"/>
  <c r="G550" i="10"/>
  <c r="H550" i="10" s="1"/>
  <c r="G499" i="10"/>
  <c r="H499" i="10" s="1"/>
  <c r="G515" i="10"/>
  <c r="H515" i="10"/>
  <c r="G526" i="10"/>
  <c r="H526" i="10" s="1"/>
  <c r="C668" i="10"/>
  <c r="C715" i="10" s="1"/>
  <c r="C496" i="10"/>
  <c r="G501" i="10"/>
  <c r="H501" i="10" s="1"/>
  <c r="G496" i="10" l="1"/>
  <c r="H496" i="10" s="1"/>
  <c r="D712" i="10"/>
  <c r="D704" i="10"/>
  <c r="D709" i="10"/>
  <c r="D701" i="10"/>
  <c r="D693" i="10"/>
  <c r="D706" i="10"/>
  <c r="D698" i="10"/>
  <c r="D690" i="10"/>
  <c r="D711" i="10"/>
  <c r="D703" i="10"/>
  <c r="D695" i="10"/>
  <c r="D687" i="10"/>
  <c r="D708" i="10"/>
  <c r="D700" i="10"/>
  <c r="D692" i="10"/>
  <c r="D713" i="10"/>
  <c r="D705" i="10"/>
  <c r="D697" i="10"/>
  <c r="D702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99" i="10"/>
  <c r="D694" i="10"/>
  <c r="D686" i="10"/>
  <c r="D684" i="10"/>
  <c r="D680" i="10"/>
  <c r="D672" i="10"/>
  <c r="D620" i="10"/>
  <c r="D616" i="10"/>
  <c r="D710" i="10"/>
  <c r="D696" i="10"/>
  <c r="D685" i="10"/>
  <c r="D683" i="10"/>
  <c r="D707" i="10"/>
  <c r="D674" i="10"/>
  <c r="D623" i="10"/>
  <c r="D682" i="10"/>
  <c r="D679" i="10"/>
  <c r="D671" i="10"/>
  <c r="D668" i="10"/>
  <c r="D628" i="10"/>
  <c r="D691" i="10"/>
  <c r="D625" i="10"/>
  <c r="D621" i="10"/>
  <c r="D678" i="10"/>
  <c r="D646" i="10"/>
  <c r="D669" i="10"/>
  <c r="D627" i="10"/>
  <c r="D619" i="10"/>
  <c r="D689" i="10"/>
  <c r="D681" i="10"/>
  <c r="D676" i="10"/>
  <c r="D716" i="10"/>
  <c r="D673" i="10"/>
  <c r="D618" i="10"/>
  <c r="D622" i="10"/>
  <c r="D688" i="10"/>
  <c r="D647" i="10"/>
  <c r="D617" i="10"/>
  <c r="D645" i="10"/>
  <c r="D629" i="10"/>
  <c r="D626" i="10"/>
  <c r="D677" i="10"/>
  <c r="D670" i="10"/>
  <c r="E612" i="10" l="1"/>
  <c r="D715" i="10"/>
  <c r="E623" i="10"/>
  <c r="E709" i="10" l="1"/>
  <c r="E701" i="10"/>
  <c r="E706" i="10"/>
  <c r="E698" i="10"/>
  <c r="E690" i="10"/>
  <c r="E711" i="10"/>
  <c r="E703" i="10"/>
  <c r="E695" i="10"/>
  <c r="E687" i="10"/>
  <c r="E708" i="10"/>
  <c r="E700" i="10"/>
  <c r="E692" i="10"/>
  <c r="E684" i="10"/>
  <c r="E713" i="10"/>
  <c r="E705" i="10"/>
  <c r="E697" i="10"/>
  <c r="E689" i="10"/>
  <c r="E710" i="10"/>
  <c r="E702" i="10"/>
  <c r="E694" i="10"/>
  <c r="E699" i="10"/>
  <c r="E686" i="10"/>
  <c r="E680" i="10"/>
  <c r="E672" i="10"/>
  <c r="E696" i="10"/>
  <c r="E685" i="10"/>
  <c r="E683" i="10"/>
  <c r="E677" i="10"/>
  <c r="E669" i="10"/>
  <c r="E627" i="10"/>
  <c r="E707" i="10"/>
  <c r="E704" i="10"/>
  <c r="E682" i="10"/>
  <c r="E679" i="10"/>
  <c r="E671" i="10"/>
  <c r="E625" i="10"/>
  <c r="E716" i="10"/>
  <c r="E688" i="10"/>
  <c r="E676" i="10"/>
  <c r="E668" i="10"/>
  <c r="E628" i="10"/>
  <c r="E712" i="10"/>
  <c r="E691" i="10"/>
  <c r="E678" i="10"/>
  <c r="E646" i="10"/>
  <c r="E675" i="10"/>
  <c r="E644" i="10"/>
  <c r="E642" i="10"/>
  <c r="E640" i="10"/>
  <c r="E638" i="10"/>
  <c r="E636" i="10"/>
  <c r="E634" i="10"/>
  <c r="E632" i="10"/>
  <c r="E630" i="10"/>
  <c r="E681" i="10"/>
  <c r="E673" i="10"/>
  <c r="E624" i="10"/>
  <c r="E670" i="10"/>
  <c r="E647" i="10"/>
  <c r="E645" i="10"/>
  <c r="E629" i="10"/>
  <c r="E674" i="10"/>
  <c r="E639" i="10"/>
  <c r="E631" i="10"/>
  <c r="E637" i="10"/>
  <c r="E643" i="10"/>
  <c r="E635" i="10"/>
  <c r="E626" i="10"/>
  <c r="E693" i="10"/>
  <c r="E641" i="10"/>
  <c r="E633" i="10"/>
  <c r="E715" i="10" l="1"/>
  <c r="F624" i="10"/>
  <c r="F706" i="10" l="1"/>
  <c r="F698" i="10"/>
  <c r="F711" i="10"/>
  <c r="F703" i="10"/>
  <c r="F695" i="10"/>
  <c r="F687" i="10"/>
  <c r="F708" i="10"/>
  <c r="F700" i="10"/>
  <c r="F692" i="10"/>
  <c r="F684" i="10"/>
  <c r="F713" i="10"/>
  <c r="F705" i="10"/>
  <c r="F697" i="10"/>
  <c r="F689" i="10"/>
  <c r="F710" i="10"/>
  <c r="F702" i="10"/>
  <c r="F694" i="10"/>
  <c r="F716" i="10"/>
  <c r="F707" i="10"/>
  <c r="F699" i="10"/>
  <c r="F691" i="10"/>
  <c r="F696" i="10"/>
  <c r="F685" i="10"/>
  <c r="F683" i="10"/>
  <c r="F677" i="10"/>
  <c r="F669" i="10"/>
  <c r="F627" i="10"/>
  <c r="F674" i="10"/>
  <c r="F704" i="10"/>
  <c r="F690" i="10"/>
  <c r="F682" i="10"/>
  <c r="F679" i="10"/>
  <c r="F701" i="10"/>
  <c r="F688" i="10"/>
  <c r="F676" i="10"/>
  <c r="F668" i="10"/>
  <c r="F628" i="10"/>
  <c r="F712" i="10"/>
  <c r="F681" i="10"/>
  <c r="F673" i="10"/>
  <c r="F680" i="10"/>
  <c r="F678" i="10"/>
  <c r="F646" i="10"/>
  <c r="F625" i="10"/>
  <c r="F675" i="10"/>
  <c r="F644" i="10"/>
  <c r="F642" i="10"/>
  <c r="F640" i="10"/>
  <c r="F638" i="10"/>
  <c r="F636" i="10"/>
  <c r="F634" i="10"/>
  <c r="F632" i="10"/>
  <c r="F630" i="10"/>
  <c r="F672" i="10"/>
  <c r="F709" i="10"/>
  <c r="F686" i="10"/>
  <c r="F670" i="10"/>
  <c r="F647" i="10"/>
  <c r="F645" i="10"/>
  <c r="F629" i="10"/>
  <c r="F693" i="10"/>
  <c r="F643" i="10"/>
  <c r="F641" i="10"/>
  <c r="F639" i="10"/>
  <c r="F637" i="10"/>
  <c r="F635" i="10"/>
  <c r="F633" i="10"/>
  <c r="F631" i="10"/>
  <c r="F626" i="10"/>
  <c r="F671" i="10"/>
  <c r="F715" i="10" l="1"/>
  <c r="G625" i="10"/>
  <c r="G711" i="10" l="1"/>
  <c r="G703" i="10"/>
  <c r="G708" i="10"/>
  <c r="G700" i="10"/>
  <c r="G692" i="10"/>
  <c r="G713" i="10"/>
  <c r="G705" i="10"/>
  <c r="G697" i="10"/>
  <c r="G689" i="10"/>
  <c r="G710" i="10"/>
  <c r="G702" i="10"/>
  <c r="G694" i="10"/>
  <c r="G686" i="10"/>
  <c r="G716" i="10"/>
  <c r="G707" i="10"/>
  <c r="G699" i="10"/>
  <c r="G691" i="10"/>
  <c r="G712" i="10"/>
  <c r="G704" i="10"/>
  <c r="G696" i="10"/>
  <c r="G684" i="10"/>
  <c r="G674" i="10"/>
  <c r="G690" i="10"/>
  <c r="G687" i="10"/>
  <c r="G682" i="10"/>
  <c r="G679" i="10"/>
  <c r="G671" i="10"/>
  <c r="G701" i="10"/>
  <c r="G688" i="10"/>
  <c r="G698" i="10"/>
  <c r="G681" i="10"/>
  <c r="G673" i="10"/>
  <c r="G709" i="10"/>
  <c r="G693" i="10"/>
  <c r="G678" i="10"/>
  <c r="G670" i="10"/>
  <c r="G647" i="10"/>
  <c r="G646" i="10"/>
  <c r="G645" i="10"/>
  <c r="G629" i="10"/>
  <c r="G675" i="10"/>
  <c r="G644" i="10"/>
  <c r="G642" i="10"/>
  <c r="G640" i="10"/>
  <c r="G638" i="10"/>
  <c r="G636" i="10"/>
  <c r="G634" i="10"/>
  <c r="G632" i="10"/>
  <c r="G630" i="10"/>
  <c r="G672" i="10"/>
  <c r="G695" i="10"/>
  <c r="G669" i="10"/>
  <c r="G627" i="10"/>
  <c r="G676" i="10"/>
  <c r="G683" i="10"/>
  <c r="G643" i="10"/>
  <c r="G641" i="10"/>
  <c r="G639" i="10"/>
  <c r="G637" i="10"/>
  <c r="G635" i="10"/>
  <c r="G633" i="10"/>
  <c r="G631" i="10"/>
  <c r="G626" i="10"/>
  <c r="G680" i="10"/>
  <c r="G668" i="10"/>
  <c r="G706" i="10"/>
  <c r="G685" i="10"/>
  <c r="G677" i="10"/>
  <c r="G628" i="10"/>
  <c r="G715" i="10" l="1"/>
  <c r="H628" i="10"/>
  <c r="H708" i="10" l="1"/>
  <c r="H700" i="10"/>
  <c r="H713" i="10"/>
  <c r="H705" i="10"/>
  <c r="H697" i="10"/>
  <c r="H689" i="10"/>
  <c r="H710" i="10"/>
  <c r="H702" i="10"/>
  <c r="H694" i="10"/>
  <c r="H686" i="10"/>
  <c r="H716" i="10"/>
  <c r="H707" i="10"/>
  <c r="H699" i="10"/>
  <c r="H691" i="10"/>
  <c r="H683" i="10"/>
  <c r="H712" i="10"/>
  <c r="H704" i="10"/>
  <c r="H696" i="10"/>
  <c r="H688" i="10"/>
  <c r="H709" i="10"/>
  <c r="H701" i="10"/>
  <c r="H693" i="10"/>
  <c r="H690" i="10"/>
  <c r="H687" i="10"/>
  <c r="H682" i="10"/>
  <c r="H679" i="10"/>
  <c r="H671" i="10"/>
  <c r="H692" i="10"/>
  <c r="H676" i="10"/>
  <c r="H668" i="10"/>
  <c r="H698" i="10"/>
  <c r="H681" i="10"/>
  <c r="H678" i="10"/>
  <c r="H670" i="10"/>
  <c r="H647" i="10"/>
  <c r="H646" i="10"/>
  <c r="H645" i="10"/>
  <c r="H629" i="10"/>
  <c r="H706" i="10"/>
  <c r="H695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72" i="10"/>
  <c r="H703" i="10"/>
  <c r="H684" i="10"/>
  <c r="H669" i="10"/>
  <c r="H711" i="10"/>
  <c r="H673" i="10"/>
  <c r="H685" i="10"/>
  <c r="H677" i="10"/>
  <c r="H680" i="10"/>
  <c r="H674" i="10"/>
  <c r="H715" i="10" l="1"/>
  <c r="I629" i="10"/>
  <c r="I713" i="10" l="1"/>
  <c r="I705" i="10"/>
  <c r="I697" i="10"/>
  <c r="I710" i="10"/>
  <c r="I702" i="10"/>
  <c r="I694" i="10"/>
  <c r="I686" i="10"/>
  <c r="I716" i="10"/>
  <c r="I707" i="10"/>
  <c r="I699" i="10"/>
  <c r="I691" i="10"/>
  <c r="I683" i="10"/>
  <c r="I712" i="10"/>
  <c r="I704" i="10"/>
  <c r="I696" i="10"/>
  <c r="I688" i="10"/>
  <c r="I709" i="10"/>
  <c r="I701" i="10"/>
  <c r="I693" i="10"/>
  <c r="I706" i="10"/>
  <c r="I698" i="10"/>
  <c r="I690" i="10"/>
  <c r="I692" i="10"/>
  <c r="I676" i="10"/>
  <c r="I668" i="10"/>
  <c r="I681" i="10"/>
  <c r="I673" i="10"/>
  <c r="I695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3" i="10"/>
  <c r="I680" i="10"/>
  <c r="I672" i="10"/>
  <c r="I687" i="10"/>
  <c r="I684" i="10"/>
  <c r="I669" i="10"/>
  <c r="I711" i="10"/>
  <c r="I689" i="10"/>
  <c r="I679" i="10"/>
  <c r="I670" i="10"/>
  <c r="I647" i="10"/>
  <c r="I645" i="10"/>
  <c r="I700" i="10"/>
  <c r="I685" i="10"/>
  <c r="I677" i="10"/>
  <c r="I708" i="10"/>
  <c r="I674" i="10"/>
  <c r="I678" i="10"/>
  <c r="I646" i="10"/>
  <c r="I671" i="10"/>
  <c r="I682" i="10"/>
  <c r="I715" i="10" l="1"/>
  <c r="J630" i="10"/>
  <c r="J710" i="10" l="1"/>
  <c r="J702" i="10"/>
  <c r="J716" i="10"/>
  <c r="J707" i="10"/>
  <c r="J699" i="10"/>
  <c r="J691" i="10"/>
  <c r="J712" i="10"/>
  <c r="J704" i="10"/>
  <c r="J696" i="10"/>
  <c r="J688" i="10"/>
  <c r="J709" i="10"/>
  <c r="J701" i="10"/>
  <c r="J693" i="10"/>
  <c r="J685" i="10"/>
  <c r="J706" i="10"/>
  <c r="J698" i="10"/>
  <c r="J690" i="10"/>
  <c r="J711" i="10"/>
  <c r="J703" i="10"/>
  <c r="J695" i="10"/>
  <c r="J694" i="10"/>
  <c r="J681" i="10"/>
  <c r="J673" i="10"/>
  <c r="J713" i="10"/>
  <c r="J678" i="10"/>
  <c r="J670" i="10"/>
  <c r="J647" i="10"/>
  <c r="J646" i="10"/>
  <c r="J645" i="10"/>
  <c r="J680" i="10"/>
  <c r="J672" i="10"/>
  <c r="J700" i="10"/>
  <c r="J689" i="10"/>
  <c r="J677" i="10"/>
  <c r="J669" i="10"/>
  <c r="J705" i="10"/>
  <c r="J686" i="10"/>
  <c r="J679" i="10"/>
  <c r="J676" i="10"/>
  <c r="J683" i="10"/>
  <c r="J643" i="10"/>
  <c r="J641" i="10"/>
  <c r="J639" i="10"/>
  <c r="J637" i="10"/>
  <c r="J635" i="10"/>
  <c r="J633" i="10"/>
  <c r="J631" i="10"/>
  <c r="J708" i="10"/>
  <c r="J674" i="10"/>
  <c r="J671" i="10"/>
  <c r="J692" i="10"/>
  <c r="J640" i="10"/>
  <c r="J632" i="10"/>
  <c r="J634" i="10"/>
  <c r="J687" i="10"/>
  <c r="J638" i="10"/>
  <c r="J684" i="10"/>
  <c r="J644" i="10"/>
  <c r="J636" i="10"/>
  <c r="J682" i="10"/>
  <c r="J697" i="10"/>
  <c r="J675" i="10"/>
  <c r="J642" i="10"/>
  <c r="J668" i="10"/>
  <c r="L647" i="10" l="1"/>
  <c r="K644" i="10"/>
  <c r="J715" i="10"/>
  <c r="K716" i="10" l="1"/>
  <c r="K707" i="10"/>
  <c r="K699" i="10"/>
  <c r="K712" i="10"/>
  <c r="K704" i="10"/>
  <c r="K696" i="10"/>
  <c r="K688" i="10"/>
  <c r="K709" i="10"/>
  <c r="K701" i="10"/>
  <c r="K693" i="10"/>
  <c r="K685" i="10"/>
  <c r="K706" i="10"/>
  <c r="K698" i="10"/>
  <c r="K690" i="10"/>
  <c r="K682" i="10"/>
  <c r="K711" i="10"/>
  <c r="K703" i="10"/>
  <c r="K695" i="10"/>
  <c r="K687" i="10"/>
  <c r="K708" i="10"/>
  <c r="K700" i="10"/>
  <c r="K692" i="10"/>
  <c r="K713" i="10"/>
  <c r="K678" i="10"/>
  <c r="K670" i="10"/>
  <c r="K710" i="10"/>
  <c r="K675" i="10"/>
  <c r="K680" i="10"/>
  <c r="K689" i="10"/>
  <c r="K677" i="10"/>
  <c r="K669" i="10"/>
  <c r="K697" i="10"/>
  <c r="K691" i="10"/>
  <c r="K684" i="10"/>
  <c r="K674" i="10"/>
  <c r="K686" i="10"/>
  <c r="K679" i="10"/>
  <c r="K676" i="10"/>
  <c r="K683" i="10"/>
  <c r="K681" i="10"/>
  <c r="K673" i="10"/>
  <c r="K702" i="10"/>
  <c r="K694" i="10"/>
  <c r="K671" i="10"/>
  <c r="K668" i="10"/>
  <c r="K672" i="10"/>
  <c r="K705" i="10"/>
  <c r="L712" i="10"/>
  <c r="M712" i="10" s="1"/>
  <c r="Y778" i="10" s="1"/>
  <c r="L704" i="10"/>
  <c r="L696" i="10"/>
  <c r="L709" i="10"/>
  <c r="L701" i="10"/>
  <c r="M701" i="10" s="1"/>
  <c r="Y767" i="10" s="1"/>
  <c r="L693" i="10"/>
  <c r="M693" i="10" s="1"/>
  <c r="Y759" i="10" s="1"/>
  <c r="L706" i="10"/>
  <c r="L698" i="10"/>
  <c r="M698" i="10" s="1"/>
  <c r="Y764" i="10" s="1"/>
  <c r="L690" i="10"/>
  <c r="M690" i="10" s="1"/>
  <c r="Y756" i="10" s="1"/>
  <c r="L711" i="10"/>
  <c r="L703" i="10"/>
  <c r="M703" i="10" s="1"/>
  <c r="Y769" i="10" s="1"/>
  <c r="L695" i="10"/>
  <c r="M695" i="10" s="1"/>
  <c r="Y761" i="10" s="1"/>
  <c r="L687" i="10"/>
  <c r="M687" i="10" s="1"/>
  <c r="Y753" i="10" s="1"/>
  <c r="L708" i="10"/>
  <c r="L700" i="10"/>
  <c r="M700" i="10" s="1"/>
  <c r="Y766" i="10" s="1"/>
  <c r="L692" i="10"/>
  <c r="M692" i="10" s="1"/>
  <c r="Y758" i="10" s="1"/>
  <c r="L713" i="10"/>
  <c r="M713" i="10" s="1"/>
  <c r="Y779" i="10" s="1"/>
  <c r="L705" i="10"/>
  <c r="L697" i="10"/>
  <c r="L689" i="10"/>
  <c r="M689" i="10" s="1"/>
  <c r="Y755" i="10" s="1"/>
  <c r="L710" i="10"/>
  <c r="M710" i="10" s="1"/>
  <c r="Y776" i="10" s="1"/>
  <c r="L675" i="10"/>
  <c r="M675" i="10" s="1"/>
  <c r="Y741" i="10" s="1"/>
  <c r="L707" i="10"/>
  <c r="M707" i="10" s="1"/>
  <c r="Y773" i="10" s="1"/>
  <c r="L688" i="10"/>
  <c r="M688" i="10" s="1"/>
  <c r="Y754" i="10" s="1"/>
  <c r="L680" i="10"/>
  <c r="M680" i="10" s="1"/>
  <c r="Y746" i="10" s="1"/>
  <c r="L672" i="10"/>
  <c r="L716" i="10"/>
  <c r="L691" i="10"/>
  <c r="M691" i="10" s="1"/>
  <c r="Y757" i="10" s="1"/>
  <c r="L684" i="10"/>
  <c r="M684" i="10" s="1"/>
  <c r="Y750" i="10" s="1"/>
  <c r="L674" i="10"/>
  <c r="M674" i="10" s="1"/>
  <c r="Y740" i="10" s="1"/>
  <c r="L686" i="10"/>
  <c r="L685" i="10"/>
  <c r="M685" i="10" s="1"/>
  <c r="Y751" i="10" s="1"/>
  <c r="L683" i="10"/>
  <c r="M683" i="10" s="1"/>
  <c r="Y749" i="10" s="1"/>
  <c r="L679" i="10"/>
  <c r="L671" i="10"/>
  <c r="L676" i="10"/>
  <c r="M676" i="10" s="1"/>
  <c r="Y742" i="10" s="1"/>
  <c r="L681" i="10"/>
  <c r="L673" i="10"/>
  <c r="M673" i="10" s="1"/>
  <c r="Y739" i="10" s="1"/>
  <c r="L702" i="10"/>
  <c r="M702" i="10" s="1"/>
  <c r="Y768" i="10" s="1"/>
  <c r="L670" i="10"/>
  <c r="M670" i="10" s="1"/>
  <c r="Y736" i="10" s="1"/>
  <c r="L694" i="10"/>
  <c r="M694" i="10" s="1"/>
  <c r="Y760" i="10" s="1"/>
  <c r="L677" i="10"/>
  <c r="M677" i="10" s="1"/>
  <c r="Y743" i="10" s="1"/>
  <c r="L668" i="10"/>
  <c r="L682" i="10"/>
  <c r="L678" i="10"/>
  <c r="L699" i="10"/>
  <c r="M699" i="10" s="1"/>
  <c r="Y765" i="10" s="1"/>
  <c r="L669" i="10"/>
  <c r="M671" i="10" l="1"/>
  <c r="Y737" i="10" s="1"/>
  <c r="M686" i="10"/>
  <c r="Y752" i="10" s="1"/>
  <c r="M706" i="10"/>
  <c r="Y772" i="10" s="1"/>
  <c r="M708" i="10"/>
  <c r="Y774" i="10" s="1"/>
  <c r="M679" i="10"/>
  <c r="Y745" i="10" s="1"/>
  <c r="K715" i="10"/>
  <c r="M709" i="10"/>
  <c r="Y775" i="10" s="1"/>
  <c r="M669" i="10"/>
  <c r="Y735" i="10" s="1"/>
  <c r="M681" i="10"/>
  <c r="Y747" i="10" s="1"/>
  <c r="M697" i="10"/>
  <c r="Y763" i="10" s="1"/>
  <c r="M696" i="10"/>
  <c r="Y762" i="10" s="1"/>
  <c r="M678" i="10"/>
  <c r="Y744" i="10" s="1"/>
  <c r="M682" i="10"/>
  <c r="Y748" i="10" s="1"/>
  <c r="L715" i="10"/>
  <c r="M668" i="10"/>
  <c r="M672" i="10"/>
  <c r="Y738" i="10" s="1"/>
  <c r="M705" i="10"/>
  <c r="Y771" i="10" s="1"/>
  <c r="M711" i="10"/>
  <c r="Y777" i="10" s="1"/>
  <c r="M704" i="10"/>
  <c r="Y770" i="10" s="1"/>
  <c r="M715" i="10" l="1"/>
  <c r="Y734" i="10"/>
  <c r="Y815" i="10" s="1"/>
  <c r="F493" i="1" l="1"/>
  <c r="D493" i="1"/>
  <c r="B493" i="1"/>
  <c r="B575" i="1"/>
  <c r="B537" i="1" l="1"/>
  <c r="B516" i="1"/>
  <c r="B503" i="1"/>
  <c r="B508" i="1"/>
  <c r="B566" i="1"/>
  <c r="B526" i="1"/>
  <c r="B535" i="1"/>
  <c r="B542" i="1"/>
  <c r="B539" i="1"/>
  <c r="B565" i="1"/>
  <c r="B499" i="1"/>
  <c r="B538" i="1"/>
  <c r="B556" i="1"/>
  <c r="B518" i="1"/>
  <c r="B506" i="1"/>
  <c r="B570" i="1"/>
  <c r="B573" i="1"/>
  <c r="B533" i="1"/>
  <c r="B497" i="1"/>
  <c r="B498" i="1"/>
  <c r="B501" i="1"/>
  <c r="B517" i="1"/>
  <c r="B514" i="1"/>
  <c r="B507" i="1"/>
  <c r="B552" i="1"/>
  <c r="B545" i="1"/>
  <c r="B527" i="1"/>
  <c r="B522" i="1"/>
  <c r="B515" i="1"/>
  <c r="B540" i="1"/>
  <c r="B534" i="1"/>
  <c r="B564" i="1"/>
  <c r="B500" i="1"/>
  <c r="B557" i="1"/>
  <c r="B530" i="1"/>
  <c r="B561" i="1"/>
  <c r="B524" i="1" l="1"/>
  <c r="B550" i="1"/>
  <c r="B512" i="1"/>
  <c r="B525" i="1"/>
  <c r="B519" i="1"/>
  <c r="B532" i="1"/>
  <c r="B543" i="1"/>
  <c r="B546" i="1"/>
  <c r="B569" i="1"/>
  <c r="B558" i="1"/>
  <c r="B549" i="1"/>
  <c r="B554" i="1"/>
  <c r="B544" i="1"/>
  <c r="B567" i="1"/>
  <c r="B555" i="1"/>
  <c r="B563" i="1"/>
  <c r="B531" i="1"/>
  <c r="B496" i="1"/>
  <c r="B520" i="1"/>
  <c r="B548" i="1"/>
  <c r="B574" i="1"/>
  <c r="B568" i="1"/>
  <c r="B510" i="1"/>
  <c r="B551" i="1"/>
  <c r="B529" i="1"/>
  <c r="B559" i="1"/>
  <c r="B521" i="1"/>
  <c r="B562" i="1"/>
  <c r="B504" i="1"/>
  <c r="B560" i="1"/>
  <c r="B553" i="1"/>
  <c r="B513" i="1"/>
  <c r="B571" i="1"/>
  <c r="B509" i="1"/>
  <c r="B541" i="1"/>
  <c r="B505" i="1"/>
  <c r="B572" i="1"/>
  <c r="B523" i="1"/>
  <c r="B536" i="1"/>
  <c r="B528" i="1"/>
  <c r="B502" i="1"/>
  <c r="B511" i="1"/>
  <c r="B547" i="1"/>
  <c r="A493" i="1" l="1"/>
  <c r="A730" i="1"/>
  <c r="A726" i="1"/>
  <c r="A722" i="1"/>
  <c r="C115" i="8"/>
  <c r="CB730" i="1"/>
  <c r="C444" i="1"/>
  <c r="D367" i="1"/>
  <c r="D221" i="1"/>
  <c r="B444" i="1" s="1"/>
  <c r="D5" i="7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N765" i="1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N743" i="1" s="1"/>
  <c r="I75" i="1"/>
  <c r="N740" i="1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N760" i="1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B445" i="1" s="1"/>
  <c r="D236" i="1"/>
  <c r="D240" i="1"/>
  <c r="E209" i="1"/>
  <c r="E210" i="1"/>
  <c r="F25" i="6" s="1"/>
  <c r="E211" i="1"/>
  <c r="F26" i="6" s="1"/>
  <c r="E212" i="1"/>
  <c r="E213" i="1"/>
  <c r="F28" i="6" s="1"/>
  <c r="E214" i="1"/>
  <c r="F29" i="6" s="1"/>
  <c r="E215" i="1"/>
  <c r="E216" i="1"/>
  <c r="D217" i="1"/>
  <c r="E32" i="6"/>
  <c r="C217" i="1"/>
  <c r="D32" i="6" s="1"/>
  <c r="E196" i="1"/>
  <c r="E197" i="1"/>
  <c r="E198" i="1"/>
  <c r="E199" i="1"/>
  <c r="E200" i="1"/>
  <c r="E201" i="1"/>
  <c r="E202" i="1"/>
  <c r="C474" i="1" s="1"/>
  <c r="E203" i="1"/>
  <c r="D204" i="1"/>
  <c r="B204" i="1"/>
  <c r="D190" i="1"/>
  <c r="D437" i="1" s="1"/>
  <c r="D186" i="1"/>
  <c r="D181" i="1"/>
  <c r="D177" i="1"/>
  <c r="C20" i="5" s="1"/>
  <c r="E154" i="1"/>
  <c r="F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10" i="4" s="1"/>
  <c r="E127" i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7" i="1"/>
  <c r="N748" i="1"/>
  <c r="N752" i="1"/>
  <c r="N762" i="1"/>
  <c r="N764" i="1"/>
  <c r="N771" i="1"/>
  <c r="N739" i="1"/>
  <c r="N763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C472" i="1"/>
  <c r="B472" i="1"/>
  <c r="B471" i="1"/>
  <c r="C470" i="1"/>
  <c r="B470" i="1"/>
  <c r="B469" i="1"/>
  <c r="B468" i="1"/>
  <c r="D463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40" i="1"/>
  <c r="C429" i="1"/>
  <c r="C434" i="1"/>
  <c r="B438" i="1"/>
  <c r="B439" i="1"/>
  <c r="B440" i="1" s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AB48" i="1"/>
  <c r="AB62" i="1" s="1"/>
  <c r="D48" i="1"/>
  <c r="D62" i="1" s="1"/>
  <c r="D368" i="1"/>
  <c r="C120" i="8" s="1"/>
  <c r="D330" i="1"/>
  <c r="C86" i="8" s="1"/>
  <c r="BI730" i="1"/>
  <c r="C816" i="1"/>
  <c r="N775" i="1"/>
  <c r="N769" i="1"/>
  <c r="N758" i="1"/>
  <c r="N753" i="1"/>
  <c r="N774" i="1"/>
  <c r="N747" i="1"/>
  <c r="F816" i="1"/>
  <c r="D436" i="1"/>
  <c r="C34" i="5"/>
  <c r="C473" i="1"/>
  <c r="F12" i="6"/>
  <c r="C469" i="1"/>
  <c r="F8" i="6"/>
  <c r="I377" i="9"/>
  <c r="C464" i="1"/>
  <c r="G122" i="9"/>
  <c r="N746" i="1"/>
  <c r="C218" i="9"/>
  <c r="D366" i="9"/>
  <c r="G812" i="1"/>
  <c r="CE64" i="1"/>
  <c r="F612" i="1" s="1"/>
  <c r="D368" i="9"/>
  <c r="I812" i="1"/>
  <c r="C276" i="9"/>
  <c r="CE70" i="1"/>
  <c r="C458" i="1" s="1"/>
  <c r="CE76" i="1"/>
  <c r="P816" i="1" s="1"/>
  <c r="P812" i="1"/>
  <c r="CE77" i="1"/>
  <c r="G612" i="1" s="1"/>
  <c r="I29" i="9"/>
  <c r="C95" i="9"/>
  <c r="CE79" i="1"/>
  <c r="J612" i="1" s="1"/>
  <c r="S748" i="1"/>
  <c r="E142" i="1"/>
  <c r="G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4" i="6"/>
  <c r="AU48" i="1"/>
  <c r="AU62" i="1" s="1"/>
  <c r="M48" i="1"/>
  <c r="M62" i="1" s="1"/>
  <c r="C427" i="1"/>
  <c r="CD722" i="1"/>
  <c r="CD71" i="1"/>
  <c r="E373" i="9" s="1"/>
  <c r="L816" i="1"/>
  <c r="U48" i="1"/>
  <c r="U62" i="1" s="1"/>
  <c r="G76" i="9" s="1"/>
  <c r="BU48" i="1"/>
  <c r="BU62" i="1" s="1"/>
  <c r="C332" i="9" s="1"/>
  <c r="Y48" i="1"/>
  <c r="Y62" i="1" s="1"/>
  <c r="I48" i="1"/>
  <c r="I62" i="1" s="1"/>
  <c r="AQ48" i="1"/>
  <c r="AQ62" i="1" s="1"/>
  <c r="E774" i="1" s="1"/>
  <c r="AA48" i="1"/>
  <c r="AA62" i="1" s="1"/>
  <c r="F108" i="9" s="1"/>
  <c r="N757" i="1"/>
  <c r="K816" i="1"/>
  <c r="C615" i="1"/>
  <c r="C48" i="1"/>
  <c r="C62" i="1" s="1"/>
  <c r="C12" i="9" s="1"/>
  <c r="V815" i="1"/>
  <c r="E372" i="9"/>
  <c r="BV48" i="1"/>
  <c r="BV62" i="1" s="1"/>
  <c r="BR48" i="1"/>
  <c r="BR62" i="1" s="1"/>
  <c r="BF48" i="1"/>
  <c r="BF62" i="1" s="1"/>
  <c r="BB48" i="1"/>
  <c r="BB62" i="1" s="1"/>
  <c r="AP48" i="1"/>
  <c r="AP62" i="1" s="1"/>
  <c r="AL48" i="1"/>
  <c r="AL62" i="1" s="1"/>
  <c r="V48" i="1"/>
  <c r="V62" i="1" s="1"/>
  <c r="N48" i="1"/>
  <c r="N62" i="1" s="1"/>
  <c r="C14" i="5"/>
  <c r="D428" i="1"/>
  <c r="I372" i="9"/>
  <c r="F499" i="1"/>
  <c r="F517" i="1"/>
  <c r="H505" i="1"/>
  <c r="F505" i="1"/>
  <c r="F501" i="1"/>
  <c r="F497" i="1"/>
  <c r="H497" i="1"/>
  <c r="I366" i="9" l="1"/>
  <c r="I26" i="9"/>
  <c r="N768" i="1"/>
  <c r="D186" i="9"/>
  <c r="F10" i="4"/>
  <c r="D13" i="7"/>
  <c r="C415" i="1"/>
  <c r="N778" i="1"/>
  <c r="N755" i="1"/>
  <c r="C33" i="8"/>
  <c r="D433" i="1"/>
  <c r="C141" i="8"/>
  <c r="R816" i="1"/>
  <c r="I612" i="1"/>
  <c r="I380" i="9"/>
  <c r="Q816" i="1"/>
  <c r="CF77" i="1"/>
  <c r="I381" i="9"/>
  <c r="CF76" i="1"/>
  <c r="AC52" i="1" s="1"/>
  <c r="AC67" i="1" s="1"/>
  <c r="D612" i="1"/>
  <c r="P815" i="1"/>
  <c r="Q815" i="1"/>
  <c r="S815" i="1"/>
  <c r="H122" i="9"/>
  <c r="F154" i="9"/>
  <c r="I90" i="9"/>
  <c r="N745" i="1"/>
  <c r="N777" i="1"/>
  <c r="N766" i="1"/>
  <c r="N736" i="1"/>
  <c r="C575" i="1"/>
  <c r="M816" i="1"/>
  <c r="I816" i="1"/>
  <c r="I815" i="1"/>
  <c r="C432" i="1"/>
  <c r="F815" i="1"/>
  <c r="H815" i="1"/>
  <c r="D816" i="1"/>
  <c r="AS48" i="1"/>
  <c r="AS62" i="1" s="1"/>
  <c r="R48" i="1"/>
  <c r="R62" i="1" s="1"/>
  <c r="E749" i="1" s="1"/>
  <c r="AN48" i="1"/>
  <c r="AN62" i="1" s="1"/>
  <c r="BD48" i="1"/>
  <c r="BD62" i="1" s="1"/>
  <c r="BT48" i="1"/>
  <c r="BT62" i="1" s="1"/>
  <c r="E803" i="1" s="1"/>
  <c r="AI48" i="1"/>
  <c r="AI62" i="1" s="1"/>
  <c r="E766" i="1" s="1"/>
  <c r="Q48" i="1"/>
  <c r="Q62" i="1" s="1"/>
  <c r="E48" i="1"/>
  <c r="E62" i="1" s="1"/>
  <c r="BS48" i="1"/>
  <c r="BS62" i="1" s="1"/>
  <c r="I363" i="9"/>
  <c r="W48" i="1"/>
  <c r="W62" i="1" s="1"/>
  <c r="Z48" i="1"/>
  <c r="Z62" i="1" s="1"/>
  <c r="E108" i="9" s="1"/>
  <c r="AR48" i="1"/>
  <c r="AR62" i="1" s="1"/>
  <c r="E775" i="1" s="1"/>
  <c r="BH48" i="1"/>
  <c r="BH62" i="1" s="1"/>
  <c r="E791" i="1" s="1"/>
  <c r="BX48" i="1"/>
  <c r="BX62" i="1" s="1"/>
  <c r="F332" i="9" s="1"/>
  <c r="AY48" i="1"/>
  <c r="AY62" i="1" s="1"/>
  <c r="E782" i="1" s="1"/>
  <c r="AG48" i="1"/>
  <c r="AG62" i="1" s="1"/>
  <c r="AK48" i="1"/>
  <c r="AK62" i="1" s="1"/>
  <c r="I140" i="9" s="1"/>
  <c r="BI48" i="1"/>
  <c r="BI62" i="1" s="1"/>
  <c r="AC48" i="1"/>
  <c r="AC62" i="1" s="1"/>
  <c r="H108" i="9" s="1"/>
  <c r="H48" i="1"/>
  <c r="H62" i="1" s="1"/>
  <c r="AT48" i="1"/>
  <c r="AT62" i="1" s="1"/>
  <c r="BA48" i="1"/>
  <c r="BA62" i="1" s="1"/>
  <c r="D236" i="9" s="1"/>
  <c r="AO48" i="1"/>
  <c r="AO62" i="1" s="1"/>
  <c r="E772" i="1" s="1"/>
  <c r="AF48" i="1"/>
  <c r="AF62" i="1" s="1"/>
  <c r="AV48" i="1"/>
  <c r="AV62" i="1" s="1"/>
  <c r="F204" i="9" s="1"/>
  <c r="BL48" i="1"/>
  <c r="BL62" i="1" s="1"/>
  <c r="CA48" i="1"/>
  <c r="CA62" i="1" s="1"/>
  <c r="I332" i="9" s="1"/>
  <c r="BO48" i="1"/>
  <c r="BO62" i="1" s="1"/>
  <c r="D300" i="9" s="1"/>
  <c r="AW48" i="1"/>
  <c r="AW62" i="1" s="1"/>
  <c r="G204" i="9" s="1"/>
  <c r="BQ48" i="1"/>
  <c r="BQ62" i="1" s="1"/>
  <c r="F300" i="9" s="1"/>
  <c r="O48" i="1"/>
  <c r="O62" i="1" s="1"/>
  <c r="BZ48" i="1"/>
  <c r="BZ62" i="1" s="1"/>
  <c r="P48" i="1"/>
  <c r="P62" i="1" s="1"/>
  <c r="I44" i="9" s="1"/>
  <c r="AD48" i="1"/>
  <c r="AD62" i="1" s="1"/>
  <c r="BY48" i="1"/>
  <c r="BY62" i="1" s="1"/>
  <c r="G332" i="9" s="1"/>
  <c r="G48" i="1"/>
  <c r="G62" i="1" s="1"/>
  <c r="G12" i="9" s="1"/>
  <c r="L48" i="1"/>
  <c r="L62" i="1" s="1"/>
  <c r="E44" i="9" s="1"/>
  <c r="F48" i="1"/>
  <c r="F62" i="1" s="1"/>
  <c r="E737" i="1" s="1"/>
  <c r="AH48" i="1"/>
  <c r="AH62" i="1" s="1"/>
  <c r="AX48" i="1"/>
  <c r="AX62" i="1" s="1"/>
  <c r="BN48" i="1"/>
  <c r="BN62" i="1" s="1"/>
  <c r="C300" i="9" s="1"/>
  <c r="E740" i="1"/>
  <c r="K48" i="1"/>
  <c r="K62" i="1" s="1"/>
  <c r="BW48" i="1"/>
  <c r="BW62" i="1" s="1"/>
  <c r="E806" i="1" s="1"/>
  <c r="BE48" i="1"/>
  <c r="BE62" i="1" s="1"/>
  <c r="H236" i="9" s="1"/>
  <c r="BC48" i="1"/>
  <c r="BC62" i="1" s="1"/>
  <c r="F236" i="9" s="1"/>
  <c r="T48" i="1"/>
  <c r="T62" i="1" s="1"/>
  <c r="BJ48" i="1"/>
  <c r="BJ62" i="1" s="1"/>
  <c r="BG48" i="1"/>
  <c r="BG62" i="1" s="1"/>
  <c r="AM48" i="1"/>
  <c r="AM62" i="1" s="1"/>
  <c r="J48" i="1"/>
  <c r="J62" i="1" s="1"/>
  <c r="E741" i="1" s="1"/>
  <c r="AJ48" i="1"/>
  <c r="AJ62" i="1" s="1"/>
  <c r="AZ48" i="1"/>
  <c r="AZ62" i="1" s="1"/>
  <c r="E783" i="1" s="1"/>
  <c r="BP48" i="1"/>
  <c r="BP62" i="1" s="1"/>
  <c r="E799" i="1" s="1"/>
  <c r="CB48" i="1"/>
  <c r="CB62" i="1" s="1"/>
  <c r="C364" i="9" s="1"/>
  <c r="S48" i="1"/>
  <c r="S62" i="1" s="1"/>
  <c r="CC48" i="1"/>
  <c r="CC62" i="1" s="1"/>
  <c r="E812" i="1" s="1"/>
  <c r="BM48" i="1"/>
  <c r="BM62" i="1" s="1"/>
  <c r="I268" i="9" s="1"/>
  <c r="AE48" i="1"/>
  <c r="AE62" i="1" s="1"/>
  <c r="E762" i="1" s="1"/>
  <c r="X48" i="1"/>
  <c r="X62" i="1" s="1"/>
  <c r="E759" i="1"/>
  <c r="C815" i="1"/>
  <c r="D815" i="1"/>
  <c r="I362" i="9"/>
  <c r="G108" i="9"/>
  <c r="I12" i="9"/>
  <c r="E734" i="1"/>
  <c r="E804" i="1"/>
  <c r="E752" i="1"/>
  <c r="E794" i="1"/>
  <c r="H268" i="9"/>
  <c r="E795" i="1"/>
  <c r="H332" i="9"/>
  <c r="E809" i="1"/>
  <c r="F76" i="9"/>
  <c r="E751" i="1"/>
  <c r="G236" i="9"/>
  <c r="E787" i="1"/>
  <c r="E750" i="1"/>
  <c r="E76" i="9"/>
  <c r="D140" i="9"/>
  <c r="D172" i="9"/>
  <c r="E770" i="1"/>
  <c r="E172" i="9"/>
  <c r="E771" i="1"/>
  <c r="E779" i="1"/>
  <c r="N751" i="1"/>
  <c r="B476" i="1"/>
  <c r="N761" i="1"/>
  <c r="G816" i="1"/>
  <c r="F172" i="9"/>
  <c r="E58" i="9"/>
  <c r="B10" i="4"/>
  <c r="E268" i="9"/>
  <c r="C430" i="1"/>
  <c r="R815" i="1"/>
  <c r="G28" i="4"/>
  <c r="G815" i="1"/>
  <c r="E765" i="1"/>
  <c r="F140" i="9"/>
  <c r="D12" i="9"/>
  <c r="E735" i="1"/>
  <c r="I108" i="9"/>
  <c r="E761" i="1"/>
  <c r="F268" i="9"/>
  <c r="E793" i="1"/>
  <c r="E797" i="1"/>
  <c r="E753" i="1"/>
  <c r="H76" i="9"/>
  <c r="G172" i="9"/>
  <c r="E773" i="1"/>
  <c r="E789" i="1"/>
  <c r="I236" i="9"/>
  <c r="D332" i="9"/>
  <c r="E805" i="1"/>
  <c r="E781" i="1"/>
  <c r="H204" i="9"/>
  <c r="G44" i="9"/>
  <c r="E745" i="1"/>
  <c r="C172" i="9"/>
  <c r="E769" i="1"/>
  <c r="E236" i="9"/>
  <c r="E785" i="1"/>
  <c r="E801" i="1"/>
  <c r="G300" i="9"/>
  <c r="F44" i="9"/>
  <c r="E744" i="1"/>
  <c r="E811" i="1"/>
  <c r="H44" i="9"/>
  <c r="B446" i="1"/>
  <c r="D242" i="1"/>
  <c r="F12" i="9"/>
  <c r="E760" i="1"/>
  <c r="E12" i="9"/>
  <c r="E736" i="1"/>
  <c r="E738" i="1"/>
  <c r="C418" i="1"/>
  <c r="D438" i="1"/>
  <c r="F14" i="6"/>
  <c r="O815" i="1"/>
  <c r="T815" i="1"/>
  <c r="C471" i="1"/>
  <c r="F10" i="6"/>
  <c r="D339" i="1"/>
  <c r="D26" i="9"/>
  <c r="N735" i="1"/>
  <c r="CE75" i="1"/>
  <c r="E758" i="1"/>
  <c r="D108" i="9"/>
  <c r="E756" i="1"/>
  <c r="E778" i="1"/>
  <c r="E204" i="9"/>
  <c r="F7" i="6"/>
  <c r="E204" i="1"/>
  <c r="C468" i="1"/>
  <c r="I383" i="9"/>
  <c r="S816" i="1"/>
  <c r="D22" i="7"/>
  <c r="C40" i="5"/>
  <c r="I76" i="9"/>
  <c r="E754" i="1"/>
  <c r="C420" i="1"/>
  <c r="B28" i="4"/>
  <c r="N772" i="1"/>
  <c r="F186" i="9"/>
  <c r="E746" i="1"/>
  <c r="I204" i="9"/>
  <c r="H172" i="9"/>
  <c r="BD52" i="1"/>
  <c r="BD67" i="1" s="1"/>
  <c r="BD71" i="1" s="1"/>
  <c r="BF52" i="1"/>
  <c r="BF67" i="1" s="1"/>
  <c r="BF71" i="1" s="1"/>
  <c r="AY52" i="1"/>
  <c r="AY67" i="1" s="1"/>
  <c r="AY71" i="1" s="1"/>
  <c r="T52" i="1"/>
  <c r="T67" i="1" s="1"/>
  <c r="T71" i="1" s="1"/>
  <c r="AK52" i="1"/>
  <c r="AK67" i="1" s="1"/>
  <c r="AA52" i="1"/>
  <c r="AA67" i="1" s="1"/>
  <c r="AA71" i="1" s="1"/>
  <c r="BE52" i="1"/>
  <c r="BE67" i="1" s="1"/>
  <c r="AX52" i="1"/>
  <c r="AX67" i="1" s="1"/>
  <c r="AX71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D465" i="1" s="1"/>
  <c r="K815" i="1"/>
  <c r="H154" i="9"/>
  <c r="N767" i="1"/>
  <c r="I367" i="9"/>
  <c r="H816" i="1"/>
  <c r="M815" i="1"/>
  <c r="D373" i="1"/>
  <c r="D434" i="1"/>
  <c r="L815" i="1"/>
  <c r="D292" i="1"/>
  <c r="C58" i="9"/>
  <c r="N741" i="1"/>
  <c r="N744" i="1"/>
  <c r="N756" i="1"/>
  <c r="N750" i="1"/>
  <c r="C236" i="9" l="1"/>
  <c r="D76" i="9"/>
  <c r="E788" i="1"/>
  <c r="CB52" i="1"/>
  <c r="CB67" i="1" s="1"/>
  <c r="CB71" i="1" s="1"/>
  <c r="C373" i="9" s="1"/>
  <c r="BV52" i="1"/>
  <c r="BV67" i="1" s="1"/>
  <c r="BV71" i="1" s="1"/>
  <c r="C642" i="1" s="1"/>
  <c r="AM52" i="1"/>
  <c r="AM67" i="1" s="1"/>
  <c r="AM71" i="1" s="1"/>
  <c r="M52" i="1"/>
  <c r="M67" i="1" s="1"/>
  <c r="M71" i="1" s="1"/>
  <c r="F53" i="9" s="1"/>
  <c r="G52" i="1"/>
  <c r="G67" i="1" s="1"/>
  <c r="J738" i="1" s="1"/>
  <c r="AW52" i="1"/>
  <c r="AW67" i="1" s="1"/>
  <c r="AW71" i="1" s="1"/>
  <c r="BY52" i="1"/>
  <c r="BY67" i="1" s="1"/>
  <c r="F52" i="1"/>
  <c r="F67" i="1" s="1"/>
  <c r="F71" i="1" s="1"/>
  <c r="F21" i="9" s="1"/>
  <c r="BN52" i="1"/>
  <c r="BN67" i="1" s="1"/>
  <c r="BN71" i="1" s="1"/>
  <c r="C559" i="1" s="1"/>
  <c r="BQ52" i="1"/>
  <c r="BQ67" i="1" s="1"/>
  <c r="J800" i="1" s="1"/>
  <c r="BS52" i="1"/>
  <c r="BS67" i="1" s="1"/>
  <c r="H305" i="9" s="1"/>
  <c r="S52" i="1"/>
  <c r="S67" i="1" s="1"/>
  <c r="J750" i="1" s="1"/>
  <c r="D52" i="1"/>
  <c r="D67" i="1" s="1"/>
  <c r="D71" i="1" s="1"/>
  <c r="D21" i="9" s="1"/>
  <c r="BM52" i="1"/>
  <c r="BM67" i="1" s="1"/>
  <c r="I273" i="9" s="1"/>
  <c r="CA52" i="1"/>
  <c r="CA67" i="1" s="1"/>
  <c r="J810" i="1" s="1"/>
  <c r="BK52" i="1"/>
  <c r="BK67" i="1" s="1"/>
  <c r="BK71" i="1" s="1"/>
  <c r="C556" i="1" s="1"/>
  <c r="AV52" i="1"/>
  <c r="AV67" i="1" s="1"/>
  <c r="AI52" i="1"/>
  <c r="AI67" i="1" s="1"/>
  <c r="AI71" i="1" s="1"/>
  <c r="G149" i="9" s="1"/>
  <c r="BT52" i="1"/>
  <c r="BT67" i="1" s="1"/>
  <c r="J803" i="1" s="1"/>
  <c r="X52" i="1"/>
  <c r="X67" i="1" s="1"/>
  <c r="X71" i="1" s="1"/>
  <c r="P52" i="1"/>
  <c r="P67" i="1" s="1"/>
  <c r="I49" i="9" s="1"/>
  <c r="AT52" i="1"/>
  <c r="AT67" i="1" s="1"/>
  <c r="AT71" i="1" s="1"/>
  <c r="C711" i="1" s="1"/>
  <c r="AB52" i="1"/>
  <c r="AB67" i="1" s="1"/>
  <c r="AB71" i="1" s="1"/>
  <c r="C521" i="1" s="1"/>
  <c r="G521" i="1" s="1"/>
  <c r="W52" i="1"/>
  <c r="W67" i="1" s="1"/>
  <c r="W71" i="1" s="1"/>
  <c r="I85" i="9" s="1"/>
  <c r="BZ52" i="1"/>
  <c r="BZ67" i="1" s="1"/>
  <c r="BZ71" i="1" s="1"/>
  <c r="C571" i="1" s="1"/>
  <c r="BC52" i="1"/>
  <c r="BC67" i="1" s="1"/>
  <c r="BC71" i="1" s="1"/>
  <c r="C633" i="1" s="1"/>
  <c r="BL52" i="1"/>
  <c r="BL67" i="1" s="1"/>
  <c r="BJ52" i="1"/>
  <c r="BJ67" i="1" s="1"/>
  <c r="J760" i="1"/>
  <c r="H113" i="9"/>
  <c r="R52" i="1"/>
  <c r="R67" i="1" s="1"/>
  <c r="K52" i="1"/>
  <c r="K67" i="1" s="1"/>
  <c r="D49" i="9" s="1"/>
  <c r="V52" i="1"/>
  <c r="V67" i="1" s="1"/>
  <c r="AG52" i="1"/>
  <c r="AG67" i="1" s="1"/>
  <c r="AP52" i="1"/>
  <c r="AP67" i="1" s="1"/>
  <c r="BX52" i="1"/>
  <c r="BX67" i="1" s="1"/>
  <c r="Z52" i="1"/>
  <c r="Z67" i="1" s="1"/>
  <c r="Z71" i="1" s="1"/>
  <c r="C691" i="1" s="1"/>
  <c r="BB52" i="1"/>
  <c r="BB67" i="1" s="1"/>
  <c r="H52" i="1"/>
  <c r="H67" i="1" s="1"/>
  <c r="BI52" i="1"/>
  <c r="BI67" i="1" s="1"/>
  <c r="BI71" i="1" s="1"/>
  <c r="E52" i="1"/>
  <c r="E67" i="1" s="1"/>
  <c r="BG52" i="1"/>
  <c r="BG67" i="1" s="1"/>
  <c r="BG71" i="1" s="1"/>
  <c r="I52" i="1"/>
  <c r="I67" i="1" s="1"/>
  <c r="BP52" i="1"/>
  <c r="BP67" i="1" s="1"/>
  <c r="AR52" i="1"/>
  <c r="AR67" i="1" s="1"/>
  <c r="AF52" i="1"/>
  <c r="AF67" i="1" s="1"/>
  <c r="AF71" i="1" s="1"/>
  <c r="O52" i="1"/>
  <c r="O67" i="1" s="1"/>
  <c r="AS52" i="1"/>
  <c r="AS67" i="1" s="1"/>
  <c r="AS71" i="1" s="1"/>
  <c r="Q52" i="1"/>
  <c r="Q67" i="1" s="1"/>
  <c r="Q71" i="1" s="1"/>
  <c r="Y52" i="1"/>
  <c r="Y67" i="1" s="1"/>
  <c r="AH52" i="1"/>
  <c r="AH67" i="1" s="1"/>
  <c r="AD52" i="1"/>
  <c r="AD67" i="1" s="1"/>
  <c r="BH52" i="1"/>
  <c r="BH67" i="1" s="1"/>
  <c r="BH71" i="1" s="1"/>
  <c r="J52" i="1"/>
  <c r="J67" i="1" s="1"/>
  <c r="J71" i="1" s="1"/>
  <c r="C53" i="9" s="1"/>
  <c r="AQ52" i="1"/>
  <c r="AQ67" i="1" s="1"/>
  <c r="BW52" i="1"/>
  <c r="BW67" i="1" s="1"/>
  <c r="BW71" i="1" s="1"/>
  <c r="C643" i="1" s="1"/>
  <c r="AE52" i="1"/>
  <c r="AE67" i="1" s="1"/>
  <c r="AE71" i="1" s="1"/>
  <c r="C524" i="1" s="1"/>
  <c r="G524" i="1" s="1"/>
  <c r="BO52" i="1"/>
  <c r="BO67" i="1" s="1"/>
  <c r="BU52" i="1"/>
  <c r="BU67" i="1" s="1"/>
  <c r="N52" i="1"/>
  <c r="N67" i="1" s="1"/>
  <c r="C52" i="1"/>
  <c r="C67" i="1" s="1"/>
  <c r="AO52" i="1"/>
  <c r="AO67" i="1" s="1"/>
  <c r="CC52" i="1"/>
  <c r="CC67" i="1" s="1"/>
  <c r="L52" i="1"/>
  <c r="L67" i="1" s="1"/>
  <c r="BA52" i="1"/>
  <c r="BA67" i="1" s="1"/>
  <c r="BA71" i="1" s="1"/>
  <c r="C630" i="1" s="1"/>
  <c r="U52" i="1"/>
  <c r="U67" i="1" s="1"/>
  <c r="AL52" i="1"/>
  <c r="AL67" i="1" s="1"/>
  <c r="AN52" i="1"/>
  <c r="AN67" i="1" s="1"/>
  <c r="AZ52" i="1"/>
  <c r="AZ67" i="1" s="1"/>
  <c r="I305" i="9"/>
  <c r="H71" i="1"/>
  <c r="C501" i="1" s="1"/>
  <c r="AU52" i="1"/>
  <c r="AU67" i="1" s="1"/>
  <c r="AJ52" i="1"/>
  <c r="AJ67" i="1" s="1"/>
  <c r="AJ71" i="1" s="1"/>
  <c r="C113" i="9"/>
  <c r="BE71" i="1"/>
  <c r="C140" i="9"/>
  <c r="E786" i="1"/>
  <c r="E763" i="1"/>
  <c r="E764" i="1"/>
  <c r="C44" i="9"/>
  <c r="D268" i="9"/>
  <c r="E140" i="9"/>
  <c r="J766" i="1"/>
  <c r="J747" i="1"/>
  <c r="E300" i="9"/>
  <c r="E796" i="1"/>
  <c r="E742" i="1"/>
  <c r="L71" i="1"/>
  <c r="E743" i="1"/>
  <c r="E780" i="1"/>
  <c r="E777" i="1"/>
  <c r="D364" i="9"/>
  <c r="E755" i="1"/>
  <c r="D204" i="9"/>
  <c r="I300" i="9"/>
  <c r="E767" i="1"/>
  <c r="I172" i="9"/>
  <c r="E792" i="1"/>
  <c r="D44" i="9"/>
  <c r="CE62" i="1"/>
  <c r="I364" i="9" s="1"/>
  <c r="E332" i="9"/>
  <c r="BY71" i="1"/>
  <c r="G341" i="9" s="1"/>
  <c r="E757" i="1"/>
  <c r="BT71" i="1"/>
  <c r="C640" i="1" s="1"/>
  <c r="E748" i="1"/>
  <c r="CE48" i="1"/>
  <c r="E747" i="1"/>
  <c r="P71" i="1"/>
  <c r="E768" i="1"/>
  <c r="AK71" i="1"/>
  <c r="E739" i="1"/>
  <c r="H12" i="9"/>
  <c r="C268" i="9"/>
  <c r="E790" i="1"/>
  <c r="E808" i="1"/>
  <c r="C76" i="9"/>
  <c r="E810" i="1"/>
  <c r="E807" i="1"/>
  <c r="H140" i="9"/>
  <c r="E802" i="1"/>
  <c r="BS71" i="1"/>
  <c r="H300" i="9"/>
  <c r="E776" i="1"/>
  <c r="C204" i="9"/>
  <c r="E784" i="1"/>
  <c r="C108" i="9"/>
  <c r="AC71" i="1"/>
  <c r="C522" i="1" s="1"/>
  <c r="G522" i="1" s="1"/>
  <c r="G71" i="1"/>
  <c r="C672" i="1" s="1"/>
  <c r="G140" i="9"/>
  <c r="E800" i="1"/>
  <c r="E798" i="1"/>
  <c r="C693" i="1"/>
  <c r="H245" i="9"/>
  <c r="C614" i="1"/>
  <c r="C550" i="1"/>
  <c r="G550" i="1" s="1"/>
  <c r="C624" i="1"/>
  <c r="C549" i="1"/>
  <c r="G245" i="9"/>
  <c r="C513" i="1"/>
  <c r="G513" i="1" s="1"/>
  <c r="F85" i="9"/>
  <c r="C685" i="1"/>
  <c r="N815" i="1"/>
  <c r="C532" i="1"/>
  <c r="G532" i="1" s="1"/>
  <c r="C704" i="1"/>
  <c r="D181" i="9"/>
  <c r="J796" i="1"/>
  <c r="D27" i="7"/>
  <c r="B448" i="1"/>
  <c r="C669" i="1"/>
  <c r="F544" i="1"/>
  <c r="H536" i="1"/>
  <c r="F536" i="1"/>
  <c r="F528" i="1"/>
  <c r="F520" i="1"/>
  <c r="D341" i="1"/>
  <c r="C481" i="1" s="1"/>
  <c r="C50" i="8"/>
  <c r="J781" i="1"/>
  <c r="H209" i="9"/>
  <c r="J805" i="1"/>
  <c r="J751" i="1"/>
  <c r="F81" i="9"/>
  <c r="J782" i="1"/>
  <c r="I209" i="9"/>
  <c r="I241" i="9"/>
  <c r="J789" i="1"/>
  <c r="I378" i="9"/>
  <c r="K612" i="1"/>
  <c r="C465" i="1"/>
  <c r="N816" i="1"/>
  <c r="C520" i="1"/>
  <c r="G520" i="1" s="1"/>
  <c r="C692" i="1"/>
  <c r="F117" i="9"/>
  <c r="C616" i="1"/>
  <c r="C543" i="1"/>
  <c r="H213" i="9"/>
  <c r="C619" i="1"/>
  <c r="C126" i="8"/>
  <c r="D391" i="1"/>
  <c r="F32" i="6"/>
  <c r="C478" i="1"/>
  <c r="J797" i="1"/>
  <c r="C102" i="8"/>
  <c r="C482" i="1"/>
  <c r="F498" i="1"/>
  <c r="H21" i="9"/>
  <c r="J788" i="1"/>
  <c r="H241" i="9"/>
  <c r="J768" i="1"/>
  <c r="I145" i="9"/>
  <c r="G209" i="9"/>
  <c r="J808" i="1"/>
  <c r="G337" i="9"/>
  <c r="D177" i="9"/>
  <c r="J770" i="1"/>
  <c r="C516" i="1"/>
  <c r="G516" i="1" s="1"/>
  <c r="C476" i="1"/>
  <c r="F16" i="6"/>
  <c r="C563" i="1"/>
  <c r="G309" i="9"/>
  <c r="C626" i="1"/>
  <c r="D341" i="9"/>
  <c r="I245" i="9"/>
  <c r="C629" i="1"/>
  <c r="C551" i="1"/>
  <c r="F516" i="1"/>
  <c r="F305" i="9"/>
  <c r="C622" i="1"/>
  <c r="F540" i="1"/>
  <c r="H540" i="1"/>
  <c r="F532" i="1"/>
  <c r="H532" i="1"/>
  <c r="F524" i="1"/>
  <c r="F550" i="1"/>
  <c r="G305" i="9"/>
  <c r="J801" i="1"/>
  <c r="F113" i="9"/>
  <c r="J758" i="1"/>
  <c r="F49" i="9"/>
  <c r="J744" i="1"/>
  <c r="J811" i="1"/>
  <c r="F17" i="9"/>
  <c r="J787" i="1"/>
  <c r="G241" i="9"/>
  <c r="I213" i="9"/>
  <c r="C625" i="1"/>
  <c r="C544" i="1"/>
  <c r="G544" i="1" s="1"/>
  <c r="C506" i="1"/>
  <c r="G506" i="1" s="1"/>
  <c r="C678" i="1"/>
  <c r="C305" i="9" l="1"/>
  <c r="C497" i="1"/>
  <c r="G497" i="1" s="1"/>
  <c r="G17" i="9"/>
  <c r="C369" i="9"/>
  <c r="C573" i="1"/>
  <c r="D17" i="9"/>
  <c r="C309" i="9"/>
  <c r="J735" i="1"/>
  <c r="J780" i="1"/>
  <c r="G277" i="9"/>
  <c r="BM71" i="1"/>
  <c r="C567" i="1"/>
  <c r="C688" i="1"/>
  <c r="D337" i="9"/>
  <c r="BQ71" i="1"/>
  <c r="C562" i="1" s="1"/>
  <c r="K71" i="1"/>
  <c r="C676" i="1" s="1"/>
  <c r="J742" i="1"/>
  <c r="J737" i="1"/>
  <c r="C673" i="1"/>
  <c r="C635" i="1"/>
  <c r="G117" i="9"/>
  <c r="E81" i="9"/>
  <c r="G145" i="9"/>
  <c r="J755" i="1"/>
  <c r="S71" i="1"/>
  <c r="CA71" i="1"/>
  <c r="C572" i="1" s="1"/>
  <c r="I337" i="9"/>
  <c r="G113" i="9"/>
  <c r="J754" i="1"/>
  <c r="J794" i="1"/>
  <c r="G273" i="9"/>
  <c r="J802" i="1"/>
  <c r="C689" i="1"/>
  <c r="C117" i="9"/>
  <c r="C517" i="1"/>
  <c r="J759" i="1"/>
  <c r="AV71" i="1"/>
  <c r="J779" i="1"/>
  <c r="F209" i="9"/>
  <c r="J777" i="1"/>
  <c r="D209" i="9"/>
  <c r="I81" i="9"/>
  <c r="C636" i="1"/>
  <c r="C553" i="1"/>
  <c r="J795" i="1"/>
  <c r="H273" i="9"/>
  <c r="C646" i="1"/>
  <c r="BL71" i="1"/>
  <c r="F241" i="9"/>
  <c r="J786" i="1"/>
  <c r="H341" i="9"/>
  <c r="H337" i="9"/>
  <c r="J809" i="1"/>
  <c r="CE67" i="1"/>
  <c r="J816" i="1" s="1"/>
  <c r="J793" i="1"/>
  <c r="F273" i="9"/>
  <c r="BJ71" i="1"/>
  <c r="C510" i="1"/>
  <c r="G510" i="1" s="1"/>
  <c r="C682" i="1"/>
  <c r="C85" i="9"/>
  <c r="H149" i="9"/>
  <c r="C701" i="1"/>
  <c r="C529" i="1"/>
  <c r="G529" i="1" s="1"/>
  <c r="D149" i="9"/>
  <c r="C525" i="1"/>
  <c r="G525" i="1" s="1"/>
  <c r="C697" i="1"/>
  <c r="C241" i="9"/>
  <c r="AZ71" i="1"/>
  <c r="J783" i="1"/>
  <c r="C539" i="1"/>
  <c r="G539" i="1" s="1"/>
  <c r="J771" i="1"/>
  <c r="AN71" i="1"/>
  <c r="E177" i="9"/>
  <c r="J745" i="1"/>
  <c r="N71" i="1"/>
  <c r="G49" i="9"/>
  <c r="J761" i="1"/>
  <c r="AD71" i="1"/>
  <c r="I113" i="9"/>
  <c r="BP71" i="1"/>
  <c r="E305" i="9"/>
  <c r="J799" i="1"/>
  <c r="J785" i="1"/>
  <c r="BB71" i="1"/>
  <c r="E241" i="9"/>
  <c r="CE52" i="1"/>
  <c r="F337" i="9"/>
  <c r="J807" i="1"/>
  <c r="D213" i="9"/>
  <c r="J769" i="1"/>
  <c r="C177" i="9"/>
  <c r="AL71" i="1"/>
  <c r="J804" i="1"/>
  <c r="C337" i="9"/>
  <c r="BU71" i="1"/>
  <c r="F145" i="9"/>
  <c r="AH71" i="1"/>
  <c r="J765" i="1"/>
  <c r="J740" i="1"/>
  <c r="I71" i="1"/>
  <c r="I17" i="9"/>
  <c r="E145" i="9"/>
  <c r="J764" i="1"/>
  <c r="I177" i="9"/>
  <c r="J775" i="1"/>
  <c r="G81" i="9"/>
  <c r="J752" i="1"/>
  <c r="U71" i="1"/>
  <c r="BO71" i="1"/>
  <c r="J798" i="1"/>
  <c r="D305" i="9"/>
  <c r="D113" i="9"/>
  <c r="Y71" i="1"/>
  <c r="J756" i="1"/>
  <c r="J790" i="1"/>
  <c r="C273" i="9"/>
  <c r="J753" i="1"/>
  <c r="V71" i="1"/>
  <c r="H81" i="9"/>
  <c r="C49" i="9"/>
  <c r="J741" i="1"/>
  <c r="J791" i="1"/>
  <c r="D273" i="9"/>
  <c r="BX71" i="1"/>
  <c r="C644" i="1" s="1"/>
  <c r="H145" i="9"/>
  <c r="J767" i="1"/>
  <c r="J784" i="1"/>
  <c r="D241" i="9"/>
  <c r="C145" i="9"/>
  <c r="J762" i="1"/>
  <c r="J748" i="1"/>
  <c r="C81" i="9"/>
  <c r="J736" i="1"/>
  <c r="E71" i="1"/>
  <c r="E17" i="9"/>
  <c r="F177" i="9"/>
  <c r="J772" i="1"/>
  <c r="AO71" i="1"/>
  <c r="J734" i="1"/>
  <c r="C17" i="9"/>
  <c r="C71" i="1"/>
  <c r="D277" i="9"/>
  <c r="J778" i="1"/>
  <c r="E209" i="9"/>
  <c r="AU71" i="1"/>
  <c r="J743" i="1"/>
  <c r="E49" i="9"/>
  <c r="J806" i="1"/>
  <c r="E337" i="9"/>
  <c r="C209" i="9"/>
  <c r="J776" i="1"/>
  <c r="J792" i="1"/>
  <c r="E273" i="9"/>
  <c r="J749" i="1"/>
  <c r="D81" i="9"/>
  <c r="R71" i="1"/>
  <c r="D145" i="9"/>
  <c r="J763" i="1"/>
  <c r="J773" i="1"/>
  <c r="G177" i="9"/>
  <c r="AP71" i="1"/>
  <c r="AR71" i="1"/>
  <c r="C537" i="1" s="1"/>
  <c r="G537" i="1" s="1"/>
  <c r="J812" i="1"/>
  <c r="D369" i="9"/>
  <c r="CC71" i="1"/>
  <c r="H177" i="9"/>
  <c r="J774" i="1"/>
  <c r="AQ71" i="1"/>
  <c r="J746" i="1"/>
  <c r="H49" i="9"/>
  <c r="O71" i="1"/>
  <c r="J739" i="1"/>
  <c r="H17" i="9"/>
  <c r="J757" i="1"/>
  <c r="E113" i="9"/>
  <c r="AG71" i="1"/>
  <c r="C647" i="1"/>
  <c r="C568" i="1"/>
  <c r="G21" i="9"/>
  <c r="C500" i="1"/>
  <c r="G500" i="1" s="1"/>
  <c r="H117" i="9"/>
  <c r="I309" i="9"/>
  <c r="D245" i="9"/>
  <c r="C700" i="1"/>
  <c r="C694" i="1"/>
  <c r="C565" i="1"/>
  <c r="C528" i="1"/>
  <c r="G528" i="1" s="1"/>
  <c r="E341" i="9"/>
  <c r="C623" i="1"/>
  <c r="C546" i="1"/>
  <c r="G546" i="1" s="1"/>
  <c r="F309" i="9"/>
  <c r="C548" i="1"/>
  <c r="C499" i="1"/>
  <c r="G499" i="1" s="1"/>
  <c r="H499" i="1" s="1"/>
  <c r="F245" i="9"/>
  <c r="C671" i="1"/>
  <c r="E815" i="1"/>
  <c r="C503" i="1"/>
  <c r="G503" i="1" s="1"/>
  <c r="C638" i="1"/>
  <c r="C558" i="1"/>
  <c r="I277" i="9"/>
  <c r="C675" i="1"/>
  <c r="C639" i="1"/>
  <c r="H309" i="9"/>
  <c r="C564" i="1"/>
  <c r="I53" i="9"/>
  <c r="C681" i="1"/>
  <c r="C509" i="1"/>
  <c r="G509" i="1" s="1"/>
  <c r="G213" i="9"/>
  <c r="C542" i="1"/>
  <c r="C631" i="1"/>
  <c r="C519" i="1"/>
  <c r="G519" i="1" s="1"/>
  <c r="C696" i="1"/>
  <c r="G517" i="1"/>
  <c r="H517" i="1" s="1"/>
  <c r="H524" i="1"/>
  <c r="E117" i="9"/>
  <c r="E816" i="1"/>
  <c r="E277" i="9"/>
  <c r="C554" i="1"/>
  <c r="C634" i="1"/>
  <c r="C677" i="1"/>
  <c r="C505" i="1"/>
  <c r="G505" i="1" s="1"/>
  <c r="E53" i="9"/>
  <c r="C645" i="1"/>
  <c r="C149" i="9"/>
  <c r="C428" i="1"/>
  <c r="C710" i="1"/>
  <c r="C538" i="1"/>
  <c r="G538" i="1" s="1"/>
  <c r="C213" i="9"/>
  <c r="C570" i="1"/>
  <c r="C618" i="1"/>
  <c r="C552" i="1"/>
  <c r="C277" i="9"/>
  <c r="C530" i="1"/>
  <c r="G530" i="1" s="1"/>
  <c r="C702" i="1"/>
  <c r="I149" i="9"/>
  <c r="H516" i="1"/>
  <c r="H550" i="1"/>
  <c r="D615" i="1"/>
  <c r="G501" i="1"/>
  <c r="H501" i="1"/>
  <c r="H544" i="1"/>
  <c r="H520" i="1"/>
  <c r="F522" i="1"/>
  <c r="H522" i="1" s="1"/>
  <c r="F510" i="1"/>
  <c r="F513" i="1"/>
  <c r="H513" i="1"/>
  <c r="C142" i="8"/>
  <c r="D393" i="1"/>
  <c r="F538" i="1"/>
  <c r="H538" i="1"/>
  <c r="F496" i="1"/>
  <c r="F534" i="1"/>
  <c r="H502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H507" i="1"/>
  <c r="F507" i="1"/>
  <c r="F518" i="1"/>
  <c r="H546" i="1"/>
  <c r="F546" i="1"/>
  <c r="F506" i="1"/>
  <c r="H506" i="1"/>
  <c r="F500" i="1"/>
  <c r="F509" i="1"/>
  <c r="C504" i="1" l="1"/>
  <c r="G504" i="1" s="1"/>
  <c r="F341" i="9"/>
  <c r="C569" i="1"/>
  <c r="D53" i="9"/>
  <c r="I341" i="9"/>
  <c r="E85" i="9"/>
  <c r="C684" i="1"/>
  <c r="C512" i="1"/>
  <c r="CE71" i="1"/>
  <c r="I373" i="9" s="1"/>
  <c r="F213" i="9"/>
  <c r="C541" i="1"/>
  <c r="C713" i="1"/>
  <c r="I369" i="9"/>
  <c r="H510" i="1"/>
  <c r="C555" i="1"/>
  <c r="C617" i="1"/>
  <c r="F277" i="9"/>
  <c r="J815" i="1"/>
  <c r="H277" i="9"/>
  <c r="C557" i="1"/>
  <c r="C637" i="1"/>
  <c r="C441" i="1"/>
  <c r="C433" i="1"/>
  <c r="H85" i="9"/>
  <c r="C515" i="1"/>
  <c r="G515" i="1" s="1"/>
  <c r="H515" i="1" s="1"/>
  <c r="C687" i="1"/>
  <c r="C496" i="1"/>
  <c r="C21" i="9"/>
  <c r="C668" i="1"/>
  <c r="D85" i="9"/>
  <c r="C683" i="1"/>
  <c r="C511" i="1"/>
  <c r="G511" i="1" s="1"/>
  <c r="H511" i="1" s="1"/>
  <c r="G85" i="9"/>
  <c r="C686" i="1"/>
  <c r="C514" i="1"/>
  <c r="I21" i="9"/>
  <c r="C502" i="1"/>
  <c r="G502" i="1" s="1"/>
  <c r="C674" i="1"/>
  <c r="C531" i="1"/>
  <c r="G531" i="1" s="1"/>
  <c r="C181" i="9"/>
  <c r="C703" i="1"/>
  <c r="E245" i="9"/>
  <c r="C632" i="1"/>
  <c r="C547" i="1"/>
  <c r="C545" i="1"/>
  <c r="G545" i="1" s="1"/>
  <c r="C245" i="9"/>
  <c r="C628" i="1"/>
  <c r="C498" i="1"/>
  <c r="E21" i="9"/>
  <c r="C670" i="1"/>
  <c r="H53" i="9"/>
  <c r="C508" i="1"/>
  <c r="G508" i="1" s="1"/>
  <c r="C680" i="1"/>
  <c r="C507" i="1"/>
  <c r="G507" i="1" s="1"/>
  <c r="C679" i="1"/>
  <c r="G53" i="9"/>
  <c r="C709" i="1"/>
  <c r="I181" i="9"/>
  <c r="F181" i="9"/>
  <c r="C706" i="1"/>
  <c r="C534" i="1"/>
  <c r="C535" i="1"/>
  <c r="G535" i="1" s="1"/>
  <c r="C707" i="1"/>
  <c r="G181" i="9"/>
  <c r="C540" i="1"/>
  <c r="G540" i="1" s="1"/>
  <c r="E213" i="9"/>
  <c r="C712" i="1"/>
  <c r="C690" i="1"/>
  <c r="C518" i="1"/>
  <c r="D117" i="9"/>
  <c r="F149" i="9"/>
  <c r="C699" i="1"/>
  <c r="C527" i="1"/>
  <c r="G527" i="1" s="1"/>
  <c r="C695" i="1"/>
  <c r="I117" i="9"/>
  <c r="C523" i="1"/>
  <c r="G523" i="1" s="1"/>
  <c r="C526" i="1"/>
  <c r="E149" i="9"/>
  <c r="C698" i="1"/>
  <c r="C536" i="1"/>
  <c r="G536" i="1" s="1"/>
  <c r="H181" i="9"/>
  <c r="C708" i="1"/>
  <c r="E309" i="9"/>
  <c r="C561" i="1"/>
  <c r="C621" i="1"/>
  <c r="C533" i="1"/>
  <c r="G533" i="1" s="1"/>
  <c r="C705" i="1"/>
  <c r="E181" i="9"/>
  <c r="C620" i="1"/>
  <c r="C574" i="1"/>
  <c r="D373" i="9"/>
  <c r="D309" i="9"/>
  <c r="C627" i="1"/>
  <c r="C560" i="1"/>
  <c r="H509" i="1"/>
  <c r="C641" i="1"/>
  <c r="C566" i="1"/>
  <c r="C341" i="9"/>
  <c r="H500" i="1"/>
  <c r="H528" i="1"/>
  <c r="C716" i="1"/>
  <c r="D710" i="1"/>
  <c r="D668" i="1"/>
  <c r="D680" i="1"/>
  <c r="D643" i="1"/>
  <c r="D619" i="1"/>
  <c r="D695" i="1"/>
  <c r="D683" i="1"/>
  <c r="D624" i="1"/>
  <c r="D625" i="1"/>
  <c r="D681" i="1"/>
  <c r="D697" i="1"/>
  <c r="D707" i="1"/>
  <c r="D694" i="1"/>
  <c r="D635" i="1"/>
  <c r="D634" i="1"/>
  <c r="D638" i="1"/>
  <c r="D670" i="1"/>
  <c r="D621" i="1"/>
  <c r="D678" i="1"/>
  <c r="D673" i="1"/>
  <c r="D644" i="1"/>
  <c r="D645" i="1"/>
  <c r="D704" i="1"/>
  <c r="D639" i="1"/>
  <c r="D628" i="1"/>
  <c r="D705" i="1"/>
  <c r="D711" i="1"/>
  <c r="D631" i="1"/>
  <c r="D706" i="1"/>
  <c r="D676" i="1"/>
  <c r="D632" i="1"/>
  <c r="D617" i="1"/>
  <c r="D685" i="1"/>
  <c r="D690" i="1"/>
  <c r="D637" i="1"/>
  <c r="D647" i="1"/>
  <c r="D671" i="1"/>
  <c r="D703" i="1"/>
  <c r="D627" i="1"/>
  <c r="D712" i="1"/>
  <c r="D640" i="1"/>
  <c r="D696" i="1"/>
  <c r="D672" i="1"/>
  <c r="D626" i="1"/>
  <c r="D641" i="1"/>
  <c r="D633" i="1"/>
  <c r="D646" i="1"/>
  <c r="D708" i="1"/>
  <c r="D688" i="1"/>
  <c r="D679" i="1"/>
  <c r="D693" i="1"/>
  <c r="D618" i="1"/>
  <c r="D622" i="1"/>
  <c r="D699" i="1"/>
  <c r="D630" i="1"/>
  <c r="D684" i="1"/>
  <c r="D674" i="1"/>
  <c r="D716" i="1"/>
  <c r="D636" i="1"/>
  <c r="D713" i="1"/>
  <c r="D698" i="1"/>
  <c r="D669" i="1"/>
  <c r="D689" i="1"/>
  <c r="D687" i="1"/>
  <c r="D692" i="1"/>
  <c r="D700" i="1"/>
  <c r="D623" i="1"/>
  <c r="D686" i="1"/>
  <c r="D675" i="1"/>
  <c r="D682" i="1"/>
  <c r="D642" i="1"/>
  <c r="D709" i="1"/>
  <c r="D702" i="1"/>
  <c r="D616" i="1"/>
  <c r="D629" i="1"/>
  <c r="D620" i="1"/>
  <c r="D691" i="1"/>
  <c r="D677" i="1"/>
  <c r="D701" i="1"/>
  <c r="H545" i="1"/>
  <c r="F545" i="1"/>
  <c r="F525" i="1"/>
  <c r="H525" i="1" s="1"/>
  <c r="H529" i="1"/>
  <c r="F529" i="1"/>
  <c r="C146" i="8"/>
  <c r="D396" i="1"/>
  <c r="C151" i="8" s="1"/>
  <c r="F521" i="1"/>
  <c r="H521" i="1"/>
  <c r="F535" i="1"/>
  <c r="H533" i="1"/>
  <c r="F533" i="1"/>
  <c r="H527" i="1"/>
  <c r="F527" i="1"/>
  <c r="F539" i="1"/>
  <c r="H539" i="1"/>
  <c r="F519" i="1"/>
  <c r="H519" i="1"/>
  <c r="F523" i="1"/>
  <c r="F537" i="1"/>
  <c r="H537" i="1"/>
  <c r="F531" i="1"/>
  <c r="C648" i="1" l="1"/>
  <c r="M716" i="1" s="1"/>
  <c r="Y816" i="1" s="1"/>
  <c r="H523" i="1"/>
  <c r="G512" i="1"/>
  <c r="H512" i="1"/>
  <c r="C715" i="1"/>
  <c r="G526" i="1"/>
  <c r="H526" i="1" s="1"/>
  <c r="G518" i="1"/>
  <c r="H518" i="1" s="1"/>
  <c r="G534" i="1"/>
  <c r="H534" i="1"/>
  <c r="G514" i="1"/>
  <c r="H514" i="1" s="1"/>
  <c r="G496" i="1"/>
  <c r="H496" i="1" s="1"/>
  <c r="H535" i="1"/>
  <c r="H531" i="1"/>
  <c r="G498" i="1"/>
  <c r="H498" i="1" s="1"/>
  <c r="D715" i="1"/>
  <c r="E623" i="1"/>
  <c r="E612" i="1"/>
  <c r="E710" i="1" l="1"/>
  <c r="E678" i="1"/>
  <c r="E636" i="1"/>
  <c r="E701" i="1"/>
  <c r="E707" i="1"/>
  <c r="E633" i="1"/>
  <c r="E668" i="1"/>
  <c r="E642" i="1"/>
  <c r="E646" i="1"/>
  <c r="E709" i="1"/>
  <c r="E670" i="1"/>
  <c r="E680" i="1"/>
  <c r="E624" i="1"/>
  <c r="F624" i="1" s="1"/>
  <c r="F671" i="1" s="1"/>
  <c r="E631" i="1"/>
  <c r="E716" i="1"/>
  <c r="E632" i="1"/>
  <c r="E712" i="1"/>
  <c r="E638" i="1"/>
  <c r="E691" i="1"/>
  <c r="E684" i="1"/>
  <c r="E697" i="1"/>
  <c r="E644" i="1"/>
  <c r="E679" i="1"/>
  <c r="E705" i="1"/>
  <c r="E674" i="1"/>
  <c r="E669" i="1"/>
  <c r="E635" i="1"/>
  <c r="E700" i="1"/>
  <c r="E639" i="1"/>
  <c r="E673" i="1"/>
  <c r="E713" i="1"/>
  <c r="E677" i="1"/>
  <c r="E685" i="1"/>
  <c r="E686" i="1"/>
  <c r="E640" i="1"/>
  <c r="E637" i="1"/>
  <c r="E692" i="1"/>
  <c r="E693" i="1"/>
  <c r="E626" i="1"/>
  <c r="E634" i="1"/>
  <c r="E683" i="1"/>
  <c r="E627" i="1"/>
  <c r="E676" i="1"/>
  <c r="E703" i="1"/>
  <c r="E687" i="1"/>
  <c r="E682" i="1"/>
  <c r="E681" i="1"/>
  <c r="E643" i="1"/>
  <c r="E699" i="1"/>
  <c r="E695" i="1"/>
  <c r="E698" i="1"/>
  <c r="E690" i="1"/>
  <c r="E647" i="1"/>
  <c r="E711" i="1"/>
  <c r="E689" i="1"/>
  <c r="E694" i="1"/>
  <c r="E675" i="1"/>
  <c r="E704" i="1"/>
  <c r="E708" i="1"/>
  <c r="E696" i="1"/>
  <c r="E630" i="1"/>
  <c r="E672" i="1"/>
  <c r="E629" i="1"/>
  <c r="E688" i="1"/>
  <c r="E706" i="1"/>
  <c r="E702" i="1"/>
  <c r="E641" i="1"/>
  <c r="E645" i="1"/>
  <c r="E625" i="1"/>
  <c r="E628" i="1"/>
  <c r="E671" i="1"/>
  <c r="F713" i="1"/>
  <c r="F635" i="1"/>
  <c r="F703" i="1"/>
  <c r="F701" i="1"/>
  <c r="F626" i="1"/>
  <c r="F709" i="1"/>
  <c r="F633" i="1"/>
  <c r="F631" i="1"/>
  <c r="F704" i="1"/>
  <c r="F643" i="1"/>
  <c r="F681" i="1"/>
  <c r="F638" i="1"/>
  <c r="F693" i="1"/>
  <c r="F687" i="1"/>
  <c r="F690" i="1"/>
  <c r="F674" i="1"/>
  <c r="F716" i="1"/>
  <c r="F647" i="1"/>
  <c r="F686" i="1"/>
  <c r="F678" i="1"/>
  <c r="F696" i="1"/>
  <c r="F711" i="1"/>
  <c r="F706" i="1"/>
  <c r="F670" i="1"/>
  <c r="F673" i="1"/>
  <c r="F677" i="1"/>
  <c r="F629" i="1"/>
  <c r="F680" i="1"/>
  <c r="F636" i="1"/>
  <c r="F630" i="1"/>
  <c r="F683" i="1"/>
  <c r="F632" i="1"/>
  <c r="F640" i="1"/>
  <c r="F634" i="1"/>
  <c r="F644" i="1"/>
  <c r="F668" i="1"/>
  <c r="F697" i="1"/>
  <c r="F682" i="1"/>
  <c r="F710" i="1"/>
  <c r="F642" i="1"/>
  <c r="F627" i="1"/>
  <c r="F679" i="1"/>
  <c r="F685" i="1"/>
  <c r="F669" i="1"/>
  <c r="F705" i="1"/>
  <c r="F625" i="1"/>
  <c r="F691" i="1" l="1"/>
  <c r="F628" i="1"/>
  <c r="F692" i="1"/>
  <c r="F702" i="1"/>
  <c r="F708" i="1"/>
  <c r="F694" i="1"/>
  <c r="F639" i="1"/>
  <c r="F637" i="1"/>
  <c r="F689" i="1"/>
  <c r="F707" i="1"/>
  <c r="F672" i="1"/>
  <c r="F712" i="1"/>
  <c r="F645" i="1"/>
  <c r="F700" i="1"/>
  <c r="F641" i="1"/>
  <c r="F688" i="1"/>
  <c r="F675" i="1"/>
  <c r="F676" i="1"/>
  <c r="F699" i="1"/>
  <c r="F684" i="1"/>
  <c r="F695" i="1"/>
  <c r="F698" i="1"/>
  <c r="F646" i="1"/>
  <c r="G625" i="1"/>
  <c r="E715" i="1"/>
  <c r="F715" i="1" l="1"/>
  <c r="G679" i="1"/>
  <c r="G668" i="1"/>
  <c r="G644" i="1"/>
  <c r="G628" i="1"/>
  <c r="G681" i="1"/>
  <c r="G677" i="1"/>
  <c r="G633" i="1"/>
  <c r="G646" i="1"/>
  <c r="G687" i="1"/>
  <c r="G680" i="1"/>
  <c r="G675" i="1"/>
  <c r="G638" i="1"/>
  <c r="G674" i="1"/>
  <c r="G712" i="1"/>
  <c r="G683" i="1"/>
  <c r="G697" i="1"/>
  <c r="G636" i="1"/>
  <c r="G700" i="1"/>
  <c r="G670" i="1"/>
  <c r="G704" i="1"/>
  <c r="G702" i="1"/>
  <c r="G696" i="1"/>
  <c r="G642" i="1"/>
  <c r="G647" i="1"/>
  <c r="G699" i="1"/>
  <c r="G634" i="1"/>
  <c r="G682" i="1"/>
  <c r="G698" i="1"/>
  <c r="G635" i="1"/>
  <c r="G669" i="1"/>
  <c r="G632" i="1"/>
  <c r="G693" i="1"/>
  <c r="G684" i="1"/>
  <c r="G688" i="1"/>
  <c r="G706" i="1"/>
  <c r="G694" i="1"/>
  <c r="G631" i="1"/>
  <c r="G713" i="1"/>
  <c r="G645" i="1"/>
  <c r="G705" i="1"/>
  <c r="G630" i="1"/>
  <c r="G637" i="1"/>
  <c r="G711" i="1"/>
  <c r="G707" i="1"/>
  <c r="G672" i="1"/>
  <c r="G703" i="1"/>
  <c r="G643" i="1"/>
  <c r="G640" i="1"/>
  <c r="G686" i="1"/>
  <c r="G691" i="1"/>
  <c r="G678" i="1"/>
  <c r="G690" i="1"/>
  <c r="G676" i="1"/>
  <c r="G701" i="1"/>
  <c r="G641" i="1"/>
  <c r="G626" i="1"/>
  <c r="G671" i="1"/>
  <c r="G673" i="1"/>
  <c r="G685" i="1"/>
  <c r="G695" i="1"/>
  <c r="G709" i="1"/>
  <c r="G627" i="1"/>
  <c r="G708" i="1"/>
  <c r="G689" i="1"/>
  <c r="G629" i="1"/>
  <c r="G692" i="1"/>
  <c r="G716" i="1"/>
  <c r="G710" i="1"/>
  <c r="G639" i="1"/>
  <c r="G715" i="1" l="1"/>
  <c r="H628" i="1"/>
  <c r="H640" i="1" l="1"/>
  <c r="H638" i="1"/>
  <c r="H641" i="1"/>
  <c r="H635" i="1"/>
  <c r="H632" i="1"/>
  <c r="H706" i="1"/>
  <c r="H705" i="1"/>
  <c r="H683" i="1"/>
  <c r="H700" i="1"/>
  <c r="H642" i="1"/>
  <c r="H671" i="1"/>
  <c r="H673" i="1"/>
  <c r="H676" i="1"/>
  <c r="H674" i="1"/>
  <c r="H690" i="1"/>
  <c r="H647" i="1"/>
  <c r="H677" i="1"/>
  <c r="H639" i="1"/>
  <c r="H694" i="1"/>
  <c r="H643" i="1"/>
  <c r="H668" i="1"/>
  <c r="H712" i="1"/>
  <c r="H637" i="1"/>
  <c r="H703" i="1"/>
  <c r="H681" i="1"/>
  <c r="H680" i="1"/>
  <c r="H688" i="1"/>
  <c r="H699" i="1"/>
  <c r="H698" i="1"/>
  <c r="H669" i="1"/>
  <c r="H707" i="1"/>
  <c r="H695" i="1"/>
  <c r="H672" i="1"/>
  <c r="H708" i="1"/>
  <c r="H682" i="1"/>
  <c r="H702" i="1"/>
  <c r="H701" i="1"/>
  <c r="H689" i="1"/>
  <c r="H646" i="1"/>
  <c r="H634" i="1"/>
  <c r="H644" i="1"/>
  <c r="H691" i="1"/>
  <c r="H693" i="1"/>
  <c r="H687" i="1"/>
  <c r="H711" i="1"/>
  <c r="H670" i="1"/>
  <c r="H710" i="1"/>
  <c r="H630" i="1"/>
  <c r="H696" i="1"/>
  <c r="H709" i="1"/>
  <c r="H692" i="1"/>
  <c r="H633" i="1"/>
  <c r="H631" i="1"/>
  <c r="H629" i="1"/>
  <c r="H679" i="1"/>
  <c r="H636" i="1"/>
  <c r="H697" i="1"/>
  <c r="H645" i="1"/>
  <c r="H716" i="1"/>
  <c r="H675" i="1"/>
  <c r="H713" i="1"/>
  <c r="H704" i="1"/>
  <c r="H686" i="1"/>
  <c r="H685" i="1"/>
  <c r="H684" i="1"/>
  <c r="H678" i="1"/>
  <c r="H715" i="1" l="1"/>
  <c r="I629" i="1"/>
  <c r="I690" i="1" l="1"/>
  <c r="I703" i="1"/>
  <c r="I692" i="1"/>
  <c r="I705" i="1"/>
  <c r="I711" i="1"/>
  <c r="I632" i="1"/>
  <c r="I643" i="1"/>
  <c r="I697" i="1"/>
  <c r="I686" i="1"/>
  <c r="I682" i="1"/>
  <c r="I647" i="1"/>
  <c r="I674" i="1"/>
  <c r="I700" i="1"/>
  <c r="I713" i="1"/>
  <c r="I678" i="1"/>
  <c r="I704" i="1"/>
  <c r="I639" i="1"/>
  <c r="I687" i="1"/>
  <c r="I676" i="1"/>
  <c r="I689" i="1"/>
  <c r="I699" i="1"/>
  <c r="I693" i="1"/>
  <c r="I642" i="1"/>
  <c r="I712" i="1"/>
  <c r="I631" i="1"/>
  <c r="I710" i="1"/>
  <c r="I672" i="1"/>
  <c r="I641" i="1"/>
  <c r="I691" i="1"/>
  <c r="I635" i="1"/>
  <c r="I670" i="1"/>
  <c r="I708" i="1"/>
  <c r="I638" i="1"/>
  <c r="I671" i="1"/>
  <c r="I640" i="1"/>
  <c r="I694" i="1"/>
  <c r="I688" i="1"/>
  <c r="I696" i="1"/>
  <c r="I636" i="1"/>
  <c r="I645" i="1"/>
  <c r="I646" i="1"/>
  <c r="I707" i="1"/>
  <c r="I706" i="1"/>
  <c r="I709" i="1"/>
  <c r="I702" i="1"/>
  <c r="I698" i="1"/>
  <c r="I644" i="1"/>
  <c r="I716" i="1"/>
  <c r="I681" i="1"/>
  <c r="I685" i="1"/>
  <c r="I684" i="1"/>
  <c r="I634" i="1"/>
  <c r="I630" i="1"/>
  <c r="I673" i="1"/>
  <c r="I701" i="1"/>
  <c r="I680" i="1"/>
  <c r="I677" i="1"/>
  <c r="I675" i="1"/>
  <c r="I668" i="1"/>
  <c r="I637" i="1"/>
  <c r="I669" i="1"/>
  <c r="I633" i="1"/>
  <c r="I679" i="1"/>
  <c r="I695" i="1"/>
  <c r="I683" i="1"/>
  <c r="I715" i="1" l="1"/>
  <c r="J630" i="1"/>
  <c r="J634" i="1" l="1"/>
  <c r="J685" i="1"/>
  <c r="J638" i="1"/>
  <c r="J669" i="1"/>
  <c r="J694" i="1"/>
  <c r="J643" i="1"/>
  <c r="J644" i="1"/>
  <c r="J678" i="1"/>
  <c r="J703" i="1"/>
  <c r="J716" i="1"/>
  <c r="J676" i="1"/>
  <c r="J707" i="1"/>
  <c r="J695" i="1"/>
  <c r="J699" i="1"/>
  <c r="J646" i="1"/>
  <c r="J696" i="1"/>
  <c r="J682" i="1"/>
  <c r="J709" i="1"/>
  <c r="J632" i="1"/>
  <c r="J639" i="1"/>
  <c r="J691" i="1"/>
  <c r="J675" i="1"/>
  <c r="J701" i="1"/>
  <c r="J687" i="1"/>
  <c r="J674" i="1"/>
  <c r="J684" i="1"/>
  <c r="J671" i="1"/>
  <c r="J633" i="1"/>
  <c r="J697" i="1"/>
  <c r="J706" i="1"/>
  <c r="J679" i="1"/>
  <c r="J683" i="1"/>
  <c r="J647" i="1"/>
  <c r="J680" i="1"/>
  <c r="J635" i="1"/>
  <c r="J713" i="1"/>
  <c r="J637" i="1"/>
  <c r="J686" i="1"/>
  <c r="J641" i="1"/>
  <c r="J640" i="1"/>
  <c r="J705" i="1"/>
  <c r="J672" i="1"/>
  <c r="J677" i="1"/>
  <c r="J681" i="1"/>
  <c r="J673" i="1"/>
  <c r="J710" i="1"/>
  <c r="J645" i="1"/>
  <c r="J689" i="1"/>
  <c r="J688" i="1"/>
  <c r="J711" i="1"/>
  <c r="J690" i="1"/>
  <c r="J631" i="1"/>
  <c r="J712" i="1"/>
  <c r="J692" i="1"/>
  <c r="J642" i="1"/>
  <c r="J702" i="1"/>
  <c r="J668" i="1"/>
  <c r="J700" i="1"/>
  <c r="J704" i="1"/>
  <c r="J670" i="1"/>
  <c r="J693" i="1"/>
  <c r="J698" i="1"/>
  <c r="J708" i="1"/>
  <c r="J636" i="1"/>
  <c r="K644" i="1" l="1"/>
  <c r="J715" i="1"/>
  <c r="L647" i="1"/>
  <c r="L673" i="1" l="1"/>
  <c r="L705" i="1"/>
  <c r="L684" i="1"/>
  <c r="L674" i="1"/>
  <c r="L671" i="1"/>
  <c r="L699" i="1"/>
  <c r="L716" i="1"/>
  <c r="L686" i="1"/>
  <c r="L693" i="1"/>
  <c r="L676" i="1"/>
  <c r="L708" i="1"/>
  <c r="L688" i="1"/>
  <c r="L706" i="1"/>
  <c r="L696" i="1"/>
  <c r="L694" i="1"/>
  <c r="L713" i="1"/>
  <c r="L692" i="1"/>
  <c r="L709" i="1"/>
  <c r="L712" i="1"/>
  <c r="L697" i="1"/>
  <c r="L689" i="1"/>
  <c r="L700" i="1"/>
  <c r="L670" i="1"/>
  <c r="L710" i="1"/>
  <c r="L685" i="1"/>
  <c r="L678" i="1"/>
  <c r="L687" i="1"/>
  <c r="L690" i="1"/>
  <c r="L707" i="1"/>
  <c r="L695" i="1"/>
  <c r="L675" i="1"/>
  <c r="L698" i="1"/>
  <c r="L691" i="1"/>
  <c r="L677" i="1"/>
  <c r="L703" i="1"/>
  <c r="L704" i="1"/>
  <c r="L701" i="1"/>
  <c r="L668" i="1"/>
  <c r="L669" i="1"/>
  <c r="L680" i="1"/>
  <c r="L683" i="1"/>
  <c r="L679" i="1"/>
  <c r="L672" i="1"/>
  <c r="L711" i="1"/>
  <c r="L681" i="1"/>
  <c r="L682" i="1"/>
  <c r="L702" i="1"/>
  <c r="K675" i="1"/>
  <c r="K695" i="1"/>
  <c r="K711" i="1"/>
  <c r="K692" i="1"/>
  <c r="K676" i="1"/>
  <c r="K713" i="1"/>
  <c r="K669" i="1"/>
  <c r="K685" i="1"/>
  <c r="K700" i="1"/>
  <c r="K693" i="1"/>
  <c r="K689" i="1"/>
  <c r="K708" i="1"/>
  <c r="K682" i="1"/>
  <c r="K701" i="1"/>
  <c r="K699" i="1"/>
  <c r="K680" i="1"/>
  <c r="K696" i="1"/>
  <c r="K681" i="1"/>
  <c r="K668" i="1"/>
  <c r="K706" i="1"/>
  <c r="K694" i="1"/>
  <c r="K690" i="1"/>
  <c r="K677" i="1"/>
  <c r="K716" i="1"/>
  <c r="K705" i="1"/>
  <c r="K673" i="1"/>
  <c r="K686" i="1"/>
  <c r="K707" i="1"/>
  <c r="K698" i="1"/>
  <c r="K688" i="1"/>
  <c r="K710" i="1"/>
  <c r="K709" i="1"/>
  <c r="K702" i="1"/>
  <c r="K674" i="1"/>
  <c r="K670" i="1"/>
  <c r="K704" i="1"/>
  <c r="K697" i="1"/>
  <c r="K671" i="1"/>
  <c r="K712" i="1"/>
  <c r="K678" i="1"/>
  <c r="K679" i="1"/>
  <c r="K684" i="1"/>
  <c r="K683" i="1"/>
  <c r="K672" i="1"/>
  <c r="K691" i="1"/>
  <c r="K687" i="1"/>
  <c r="K703" i="1"/>
  <c r="M682" i="1" l="1"/>
  <c r="C87" i="9" s="1"/>
  <c r="M695" i="1"/>
  <c r="I119" i="9" s="1"/>
  <c r="M681" i="1"/>
  <c r="I55" i="9" s="1"/>
  <c r="M711" i="1"/>
  <c r="Y777" i="1" s="1"/>
  <c r="M680" i="1"/>
  <c r="M698" i="1"/>
  <c r="M710" i="1"/>
  <c r="M713" i="1"/>
  <c r="M686" i="1"/>
  <c r="M702" i="1"/>
  <c r="M669" i="1"/>
  <c r="M675" i="1"/>
  <c r="M670" i="1"/>
  <c r="M694" i="1"/>
  <c r="L715" i="1"/>
  <c r="M668" i="1"/>
  <c r="M700" i="1"/>
  <c r="M696" i="1"/>
  <c r="M699" i="1"/>
  <c r="Y747" i="1"/>
  <c r="M701" i="1"/>
  <c r="M707" i="1"/>
  <c r="M689" i="1"/>
  <c r="M706" i="1"/>
  <c r="M671" i="1"/>
  <c r="M704" i="1"/>
  <c r="M690" i="1"/>
  <c r="M697" i="1"/>
  <c r="M688" i="1"/>
  <c r="M674" i="1"/>
  <c r="M672" i="1"/>
  <c r="M703" i="1"/>
  <c r="M687" i="1"/>
  <c r="M712" i="1"/>
  <c r="M708" i="1"/>
  <c r="M684" i="1"/>
  <c r="K715" i="1"/>
  <c r="M679" i="1"/>
  <c r="M677" i="1"/>
  <c r="M678" i="1"/>
  <c r="M709" i="1"/>
  <c r="M676" i="1"/>
  <c r="M705" i="1"/>
  <c r="M683" i="1"/>
  <c r="M691" i="1"/>
  <c r="M685" i="1"/>
  <c r="M692" i="1"/>
  <c r="M693" i="1"/>
  <c r="M673" i="1"/>
  <c r="D215" i="9" l="1"/>
  <c r="Y748" i="1"/>
  <c r="Y761" i="1"/>
  <c r="E119" i="9"/>
  <c r="Y757" i="1"/>
  <c r="Y754" i="1"/>
  <c r="I87" i="9"/>
  <c r="Y755" i="1"/>
  <c r="C119" i="9"/>
  <c r="C55" i="9"/>
  <c r="Y741" i="1"/>
  <c r="D87" i="9"/>
  <c r="Y749" i="1"/>
  <c r="E87" i="9"/>
  <c r="Y750" i="1"/>
  <c r="D151" i="9"/>
  <c r="Y763" i="1"/>
  <c r="G183" i="9"/>
  <c r="Y773" i="1"/>
  <c r="D23" i="9"/>
  <c r="Y735" i="1"/>
  <c r="Y771" i="1"/>
  <c r="E183" i="9"/>
  <c r="Y774" i="1"/>
  <c r="H183" i="9"/>
  <c r="Y756" i="1"/>
  <c r="D119" i="9"/>
  <c r="H151" i="9"/>
  <c r="Y767" i="1"/>
  <c r="M715" i="1"/>
  <c r="C23" i="9"/>
  <c r="Y734" i="1"/>
  <c r="I151" i="9"/>
  <c r="Y768" i="1"/>
  <c r="Y742" i="1"/>
  <c r="D55" i="9"/>
  <c r="Y778" i="1"/>
  <c r="E215" i="9"/>
  <c r="Y770" i="1"/>
  <c r="D183" i="9"/>
  <c r="Y752" i="1"/>
  <c r="G87" i="9"/>
  <c r="Y739" i="1"/>
  <c r="H23" i="9"/>
  <c r="Y775" i="1"/>
  <c r="I183" i="9"/>
  <c r="H87" i="9"/>
  <c r="Y753" i="1"/>
  <c r="Y779" i="1"/>
  <c r="F215" i="9"/>
  <c r="Y759" i="1"/>
  <c r="G119" i="9"/>
  <c r="F55" i="9"/>
  <c r="Y744" i="1"/>
  <c r="Y769" i="1"/>
  <c r="C183" i="9"/>
  <c r="F151" i="9"/>
  <c r="Y765" i="1"/>
  <c r="C215" i="9"/>
  <c r="Y776" i="1"/>
  <c r="F119" i="9"/>
  <c r="Y758" i="1"/>
  <c r="E55" i="9"/>
  <c r="Y743" i="1"/>
  <c r="Y738" i="1"/>
  <c r="G23" i="9"/>
  <c r="Y737" i="1"/>
  <c r="F23" i="9"/>
  <c r="Y762" i="1"/>
  <c r="C151" i="9"/>
  <c r="H119" i="9"/>
  <c r="Y760" i="1"/>
  <c r="E151" i="9"/>
  <c r="Y764" i="1"/>
  <c r="F87" i="9"/>
  <c r="Y751" i="1"/>
  <c r="G55" i="9"/>
  <c r="Y745" i="1"/>
  <c r="Y740" i="1"/>
  <c r="I23" i="9"/>
  <c r="F183" i="9"/>
  <c r="Y772" i="1"/>
  <c r="G151" i="9"/>
  <c r="Y766" i="1"/>
  <c r="Y736" i="1"/>
  <c r="E23" i="9"/>
  <c r="H55" i="9"/>
  <c r="Y746" i="1"/>
  <c r="Y815" i="1" l="1"/>
</calcChain>
</file>

<file path=xl/sharedStrings.xml><?xml version="1.0" encoding="utf-8"?>
<sst xmlns="http://schemas.openxmlformats.org/spreadsheetml/2006/main" count="4945" uniqueCount="1282">
  <si>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</si>
  <si>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</si>
  <si>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</si>
  <si>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</si>
  <si>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</si>
  <si>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</si>
  <si>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</si>
  <si>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</si>
  <si>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</si>
  <si>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</si>
  <si>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</si>
  <si>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</si>
  <si>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</si>
  <si>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</si>
  <si>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</si>
  <si>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</si>
  <si>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</si>
  <si>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</si>
  <si>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</si>
  <si>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</si>
  <si>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</si>
  <si>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</si>
  <si>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</si>
  <si>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</si>
  <si>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</si>
  <si>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</si>
  <si>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</si>
  <si>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</si>
  <si>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</si>
  <si>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</si>
  <si>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</si>
  <si>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</si>
  <si>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</si>
  <si>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</si>
  <si>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</si>
  <si>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</si>
  <si>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</si>
  <si>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</si>
  <si>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</si>
  <si>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</si>
  <si>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</si>
  <si>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</si>
  <si>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</si>
  <si>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</si>
  <si>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</si>
  <si>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</si>
  <si>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</si>
  <si>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</si>
  <si>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</si>
  <si>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</si>
  <si>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</si>
  <si>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</si>
  <si>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</si>
  <si>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</si>
  <si>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</si>
  <si>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</si>
  <si>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</si>
  <si>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</si>
  <si>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</si>
  <si>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</si>
  <si>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</si>
  <si>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</si>
  <si>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</si>
  <si>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</si>
  <si>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</si>
  <si>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</si>
  <si>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</si>
  <si>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</si>
  <si>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</si>
  <si>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</si>
  <si>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</si>
  <si>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</si>
  <si>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</si>
  <si>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</si>
  <si>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</si>
  <si>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</si>
  <si>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</si>
  <si>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</si>
  <si>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</si>
  <si>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</si>
  <si>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</si>
  <si>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</si>
  <si>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</si>
  <si>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</si>
  <si>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</si>
  <si>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</si>
  <si>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</si>
  <si>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</si>
  <si>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</si>
  <si>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</si>
  <si>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</si>
  <si>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</si>
  <si>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</si>
  <si>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</si>
  <si>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</si>
  <si>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</si>
  <si>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</si>
  <si>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</si>
  <si>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</si>
  <si>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</si>
  <si>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</si>
  <si>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</si>
  <si>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</si>
  <si>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</si>
  <si>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</si>
  <si>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</si>
  <si>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</si>
  <si>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</si>
  <si>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</si>
  <si>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</si>
  <si>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</si>
  <si>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</si>
  <si>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</si>
  <si>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</si>
  <si>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</si>
  <si>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</si>
  <si>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</si>
  <si>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</si>
  <si>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</si>
  <si>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</si>
  <si>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</si>
  <si>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</si>
  <si>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</si>
  <si>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</si>
  <si>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</si>
  <si>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</si>
  <si>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</si>
  <si>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</si>
  <si>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</si>
  <si>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</si>
  <si>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</si>
  <si>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</si>
  <si>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</si>
  <si>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</si>
  <si>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</si>
  <si>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</si>
  <si>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</si>
  <si>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</si>
  <si>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</si>
  <si>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</si>
  <si>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</si>
  <si>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</si>
  <si>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</si>
  <si>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</si>
  <si>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</si>
  <si>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</si>
  <si>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</si>
  <si>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</si>
  <si>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</si>
  <si>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</si>
  <si>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</si>
  <si>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</si>
  <si>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</si>
  <si>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</si>
  <si>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</si>
  <si>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</si>
  <si>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</si>
  <si>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</si>
  <si>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</si>
  <si>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</si>
  <si>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</si>
  <si>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</si>
  <si>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</si>
  <si>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</si>
  <si>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</si>
  <si>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</si>
  <si>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</si>
  <si>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</si>
  <si>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</si>
  <si>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</si>
  <si>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</si>
  <si>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</si>
  <si>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</si>
  <si>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</si>
  <si>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</si>
  <si>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</si>
  <si>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</si>
  <si>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</si>
  <si>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</si>
  <si>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</si>
  <si>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</si>
  <si>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</si>
  <si>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</si>
  <si>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</si>
  <si>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</si>
  <si>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</si>
  <si>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</si>
  <si>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</si>
  <si>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</si>
  <si>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</si>
  <si>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</si>
  <si>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</si>
  <si>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</si>
  <si>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</si>
  <si>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</si>
  <si>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</si>
  <si>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</si>
  <si>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</si>
  <si>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</si>
  <si>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</si>
  <si>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</si>
  <si>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</si>
  <si>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</si>
  <si>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</si>
  <si>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</si>
  <si>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</si>
  <si>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</si>
  <si>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</si>
  <si>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</si>
  <si>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</si>
  <si>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</si>
  <si>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</si>
  <si>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</si>
  <si>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</si>
  <si>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</si>
  <si>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</si>
  <si>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</si>
  <si>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</si>
  <si>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</si>
  <si>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</si>
  <si>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</si>
  <si>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</si>
  <si>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</si>
  <si>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</si>
  <si>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</si>
  <si>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</si>
  <si>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</si>
  <si>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</si>
  <si>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</si>
  <si>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</si>
  <si>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</si>
  <si>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</si>
  <si>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</si>
  <si>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</si>
  <si>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</si>
  <si>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</si>
  <si>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</si>
  <si>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</si>
  <si>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</si>
  <si>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</si>
  <si>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</si>
  <si>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</si>
  <si>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</si>
  <si>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</si>
  <si>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</si>
  <si>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</si>
  <si>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</si>
  <si>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</si>
  <si>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</si>
  <si>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</si>
  <si>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</si>
  <si>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</si>
  <si>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</si>
  <si>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</si>
  <si>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</si>
  <si>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</si>
  <si>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</si>
  <si>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</si>
  <si>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</si>
  <si>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</si>
  <si>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</si>
  <si>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</si>
  <si>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</si>
  <si>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</si>
  <si>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</si>
  <si>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</si>
  <si>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</si>
  <si>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</si>
  <si>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</si>
  <si>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</si>
  <si>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</si>
  <si>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</si>
  <si>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</si>
  <si>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</si>
  <si>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</si>
  <si>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</si>
  <si>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</si>
  <si>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</si>
  <si>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</si>
  <si>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</si>
  <si>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</si>
  <si>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</si>
  <si>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</si>
  <si>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</si>
  <si>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</si>
  <si>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</si>
  <si>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</si>
  <si>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</si>
  <si>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</si>
  <si>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</si>
  <si>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</si>
  <si>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</si>
  <si>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</si>
  <si>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</si>
  <si>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</si>
  <si>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</si>
  <si>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</si>
  <si>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</si>
  <si>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</si>
  <si>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</si>
  <si>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</si>
  <si>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</si>
  <si>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</si>
  <si>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</si>
  <si>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</si>
  <si>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</si>
  <si>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</si>
  <si>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</si>
  <si>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</si>
  <si>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</si>
  <si>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</si>
  <si>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</si>
  <si>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</si>
  <si>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</si>
  <si>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</si>
  <si>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</si>
  <si>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</si>
  <si>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</si>
  <si>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</si>
  <si>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</si>
  <si>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</si>
  <si>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</si>
  <si>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</si>
  <si>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</si>
  <si>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</si>
  <si>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</si>
  <si>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</si>
  <si>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</si>
  <si>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</si>
  <si>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</si>
  <si>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</si>
  <si>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</si>
  <si>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</si>
  <si>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</si>
  <si>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</si>
  <si>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</si>
  <si>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</si>
  <si>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</si>
  <si>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</si>
  <si>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</si>
  <si>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</si>
  <si>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</si>
  <si>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</si>
  <si>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</si>
  <si>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</si>
  <si>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</si>
  <si>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</si>
  <si>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</si>
  <si>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</si>
  <si>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</si>
  <si>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</si>
  <si>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</si>
  <si>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</si>
  <si>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</si>
  <si>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</si>
  <si>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</si>
  <si>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</si>
  <si>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</si>
  <si>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</si>
  <si>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</si>
  <si>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</si>
  <si>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</si>
  <si>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</si>
  <si>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</si>
  <si>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</si>
  <si>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</si>
  <si>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</si>
  <si>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</si>
  <si>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</si>
  <si>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</si>
  <si>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</si>
  <si>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</si>
  <si>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</si>
  <si>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</si>
  <si>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</si>
  <si>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</si>
  <si>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</si>
  <si>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</si>
  <si>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</si>
  <si>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</si>
  <si>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</si>
  <si>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</si>
  <si>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</si>
  <si>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</si>
  <si>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</si>
  <si>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</si>
  <si>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</si>
  <si>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</si>
  <si>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</si>
  <si>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</si>
  <si>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</si>
  <si>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</si>
  <si>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</si>
  <si>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</si>
  <si>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</si>
  <si>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</si>
  <si>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</si>
  <si>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</si>
  <si>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</si>
  <si>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</si>
  <si>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</si>
  <si>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</si>
  <si>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</si>
  <si>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</si>
  <si>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</si>
  <si>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</si>
  <si>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</si>
  <si>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</si>
  <si>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</si>
  <si>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</si>
  <si>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</si>
  <si>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</si>
  <si>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</si>
  <si>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</si>
  <si>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</si>
  <si>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</si>
  <si>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</si>
  <si>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</si>
  <si>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</si>
  <si>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</si>
  <si>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</si>
  <si>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</si>
  <si>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</si>
  <si>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</si>
  <si>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</si>
  <si>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</si>
  <si>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</si>
  <si>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</si>
  <si>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</si>
  <si>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</si>
  <si>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</si>
  <si>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</si>
  <si>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</si>
  <si>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</si>
  <si>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</si>
  <si>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</si>
  <si>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</si>
  <si>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</si>
  <si>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</si>
  <si>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</si>
  <si>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</si>
  <si>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</si>
  <si>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</si>
  <si>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</si>
  <si>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</si>
  <si>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</si>
  <si>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</si>
  <si>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</si>
  <si>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</si>
  <si>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</si>
  <si>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</si>
  <si>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</si>
  <si>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</si>
  <si>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</si>
  <si>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</si>
  <si>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</si>
  <si>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</si>
  <si>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</si>
  <si>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</si>
  <si>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</si>
  <si>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</si>
  <si>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</si>
  <si>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</si>
  <si>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</si>
  <si>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</si>
  <si>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</si>
  <si>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</si>
  <si>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</si>
  <si>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</si>
  <si>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</si>
  <si>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</si>
  <si>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</si>
  <si>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</si>
  <si>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</si>
  <si>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</si>
  <si>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</si>
  <si>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</si>
  <si>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</si>
  <si>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</si>
  <si>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</si>
  <si>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</si>
  <si>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</si>
  <si>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</si>
  <si>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</si>
  <si>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</si>
  <si>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</si>
  <si>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</si>
  <si>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</si>
  <si>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</si>
  <si>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</si>
  <si>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</si>
  <si>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</si>
  <si>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</si>
  <si>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</si>
  <si>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</si>
  <si>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</si>
  <si>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</si>
  <si>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</si>
  <si>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</si>
  <si>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</si>
  <si>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</si>
  <si>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</si>
  <si>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</si>
  <si>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</si>
  <si>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</si>
  <si>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</si>
  <si>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</si>
  <si>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</si>
  <si>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</si>
  <si>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</si>
  <si>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</si>
  <si>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</si>
  <si>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</si>
  <si>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</si>
  <si>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</si>
  <si>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</si>
  <si>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</si>
  <si>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</si>
  <si>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</si>
  <si>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</si>
  <si>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</si>
  <si>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</si>
  <si>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</si>
  <si>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</si>
  <si>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</si>
  <si>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</si>
  <si>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</si>
  <si>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</si>
  <si>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</si>
  <si>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</si>
  <si>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</si>
  <si>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</si>
  <si>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</si>
  <si>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</si>
  <si>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</si>
  <si>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</si>
  <si>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</si>
  <si>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</si>
  <si>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</si>
  <si>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</si>
  <si>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</si>
  <si>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</si>
  <si>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</si>
  <si>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</si>
  <si>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</si>
  <si>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</si>
  <si>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</si>
  <si>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</si>
  <si>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</si>
  <si>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</si>
  <si>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</si>
  <si>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</si>
  <si>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</si>
  <si>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</si>
  <si>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</si>
  <si>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</si>
  <si>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</si>
  <si>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</si>
  <si>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</si>
  <si>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</si>
  <si>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</si>
  <si>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</si>
  <si>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</si>
  <si>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</si>
  <si>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</si>
  <si>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</si>
  <si>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</si>
  <si>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</si>
  <si>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</si>
  <si>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</si>
  <si>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</si>
  <si>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</si>
  <si>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</si>
  <si>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</si>
  <si>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</si>
  <si>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</si>
  <si>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</si>
  <si>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</si>
  <si>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</si>
  <si>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</si>
  <si>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</si>
  <si>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</si>
  <si>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</si>
  <si>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</si>
  <si>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</si>
  <si>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</si>
  <si>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</si>
  <si>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</si>
  <si>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</si>
  <si>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</si>
  <si>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</si>
  <si>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</si>
  <si>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</si>
  <si>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</si>
  <si>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</si>
  <si>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</si>
  <si>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</si>
  <si>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</si>
  <si>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</si>
  <si>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</si>
  <si>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</si>
  <si>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</si>
  <si>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</si>
  <si>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</si>
  <si>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</si>
  <si>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</si>
  <si>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</si>
  <si>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</si>
  <si>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</si>
  <si>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</si>
  <si>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</si>
  <si>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</si>
  <si>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</si>
  <si>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</si>
  <si>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</si>
  <si>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</si>
  <si>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</si>
  <si>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</si>
  <si>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</si>
  <si>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</si>
  <si>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</si>
  <si>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</si>
  <si>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</si>
  <si>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</si>
  <si>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</si>
  <si>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</si>
  <si>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</si>
  <si>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</si>
  <si>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</si>
  <si>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</si>
  <si>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</si>
  <si>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</si>
  <si>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</si>
  <si>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</si>
  <si>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</si>
  <si>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</si>
  <si>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</si>
  <si>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</si>
  <si>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</si>
  <si>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</si>
  <si>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</si>
  <si>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</si>
  <si>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</si>
  <si>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</si>
  <si>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</si>
  <si>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</si>
  <si>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</si>
  <si>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</si>
  <si>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</si>
  <si>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</si>
  <si>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</si>
  <si>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</si>
  <si>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</si>
  <si>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</si>
  <si>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</si>
  <si>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</si>
  <si>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</si>
  <si>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</si>
  <si>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</si>
  <si>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</si>
  <si>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</si>
  <si>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</si>
  <si>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</si>
  <si>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</si>
  <si>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</si>
  <si>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</si>
  <si>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</si>
  <si>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</si>
  <si>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</si>
  <si>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</si>
  <si>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</si>
  <si>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</si>
  <si>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</si>
  <si>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</si>
  <si>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</si>
  <si>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</si>
  <si>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</si>
  <si>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</si>
  <si>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</si>
  <si>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</si>
  <si>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</si>
  <si>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</si>
  <si>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</si>
  <si>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</si>
  <si>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</si>
  <si>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</si>
  <si>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</si>
  <si>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</si>
  <si>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</si>
  <si>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</si>
  <si>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</si>
  <si>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</si>
  <si>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</si>
  <si>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</si>
  <si>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</si>
  <si>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</si>
  <si>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</si>
  <si>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</si>
  <si>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</si>
  <si>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</si>
  <si>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</si>
  <si>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</si>
  <si>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</si>
  <si>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</si>
  <si>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</si>
  <si>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</si>
  <si>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</si>
  <si>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</si>
  <si>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</si>
  <si>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</si>
  <si>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</si>
  <si>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</si>
  <si>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</si>
  <si>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</si>
  <si>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</si>
  <si>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</si>
  <si>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</si>
  <si>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</si>
  <si>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</si>
  <si>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</si>
  <si>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</si>
  <si>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</si>
  <si>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</si>
  <si>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</si>
  <si>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</si>
  <si>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</si>
  <si>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</si>
  <si>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</si>
  <si>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</si>
  <si>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</si>
  <si>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</si>
  <si>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</si>
  <si>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</si>
  <si>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</si>
  <si>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</si>
  <si>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</si>
  <si>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</si>
  <si>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</si>
  <si>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</si>
  <si>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</si>
  <si>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</si>
  <si>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</si>
  <si>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</si>
  <si>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</si>
  <si>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</si>
  <si>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</si>
  <si>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</si>
  <si>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</si>
  <si>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</si>
  <si>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</si>
  <si>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</si>
  <si>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</si>
  <si>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</si>
  <si>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</si>
  <si>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</si>
  <si>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</si>
  <si>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</si>
  <si>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</si>
  <si>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</si>
  <si>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</si>
  <si>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</si>
  <si>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</si>
  <si>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</si>
  <si>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</si>
  <si>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</si>
  <si>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</si>
  <si>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</si>
  <si>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</si>
  <si>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</si>
  <si>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</si>
  <si>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</si>
  <si>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</si>
  <si>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</si>
  <si>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</si>
  <si>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</si>
  <si>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</si>
  <si>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</si>
  <si>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</si>
  <si>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</si>
  <si>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</si>
  <si>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</si>
  <si>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</si>
  <si>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</si>
  <si>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</si>
  <si>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</si>
  <si>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</si>
  <si>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</si>
  <si>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</si>
  <si>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</si>
  <si>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</si>
  <si>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</si>
  <si>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</si>
  <si>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</si>
  <si>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</si>
  <si>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</si>
  <si>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</si>
  <si>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</si>
  <si>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</si>
  <si>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</si>
  <si>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</si>
  <si>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</si>
  <si>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</si>
  <si>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</si>
  <si>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</si>
  <si>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</si>
  <si>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</si>
  <si>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</si>
  <si>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</si>
  <si>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</si>
  <si>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</si>
  <si>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</si>
  <si>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</si>
  <si>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</si>
  <si>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</si>
  <si>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</si>
  <si>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</si>
  <si>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</si>
  <si>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</si>
  <si>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</si>
  <si>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</si>
  <si>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</si>
  <si>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</si>
  <si>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</si>
  <si>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</si>
  <si>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</si>
  <si>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</si>
  <si>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</si>
  <si>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</si>
  <si>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</si>
  <si>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</si>
  <si>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</si>
  <si>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</si>
  <si>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</si>
  <si>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</si>
  <si>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</si>
  <si>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</si>
  <si>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</si>
  <si>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</si>
  <si>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</si>
  <si>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</si>
  <si>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</si>
  <si>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</si>
  <si>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</si>
  <si>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</si>
  <si>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</si>
  <si>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</si>
  <si>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</si>
  <si>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</si>
  <si>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</si>
  <si>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</si>
  <si>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</si>
  <si>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</si>
  <si>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</si>
  <si>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</si>
  <si>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</si>
  <si>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</si>
  <si>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</si>
  <si>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</si>
  <si>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</si>
  <si>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</si>
  <si>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</si>
  <si>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</si>
  <si>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</si>
  <si>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</si>
  <si>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</si>
  <si>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</si>
  <si>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</si>
  <si>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</si>
  <si>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</si>
  <si>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</si>
  <si>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</si>
  <si>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</si>
  <si>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</si>
  <si>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</si>
  <si>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</si>
  <si>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</si>
  <si>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</si>
  <si>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</si>
  <si>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</si>
  <si>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</si>
  <si>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</si>
  <si>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</si>
  <si>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</si>
  <si>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</si>
  <si>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</si>
  <si>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</si>
  <si>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</si>
  <si>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</si>
  <si>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</si>
  <si>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</si>
  <si>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</si>
  <si>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</si>
  <si>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</si>
  <si>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</si>
  <si>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</si>
  <si>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</si>
  <si>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</si>
  <si>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</si>
  <si>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</si>
  <si>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</si>
  <si>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</si>
  <si>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</si>
  <si>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</si>
  <si>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</si>
  <si>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</si>
  <si>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</si>
  <si>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</si>
  <si>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</si>
  <si>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</si>
  <si>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</si>
  <si>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</si>
  <si>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</si>
  <si>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</si>
  <si>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</si>
  <si>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</si>
  <si>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</si>
  <si>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</si>
  <si>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</si>
  <si>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</si>
  <si>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</si>
  <si>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</si>
  <si>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</si>
  <si>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</si>
  <si>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</si>
  <si>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</si>
  <si>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</si>
  <si>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</si>
  <si>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</si>
  <si>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</si>
  <si>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</si>
  <si>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</si>
  <si>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</si>
  <si>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</si>
  <si>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</si>
  <si>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</si>
  <si>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</si>
  <si>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</si>
  <si>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</si>
  <si>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</si>
  <si>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</si>
  <si>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</si>
  <si>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</si>
  <si>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</si>
  <si>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</si>
  <si>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</si>
  <si>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</si>
  <si>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</si>
  <si>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</si>
  <si>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</si>
  <si>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</si>
  <si>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</si>
  <si>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</si>
  <si>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</si>
  <si>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</si>
  <si>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</si>
  <si>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</si>
  <si>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</si>
  <si>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</si>
  <si>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</si>
  <si>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</si>
  <si>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</si>
  <si>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</si>
  <si>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</si>
  <si>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</si>
  <si>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</si>
  <si>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</si>
  <si>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</si>
  <si>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</si>
  <si>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</si>
  <si>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</si>
  <si>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</si>
  <si>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</si>
  <si>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</si>
  <si>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</si>
  <si>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</si>
  <si>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</si>
  <si>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</si>
  <si>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</si>
  <si>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</si>
  <si>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</si>
  <si>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</si>
  <si>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</si>
  <si>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</si>
  <si>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</si>
  <si>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</si>
  <si>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</si>
  <si>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</si>
  <si>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</si>
  <si>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</si>
  <si>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</si>
  <si>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</si>
  <si>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</si>
  <si>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</si>
  <si>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</si>
  <si>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</si>
  <si>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</si>
  <si>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</si>
  <si>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</si>
  <si>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</si>
  <si>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</si>
  <si>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</si>
  <si>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</si>
  <si>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</si>
  <si>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</si>
  <si>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</si>
  <si>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</si>
  <si>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</si>
  <si>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</si>
  <si>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</si>
  <si>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</si>
  <si>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</si>
  <si>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</si>
  <si>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</si>
  <si>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</si>
  <si>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</si>
  <si>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</si>
  <si>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</si>
  <si>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</si>
  <si>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</si>
  <si>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</si>
  <si>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</si>
  <si>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</si>
  <si>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</si>
  <si>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</si>
  <si>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</si>
  <si>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</si>
  <si>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</si>
  <si>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</si>
  <si>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</si>
  <si>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</si>
  <si>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</si>
  <si>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</si>
  <si>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</si>
  <si>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</si>
  <si>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</si>
  <si>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</si>
  <si>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</si>
  <si>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</si>
  <si>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</si>
  <si>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</si>
  <si>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</si>
  <si>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</si>
  <si>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</si>
  <si>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</si>
  <si>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</si>
  <si>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</si>
  <si>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</si>
  <si>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</si>
  <si>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</si>
  <si>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</si>
  <si>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</si>
  <si>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</si>
  <si>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</si>
  <si>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</si>
  <si>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</si>
  <si>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</si>
  <si>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</si>
  <si>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</si>
  <si>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</si>
  <si>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</si>
  <si>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</si>
  <si>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</si>
  <si>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</si>
  <si>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</si>
  <si>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</si>
  <si>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</si>
  <si>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</si>
  <si>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</si>
  <si>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</si>
  <si>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</si>
  <si>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</si>
  <si>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</si>
  <si>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</si>
  <si>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</si>
  <si>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</si>
  <si>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</si>
  <si>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</si>
  <si>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</si>
  <si>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</si>
  <si>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</si>
  <si>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</si>
  <si>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</si>
  <si>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</si>
  <si>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</si>
  <si>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</si>
  <si>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</si>
  <si>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</si>
  <si>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</si>
  <si>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</si>
  <si>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</si>
  <si>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</si>
  <si>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</si>
  <si>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</si>
  <si>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</si>
  <si>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</si>
  <si>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</si>
  <si>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</si>
  <si>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</si>
  <si>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</si>
  <si>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</si>
  <si>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</si>
  <si>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</si>
  <si>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</si>
  <si>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</si>
  <si>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</si>
  <si>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</si>
  <si>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</si>
  <si>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</si>
  <si>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</si>
  <si>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</si>
  <si>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</si>
  <si>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</si>
  <si>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</si>
  <si>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</si>
  <si>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</si>
  <si>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</si>
  <si>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</si>
  <si>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</si>
  <si>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</si>
  <si>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</si>
  <si>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</si>
  <si>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</si>
  <si>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</si>
  <si>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</si>
  <si>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</si>
  <si>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</si>
  <si>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</si>
  <si>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</si>
  <si>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</si>
  <si>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</si>
  <si>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</si>
  <si>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</si>
  <si>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</si>
  <si>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</si>
  <si>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</si>
  <si>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</si>
  <si>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</si>
  <si>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</si>
  <si>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</si>
  <si>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</si>
  <si>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</si>
  <si>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</si>
  <si>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</si>
  <si>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</si>
  <si>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</si>
  <si>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</si>
  <si>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</si>
  <si>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</si>
  <si>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</si>
  <si>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</si>
  <si>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</si>
  <si>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</si>
  <si>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</si>
  <si>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</si>
  <si>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</si>
  <si>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</si>
  <si>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</si>
  <si>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</si>
  <si>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</si>
  <si>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</si>
  <si>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</si>
  <si>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</si>
  <si>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</si>
  <si>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</si>
  <si>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</si>
  <si>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</si>
  <si>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</si>
  <si>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</si>
  <si>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</si>
  <si>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</si>
  <si>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</si>
  <si>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</si>
  <si>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</si>
  <si>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</si>
  <si>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</si>
  <si>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</si>
  <si>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</si>
  <si>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</si>
  <si>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</si>
  <si>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</si>
  <si>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</si>
  <si>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</si>
  <si>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</si>
  <si>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</si>
  <si>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</si>
  <si>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</si>
  <si>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</si>
  <si>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</si>
  <si>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</si>
  <si>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</si>
  <si>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</si>
  <si>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</si>
  <si>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</si>
  <si>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</si>
  <si>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</si>
  <si>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</si>
  <si>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</si>
  <si>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</si>
  <si>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</si>
  <si>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</si>
  <si>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</si>
  <si>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</si>
  <si>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</si>
  <si>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</si>
  <si>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</si>
  <si>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</si>
  <si>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</si>
  <si>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</si>
  <si>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</si>
  <si>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</si>
  <si>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</si>
  <si>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</si>
  <si>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</si>
  <si>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</si>
  <si>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</si>
  <si>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</si>
  <si>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</si>
  <si>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</si>
  <si>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</si>
  <si>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</si>
  <si>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</si>
  <si>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</si>
  <si>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</si>
  <si>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</si>
  <si>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</si>
  <si>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</si>
  <si>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</si>
  <si>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</si>
  <si>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</si>
  <si>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</si>
  <si>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</si>
  <si>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</si>
  <si>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</si>
  <si>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</si>
  <si>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</si>
  <si>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</si>
  <si>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</si>
  <si>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</si>
  <si>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</si>
  <si>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</si>
  <si>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</si>
  <si>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</si>
  <si>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</si>
  <si>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</si>
  <si>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</si>
  <si>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</si>
  <si>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</si>
  <si>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</si>
  <si>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</si>
  <si>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</si>
  <si>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</si>
  <si>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</si>
  <si>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</si>
  <si>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</si>
  <si>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</si>
  <si>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</si>
  <si>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</si>
  <si>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</si>
  <si>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</si>
  <si>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</si>
  <si>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</si>
  <si>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</si>
  <si>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</si>
  <si>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</si>
  <si>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</si>
  <si>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06/30/2020</t>
  </si>
  <si>
    <t>06/30/2019</t>
  </si>
  <si>
    <t>Sean Gregory, CEO</t>
  </si>
  <si>
    <t>2018</t>
  </si>
  <si>
    <t>170</t>
  </si>
  <si>
    <t>PeaceHealth Southwest Medical Center</t>
  </si>
  <si>
    <t>400 NE Mother Joseph Place</t>
  </si>
  <si>
    <t>PO Box 1600</t>
  </si>
  <si>
    <t>Vancouver, WA 98664</t>
  </si>
  <si>
    <t>Clark</t>
  </si>
  <si>
    <t>Daniel Fontoura, CFO</t>
  </si>
  <si>
    <t>Barbe West</t>
  </si>
  <si>
    <t>(360) 256-2000</t>
  </si>
  <si>
    <t>(360) 514-2006</t>
  </si>
  <si>
    <t>Deliveries</t>
  </si>
  <si>
    <t>Tracey Fernandez, CFO</t>
  </si>
  <si>
    <t>Barbe West, Community Health Board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</si>
</sst>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  <xf numFmtId="37" fontId="6" fillId="0" borderId="0"/>
    <xf numFmtId="37" fontId="6" fillId="0" borderId="0"/>
  </cellStyleXfs>
  <cellXfs count="293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3" fontId="3" fillId="3" borderId="0" xfId="1" applyFont="1" applyFill="1" applyProtection="1"/>
    <xf numFmtId="37" fontId="3" fillId="9" borderId="0" xfId="0" applyFont="1" applyFill="1" applyProtection="1"/>
    <xf numFmtId="37" fontId="3" fillId="9" borderId="0" xfId="0" quotePrefix="1" applyFont="1" applyFill="1" applyAlignment="1" applyProtection="1"/>
    <xf numFmtId="2" fontId="3" fillId="9" borderId="0" xfId="0" applyNumberFormat="1" applyFont="1" applyFill="1" applyProtection="1"/>
    <xf numFmtId="10" fontId="3" fillId="9" borderId="0" xfId="0" applyNumberFormat="1" applyFont="1" applyFill="1" applyProtection="1"/>
    <xf numFmtId="38" fontId="9" fillId="0" borderId="1" xfId="0" applyNumberFormat="1" applyFont="1" applyFill="1" applyBorder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7">
    <cellStyle name="Comma" xfId="1" builtinId="3"/>
    <cellStyle name="Hyperlink" xfId="2" builtinId="8"/>
    <cellStyle name="Normal" xfId="0" builtinId="0"/>
    <cellStyle name="Normal 2" xfId="4" xr:uid="{00000000-0005-0000-0000-000003000000}"/>
    <cellStyle name="Normal 3 2" xfId="6" xr:uid="{00000000-0005-0000-0000-000004000000}"/>
    <cellStyle name="Normal 6" xfId="5" xr:uid="{00000000-0005-0000-0000-000005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435</xdr:row>
      <xdr:rowOff>0</xdr:rowOff>
    </xdr:from>
    <xdr:to>
      <xdr:col>6</xdr:col>
      <xdr:colOff>868680</xdr:colOff>
      <xdr:row>438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0360" y="69905880"/>
          <a:ext cx="3208020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3B3B3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817"/>
  <sheetViews>
    <sheetView showGridLines="0" tabSelected="1" zoomScale="75" zoomScaleNormal="75" workbookViewId="0"/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1260</v>
      </c>
      <c r="C16" s="236"/>
      <c r="F16" s="283" t="s">
        <v>1259</v>
      </c>
    </row>
    <row r="17" spans="1:6" ht="12.75" customHeight="1" x14ac:dyDescent="0.3">
      <c r="A17" s="180" t="s">
        <v>1230</v>
      </c>
      <c r="C17" s="283" t="s">
        <v>1259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1254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2.75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.75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7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75" customHeight="1" x14ac:dyDescent="0.3">
      <c r="A47" s="175" t="s">
        <v>204</v>
      </c>
      <c r="B47" s="183">
        <v>54149209.340000004</v>
      </c>
      <c r="C47" s="184">
        <v>3480053.81</v>
      </c>
      <c r="D47" s="184">
        <v>942173.53</v>
      </c>
      <c r="E47" s="184">
        <v>7919451.0599999996</v>
      </c>
      <c r="F47" s="184">
        <v>2028656.6483919998</v>
      </c>
      <c r="G47" s="184">
        <v>383408.74</v>
      </c>
      <c r="H47" s="184">
        <v>0</v>
      </c>
      <c r="I47" s="184">
        <v>0</v>
      </c>
      <c r="J47" s="184">
        <v>360246.61160800006</v>
      </c>
      <c r="K47" s="184">
        <v>0</v>
      </c>
      <c r="L47" s="184">
        <v>0</v>
      </c>
      <c r="M47" s="184">
        <v>727930.29</v>
      </c>
      <c r="N47" s="184">
        <v>480241.07</v>
      </c>
      <c r="O47" s="184">
        <v>0</v>
      </c>
      <c r="P47" s="184">
        <v>2221132.48</v>
      </c>
      <c r="Q47" s="184">
        <v>591100.87</v>
      </c>
      <c r="R47" s="184">
        <v>116271.75</v>
      </c>
      <c r="S47" s="184">
        <v>480335.87</v>
      </c>
      <c r="T47" s="184">
        <v>580658.21</v>
      </c>
      <c r="U47" s="184">
        <v>1697792.57</v>
      </c>
      <c r="V47" s="184">
        <v>225860.92</v>
      </c>
      <c r="W47" s="184">
        <v>166928.01</v>
      </c>
      <c r="X47" s="184">
        <v>289154.77</v>
      </c>
      <c r="Y47" s="184">
        <v>2092276.12</v>
      </c>
      <c r="Z47" s="184">
        <v>147057.91</v>
      </c>
      <c r="AA47" s="184">
        <v>78742.570000000007</v>
      </c>
      <c r="AB47" s="184">
        <v>-858042.77</v>
      </c>
      <c r="AC47" s="184">
        <v>1058984.29</v>
      </c>
      <c r="AD47" s="184">
        <v>0</v>
      </c>
      <c r="AE47" s="184">
        <v>1259947.27</v>
      </c>
      <c r="AF47" s="184">
        <v>341463.57</v>
      </c>
      <c r="AG47" s="184">
        <v>3794168.28</v>
      </c>
      <c r="AH47" s="184">
        <v>0</v>
      </c>
      <c r="AI47" s="184">
        <v>1189465.02</v>
      </c>
      <c r="AJ47" s="184">
        <v>7243641.7300000004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4199139.13</v>
      </c>
      <c r="AQ47" s="184">
        <v>0</v>
      </c>
      <c r="AR47" s="184">
        <v>2769713.83</v>
      </c>
      <c r="AS47" s="184">
        <v>0</v>
      </c>
      <c r="AT47" s="184">
        <v>0</v>
      </c>
      <c r="AU47" s="184">
        <v>0</v>
      </c>
      <c r="AV47" s="184">
        <v>104056.09</v>
      </c>
      <c r="AW47" s="184">
        <v>0</v>
      </c>
      <c r="AX47" s="184">
        <v>0</v>
      </c>
      <c r="AY47" s="184">
        <v>966788.26</v>
      </c>
      <c r="AZ47" s="184">
        <v>0</v>
      </c>
      <c r="BA47" s="184">
        <v>0</v>
      </c>
      <c r="BB47" s="184">
        <v>981898.79</v>
      </c>
      <c r="BC47" s="184">
        <v>0</v>
      </c>
      <c r="BD47" s="184">
        <v>0</v>
      </c>
      <c r="BE47" s="184">
        <v>734944.07</v>
      </c>
      <c r="BF47" s="184">
        <v>1322143.83</v>
      </c>
      <c r="BG47" s="184">
        <v>170952.08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349636.84</v>
      </c>
      <c r="BO47" s="184">
        <v>101179.16</v>
      </c>
      <c r="BP47" s="184">
        <v>0</v>
      </c>
      <c r="BQ47" s="184">
        <v>0</v>
      </c>
      <c r="BR47" s="184">
        <v>0</v>
      </c>
      <c r="BS47" s="184">
        <v>50792.4</v>
      </c>
      <c r="BT47" s="184">
        <v>169107.92</v>
      </c>
      <c r="BU47" s="184">
        <v>0</v>
      </c>
      <c r="BV47" s="184">
        <v>0</v>
      </c>
      <c r="BW47" s="184">
        <v>124906</v>
      </c>
      <c r="BX47" s="184">
        <v>776281.52</v>
      </c>
      <c r="BY47" s="184">
        <v>382213.09</v>
      </c>
      <c r="BZ47" s="184">
        <v>921772.76</v>
      </c>
      <c r="CA47" s="184">
        <v>0</v>
      </c>
      <c r="CB47" s="184">
        <v>0</v>
      </c>
      <c r="CC47" s="184">
        <v>984582.37</v>
      </c>
      <c r="CD47" s="195"/>
      <c r="CE47" s="195">
        <f>SUM(C47:CC47)</f>
        <v>54149209.340000004</v>
      </c>
    </row>
    <row r="48" spans="1:83" ht="12.75" customHeight="1" x14ac:dyDescent="0.3">
      <c r="A48" s="175" t="s">
        <v>205</v>
      </c>
      <c r="B48" s="183">
        <v>15704744.33</v>
      </c>
      <c r="C48" s="245">
        <f>ROUND(((B48/CE61)*C61),0)</f>
        <v>1053888</v>
      </c>
      <c r="D48" s="245">
        <f>ROUND(((B48/CE61)*D61),0)</f>
        <v>233216</v>
      </c>
      <c r="E48" s="195">
        <f>ROUND(((B48/CE61)*E61),0)</f>
        <v>1972583</v>
      </c>
      <c r="F48" s="195">
        <f>ROUND(((B48/CE61)*F61),0)</f>
        <v>615836</v>
      </c>
      <c r="G48" s="195">
        <f>ROUND(((B48/CE61)*G61),0)</f>
        <v>90706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109360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191970</v>
      </c>
      <c r="N48" s="195">
        <f>ROUND(((B48/CE61)*N61),0)</f>
        <v>240784</v>
      </c>
      <c r="O48" s="195">
        <f>ROUND(((B48/CE61)*O61),0)</f>
        <v>0</v>
      </c>
      <c r="P48" s="195">
        <f>ROUND(((B48/CE61)*P61),0)</f>
        <v>571467</v>
      </c>
      <c r="Q48" s="195">
        <f>ROUND(((B48/CE61)*Q61),0)</f>
        <v>167761</v>
      </c>
      <c r="R48" s="195">
        <f>ROUND(((B48/CE61)*R61),0)</f>
        <v>28469</v>
      </c>
      <c r="S48" s="195">
        <f>ROUND(((B48/CE61)*S61),0)</f>
        <v>105839</v>
      </c>
      <c r="T48" s="195">
        <f>ROUND(((B48/CE61)*T61),0)</f>
        <v>172913</v>
      </c>
      <c r="U48" s="195">
        <f>ROUND(((B48/CE61)*U61),0)</f>
        <v>328911</v>
      </c>
      <c r="V48" s="195">
        <f>ROUND(((B48/CE61)*V61),0)</f>
        <v>35392</v>
      </c>
      <c r="W48" s="195">
        <f>ROUND(((B48/CE61)*W61),0)</f>
        <v>35491</v>
      </c>
      <c r="X48" s="195">
        <f>ROUND(((B48/CE61)*X61),0)</f>
        <v>84028</v>
      </c>
      <c r="Y48" s="195">
        <f>ROUND(((B48/CE61)*Y61),0)</f>
        <v>633516</v>
      </c>
      <c r="Z48" s="195">
        <f>ROUND(((B48/CE61)*Z61),0)</f>
        <v>47497</v>
      </c>
      <c r="AA48" s="195">
        <f>ROUND(((B48/CE61)*AA61),0)</f>
        <v>22688</v>
      </c>
      <c r="AB48" s="195">
        <f>ROUND(((B48/CE61)*AB61),0)</f>
        <v>508142</v>
      </c>
      <c r="AC48" s="195">
        <f>ROUND(((B48/CE61)*AC61),0)</f>
        <v>286481</v>
      </c>
      <c r="AD48" s="195">
        <f>ROUND(((B48/CE61)*AD61),0)</f>
        <v>0</v>
      </c>
      <c r="AE48" s="195">
        <f>ROUND(((B48/CE61)*AE61),0)</f>
        <v>350357</v>
      </c>
      <c r="AF48" s="195">
        <f>ROUND(((B48/CE61)*AF61),0)</f>
        <v>120617</v>
      </c>
      <c r="AG48" s="195">
        <f>ROUND(((B48/CE61)*AG61),0)</f>
        <v>1183977</v>
      </c>
      <c r="AH48" s="195">
        <f>ROUND(((B48/CE61)*AH61),0)</f>
        <v>0</v>
      </c>
      <c r="AI48" s="195">
        <f>ROUND(((B48/CE61)*AI61),0)</f>
        <v>324878</v>
      </c>
      <c r="AJ48" s="195">
        <f>ROUND(((B48/CE61)*AJ61),0)</f>
        <v>2298238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1077008</v>
      </c>
      <c r="AQ48" s="195">
        <f>ROUND(((B48/CE61)*AQ61),0)</f>
        <v>0</v>
      </c>
      <c r="AR48" s="195">
        <f>ROUND(((B48/CE61)*AR61),0)</f>
        <v>759547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23826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205306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309828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145075</v>
      </c>
      <c r="BF48" s="195">
        <f>ROUND(((B48/CE61)*BF61),0)</f>
        <v>233774</v>
      </c>
      <c r="BG48" s="195">
        <f>ROUND(((B48/CE61)*BG61),0)</f>
        <v>25727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143652</v>
      </c>
      <c r="BO48" s="195">
        <f>ROUND(((B48/CE61)*BO61),0)</f>
        <v>20559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10646</v>
      </c>
      <c r="BT48" s="195">
        <f>ROUND(((B48/CE61)*BT61),0)</f>
        <v>38232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30175</v>
      </c>
      <c r="BX48" s="195">
        <f>ROUND(((B48/CE61)*BX61),0)</f>
        <v>239145</v>
      </c>
      <c r="BY48" s="195">
        <f>ROUND(((B48/CE61)*BY61),0)</f>
        <v>193920</v>
      </c>
      <c r="BZ48" s="195">
        <f>ROUND(((B48/CE61)*BZ61),0)</f>
        <v>235321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198000</v>
      </c>
      <c r="CD48" s="195"/>
      <c r="CE48" s="195">
        <f>SUM(C48:CD48)</f>
        <v>15704746</v>
      </c>
    </row>
    <row r="49" spans="1:84" ht="12.75" customHeight="1" x14ac:dyDescent="0.3">
      <c r="A49" s="175" t="s">
        <v>206</v>
      </c>
      <c r="B49" s="195">
        <f>B47+B48</f>
        <v>69853953.670000002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7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75" customHeight="1" x14ac:dyDescent="0.3">
      <c r="A51" s="171" t="s">
        <v>207</v>
      </c>
      <c r="B51" s="184">
        <v>30022487.66</v>
      </c>
      <c r="C51" s="184">
        <v>406850.18</v>
      </c>
      <c r="D51" s="184">
        <v>0</v>
      </c>
      <c r="E51" s="184">
        <v>331664.62</v>
      </c>
      <c r="F51" s="184">
        <v>159969.230388</v>
      </c>
      <c r="G51" s="184">
        <v>1273.3599999999999</v>
      </c>
      <c r="H51" s="184">
        <v>0</v>
      </c>
      <c r="I51" s="184">
        <v>0</v>
      </c>
      <c r="J51" s="184">
        <v>28407.15961200001</v>
      </c>
      <c r="K51" s="184">
        <v>0</v>
      </c>
      <c r="L51" s="184">
        <v>0</v>
      </c>
      <c r="M51" s="184">
        <v>24748.73</v>
      </c>
      <c r="N51" s="184">
        <v>0</v>
      </c>
      <c r="O51" s="184">
        <v>0</v>
      </c>
      <c r="P51" s="184">
        <v>2265574.54</v>
      </c>
      <c r="Q51" s="184">
        <v>89388.29</v>
      </c>
      <c r="R51" s="184">
        <v>224770.5</v>
      </c>
      <c r="S51" s="184">
        <v>285119.26</v>
      </c>
      <c r="T51" s="184">
        <v>25404.42</v>
      </c>
      <c r="U51" s="184">
        <v>40262.410000000003</v>
      </c>
      <c r="V51" s="184">
        <v>0</v>
      </c>
      <c r="W51" s="184">
        <v>11359.32</v>
      </c>
      <c r="X51" s="184">
        <v>406.11</v>
      </c>
      <c r="Y51" s="184">
        <v>1991990.75</v>
      </c>
      <c r="Z51" s="184">
        <v>149556.24</v>
      </c>
      <c r="AA51" s="184">
        <v>37489.49</v>
      </c>
      <c r="AB51" s="184">
        <v>80647.95</v>
      </c>
      <c r="AC51" s="184">
        <v>136570.18</v>
      </c>
      <c r="AD51" s="184">
        <v>0</v>
      </c>
      <c r="AE51" s="184">
        <v>103874.42</v>
      </c>
      <c r="AF51" s="184">
        <v>26872.880000000001</v>
      </c>
      <c r="AG51" s="184">
        <v>167659.32</v>
      </c>
      <c r="AH51" s="184">
        <v>0</v>
      </c>
      <c r="AI51" s="184">
        <v>388912.94</v>
      </c>
      <c r="AJ51" s="184">
        <v>410558.29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266651.32</v>
      </c>
      <c r="AQ51" s="184">
        <v>0</v>
      </c>
      <c r="AR51" s="184">
        <v>13777</v>
      </c>
      <c r="AS51" s="184">
        <v>0</v>
      </c>
      <c r="AT51" s="184">
        <v>0</v>
      </c>
      <c r="AU51" s="184">
        <v>0</v>
      </c>
      <c r="AV51" s="184">
        <v>12919.33</v>
      </c>
      <c r="AW51" s="184">
        <v>0</v>
      </c>
      <c r="AX51" s="184">
        <v>0</v>
      </c>
      <c r="AY51" s="184">
        <v>77636.97</v>
      </c>
      <c r="AZ51" s="184">
        <v>0</v>
      </c>
      <c r="BA51" s="184">
        <v>0</v>
      </c>
      <c r="BB51" s="184">
        <v>1021.09</v>
      </c>
      <c r="BC51" s="184">
        <v>0</v>
      </c>
      <c r="BD51" s="184">
        <v>0</v>
      </c>
      <c r="BE51" s="184">
        <v>-5646.7800000000398</v>
      </c>
      <c r="BF51" s="184">
        <v>43656.45</v>
      </c>
      <c r="BG51" s="184">
        <v>7940.67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18538246.210000001</v>
      </c>
      <c r="BO51" s="184">
        <v>0</v>
      </c>
      <c r="BP51" s="184">
        <v>0</v>
      </c>
      <c r="BQ51" s="184">
        <v>0</v>
      </c>
      <c r="BR51" s="184">
        <v>0</v>
      </c>
      <c r="BS51" s="184">
        <v>2373.9499999999998</v>
      </c>
      <c r="BT51" s="184">
        <v>0</v>
      </c>
      <c r="BU51" s="184">
        <v>0</v>
      </c>
      <c r="BV51" s="184">
        <v>0</v>
      </c>
      <c r="BW51" s="184">
        <v>423.46</v>
      </c>
      <c r="BX51" s="184">
        <v>0</v>
      </c>
      <c r="BY51" s="184">
        <v>297133.53999999998</v>
      </c>
      <c r="BZ51" s="184">
        <v>1044.97</v>
      </c>
      <c r="CA51" s="184">
        <v>0</v>
      </c>
      <c r="CB51" s="184">
        <v>0</v>
      </c>
      <c r="CC51" s="184">
        <v>3375978.89</v>
      </c>
      <c r="CD51" s="195"/>
      <c r="CE51" s="195">
        <f>SUM(C51:CD51)</f>
        <v>30022487.66</v>
      </c>
    </row>
    <row r="52" spans="1:84" ht="12.75" customHeight="1" x14ac:dyDescent="0.3">
      <c r="A52" s="171" t="s">
        <v>208</v>
      </c>
      <c r="B52" s="184">
        <v>15574940.869999999</v>
      </c>
      <c r="C52" s="195">
        <f>ROUND((B52/(CE76+CF76)*C76),0)</f>
        <v>792401</v>
      </c>
      <c r="D52" s="195">
        <f>ROUND((B52/(CE76+CF76)*D76),0)</f>
        <v>0</v>
      </c>
      <c r="E52" s="195">
        <f>ROUND((B52/(CE76+CF76)*E76),0)</f>
        <v>2474814</v>
      </c>
      <c r="F52" s="195">
        <f>ROUND((B52/(CE76+CF76)*F76),0)</f>
        <v>819919</v>
      </c>
      <c r="G52" s="195">
        <f>ROUND((B52/(CE76+CF76)*G76),0)</f>
        <v>278508</v>
      </c>
      <c r="H52" s="195">
        <f>ROUND((B52/(CE76+CF76)*H76),0)</f>
        <v>157170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772470</v>
      </c>
      <c r="Q52" s="195">
        <f>ROUND((B52/(CE76+CF76)*Q76),0)</f>
        <v>156389</v>
      </c>
      <c r="R52" s="195">
        <f>ROUND((B52/(CE76+CF76)*R76),0)</f>
        <v>18560</v>
      </c>
      <c r="S52" s="195">
        <f>ROUND((B52/(CE76+CF76)*S76),0)</f>
        <v>365338</v>
      </c>
      <c r="T52" s="195">
        <f>ROUND((B52/(CE76+CF76)*T76),0)</f>
        <v>2004</v>
      </c>
      <c r="U52" s="195">
        <f>ROUND((B52/(CE76+CF76)*U76),0)</f>
        <v>297479</v>
      </c>
      <c r="V52" s="195">
        <f>ROUND((B52/(CE76+CF76)*V76),0)</f>
        <v>11190</v>
      </c>
      <c r="W52" s="195">
        <f>ROUND((B52/(CE76+CF76)*W76),0)</f>
        <v>36803</v>
      </c>
      <c r="X52" s="195">
        <f>ROUND((B52/(CE76+CF76)*X76),0)</f>
        <v>47546</v>
      </c>
      <c r="Y52" s="195">
        <f>ROUND((B52/(CE76+CF76)*Y76),0)</f>
        <v>221787</v>
      </c>
      <c r="Z52" s="195">
        <f>ROUND((B52/(CE76+CF76)*Z76),0)</f>
        <v>160667</v>
      </c>
      <c r="AA52" s="195">
        <f>ROUND((B52/(CE76+CF76)*AA76),0)</f>
        <v>51769</v>
      </c>
      <c r="AB52" s="195">
        <f>ROUND((B52/(CE76+CF76)*AB76),0)</f>
        <v>246570</v>
      </c>
      <c r="AC52" s="195">
        <f>ROUND((B52/(CE76+CF76)*AC76),0)</f>
        <v>31052</v>
      </c>
      <c r="AD52" s="195">
        <f>ROUND((B52/(CE76+CF76)*AD76),0)</f>
        <v>5804</v>
      </c>
      <c r="AE52" s="195">
        <f>ROUND((B52/(CE76+CF76)*AE76),0)</f>
        <v>18778</v>
      </c>
      <c r="AF52" s="195">
        <f>ROUND((B52/(CE76+CF76)*AF76),0)</f>
        <v>81498</v>
      </c>
      <c r="AG52" s="195">
        <f>ROUND((B52/(CE76+CF76)*AG76),0)</f>
        <v>356302</v>
      </c>
      <c r="AH52" s="195">
        <f>ROUND((B52/(CE76+CF76)*AH76),0)</f>
        <v>0</v>
      </c>
      <c r="AI52" s="195">
        <f>ROUND((B52/(CE76+CF76)*AI76),0)</f>
        <v>406289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85781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10546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362810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141832</v>
      </c>
      <c r="BE52" s="195">
        <f>ROUND((B52/(CE76+CF76)*BE76),0)</f>
        <v>5779264</v>
      </c>
      <c r="BF52" s="195">
        <f>ROUND((B52/(CE76+CF76)*BF76),0)</f>
        <v>398110</v>
      </c>
      <c r="BG52" s="195">
        <f>ROUND((B52/(CE76+CF76)*BG76),0)</f>
        <v>51345</v>
      </c>
      <c r="BH52" s="195">
        <f>ROUND((B52/(CE76+CF76)*BH76),0)</f>
        <v>55977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86580</v>
      </c>
      <c r="BM52" s="195">
        <f>ROUND((B52/(CE76+CF76)*BM76),0)</f>
        <v>0</v>
      </c>
      <c r="BN52" s="195">
        <f>ROUND((B52/(CE76+CF76)*BN76),0)</f>
        <v>188766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52948</v>
      </c>
      <c r="BS52" s="195">
        <f>ROUND((B52/(CE76+CF76)*BS76),0)</f>
        <v>31087</v>
      </c>
      <c r="BT52" s="195">
        <f>ROUND((B52/(CE76+CF76)*BT76),0)</f>
        <v>25365</v>
      </c>
      <c r="BU52" s="195">
        <f>ROUND((B52/(CE76+CF76)*BU76),0)</f>
        <v>30598</v>
      </c>
      <c r="BV52" s="195">
        <f>ROUND((B52/(CE76+CF76)*BV76),0)</f>
        <v>143789</v>
      </c>
      <c r="BW52" s="195">
        <f>ROUND((B52/(CE76+CF76)*BW76),0)</f>
        <v>31499</v>
      </c>
      <c r="BX52" s="195">
        <f>ROUND((B52/(CE76+CF76)*BX76),0)</f>
        <v>21085</v>
      </c>
      <c r="BY52" s="195">
        <f>ROUND((B52/(CE76+CF76)*BY76),0)</f>
        <v>82054</v>
      </c>
      <c r="BZ52" s="195">
        <f>ROUND((B52/(CE76+CF76)*BZ76),0)</f>
        <v>0</v>
      </c>
      <c r="CA52" s="195">
        <f>ROUND((B52/(CE76+CF76)*CA76),0)</f>
        <v>179980</v>
      </c>
      <c r="CB52" s="195">
        <f>ROUND((B52/(CE76+CF76)*CB76),0)</f>
        <v>0</v>
      </c>
      <c r="CC52" s="195">
        <f>ROUND((B52/(CE76+CF76)*CC76),0)</f>
        <v>4416</v>
      </c>
      <c r="CD52" s="195"/>
      <c r="CE52" s="195">
        <f>SUM(C52:CD52)</f>
        <v>15574939</v>
      </c>
    </row>
    <row r="53" spans="1:84" ht="12.75" customHeight="1" x14ac:dyDescent="0.3">
      <c r="A53" s="175" t="s">
        <v>206</v>
      </c>
      <c r="B53" s="195">
        <f>B51+B52</f>
        <v>45597428.530000001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2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7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7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7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7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1279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217</v>
      </c>
      <c r="W58" s="170" t="s">
        <v>217</v>
      </c>
      <c r="X58" s="170" t="s">
        <v>217</v>
      </c>
      <c r="Y58" s="170" t="s">
        <v>217</v>
      </c>
      <c r="Z58" s="170" t="s">
        <v>217</v>
      </c>
      <c r="AA58" s="170" t="s">
        <v>217</v>
      </c>
      <c r="AB58" s="247" t="s">
        <v>221</v>
      </c>
      <c r="AC58" s="170" t="s">
        <v>217</v>
      </c>
      <c r="AD58" s="170" t="s">
        <v>226</v>
      </c>
      <c r="AE58" s="170" t="s">
        <v>217</v>
      </c>
      <c r="AF58" s="170" t="s">
        <v>228</v>
      </c>
      <c r="AG58" s="170" t="s">
        <v>228</v>
      </c>
      <c r="AH58" s="170" t="s">
        <v>229</v>
      </c>
      <c r="AI58" s="170" t="s">
        <v>228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75" customHeight="1" x14ac:dyDescent="0.3">
      <c r="A59" s="171" t="s">
        <v>233</v>
      </c>
      <c r="B59" s="175"/>
      <c r="C59" s="184">
        <v>15321</v>
      </c>
      <c r="D59" s="184">
        <v>6086</v>
      </c>
      <c r="E59" s="184">
        <v>52362</v>
      </c>
      <c r="F59" s="184">
        <v>4822</v>
      </c>
      <c r="G59" s="184">
        <v>3572</v>
      </c>
      <c r="H59" s="184">
        <v>0</v>
      </c>
      <c r="I59" s="184">
        <v>0</v>
      </c>
      <c r="J59" s="184">
        <v>3010</v>
      </c>
      <c r="K59" s="184">
        <v>0</v>
      </c>
      <c r="L59" s="184">
        <v>0</v>
      </c>
      <c r="M59" s="184">
        <v>5443</v>
      </c>
      <c r="N59" s="184">
        <v>0</v>
      </c>
      <c r="O59" s="184">
        <v>1816</v>
      </c>
      <c r="P59" s="185">
        <v>1157252</v>
      </c>
      <c r="Q59" s="185">
        <v>609959</v>
      </c>
      <c r="R59" s="185">
        <v>2180978</v>
      </c>
      <c r="S59" s="248"/>
      <c r="T59" s="248"/>
      <c r="U59" s="224">
        <v>955277</v>
      </c>
      <c r="V59" s="185">
        <v>43852</v>
      </c>
      <c r="W59" s="185">
        <v>6346</v>
      </c>
      <c r="X59" s="185">
        <v>42345</v>
      </c>
      <c r="Y59" s="185">
        <v>120885</v>
      </c>
      <c r="Z59" s="185">
        <v>9346</v>
      </c>
      <c r="AA59" s="185">
        <v>1765</v>
      </c>
      <c r="AB59" s="248"/>
      <c r="AC59" s="185">
        <v>96409</v>
      </c>
      <c r="AD59" s="185">
        <v>2142</v>
      </c>
      <c r="AE59" s="185">
        <v>175668</v>
      </c>
      <c r="AF59" s="185">
        <v>7213</v>
      </c>
      <c r="AG59" s="185">
        <v>69929</v>
      </c>
      <c r="AH59" s="185">
        <v>0</v>
      </c>
      <c r="AI59" s="185">
        <v>24856</v>
      </c>
      <c r="AJ59" s="185">
        <v>174596</v>
      </c>
      <c r="AK59" s="185">
        <v>0</v>
      </c>
      <c r="AL59" s="185">
        <v>0</v>
      </c>
      <c r="AM59" s="185">
        <v>0</v>
      </c>
      <c r="AN59" s="185">
        <v>0</v>
      </c>
      <c r="AO59" s="185">
        <v>0</v>
      </c>
      <c r="AP59" s="185">
        <v>108697</v>
      </c>
      <c r="AQ59" s="185">
        <v>0</v>
      </c>
      <c r="AR59" s="185">
        <v>74761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>
        <v>252713</v>
      </c>
      <c r="AZ59" s="185">
        <v>0</v>
      </c>
      <c r="BA59" s="248"/>
      <c r="BB59" s="248"/>
      <c r="BC59" s="248"/>
      <c r="BD59" s="248"/>
      <c r="BE59" s="185">
        <v>846278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75" customHeight="1" x14ac:dyDescent="0.3">
      <c r="A60" s="250" t="s">
        <v>234</v>
      </c>
      <c r="B60" s="175"/>
      <c r="C60" s="186">
        <v>164.80172362020653</v>
      </c>
      <c r="D60" s="187">
        <v>43.653153541766493</v>
      </c>
      <c r="E60" s="187">
        <v>401.37843943968556</v>
      </c>
      <c r="F60" s="223">
        <v>85.710646000392273</v>
      </c>
      <c r="G60" s="187">
        <v>19.120601166388731</v>
      </c>
      <c r="H60" s="187">
        <v>0</v>
      </c>
      <c r="I60" s="187">
        <v>0</v>
      </c>
      <c r="J60" s="223">
        <v>15.220402045288694</v>
      </c>
      <c r="K60" s="187">
        <v>0</v>
      </c>
      <c r="L60" s="187">
        <v>0</v>
      </c>
      <c r="M60" s="187">
        <v>37.303451622764413</v>
      </c>
      <c r="N60" s="187">
        <v>10.568622686813173</v>
      </c>
      <c r="O60" s="187">
        <v>0</v>
      </c>
      <c r="P60" s="221">
        <v>107.01226540504121</v>
      </c>
      <c r="Q60" s="221">
        <v>27.699018271675833</v>
      </c>
      <c r="R60" s="221">
        <v>7.6160492079258217</v>
      </c>
      <c r="S60" s="221">
        <v>33.390756413138739</v>
      </c>
      <c r="T60" s="221">
        <v>27.370686571615533</v>
      </c>
      <c r="U60" s="221">
        <v>84.715515259629271</v>
      </c>
      <c r="V60" s="221">
        <v>12.271379507732119</v>
      </c>
      <c r="W60" s="221">
        <v>6.1171141651772167</v>
      </c>
      <c r="X60" s="221">
        <v>14.711714589815955</v>
      </c>
      <c r="Y60" s="221">
        <v>118.32757001251058</v>
      </c>
      <c r="Z60" s="221">
        <v>6.9437146512685288</v>
      </c>
      <c r="AA60" s="221">
        <v>3.3456184663468362</v>
      </c>
      <c r="AB60" s="221">
        <v>90.213310250941021</v>
      </c>
      <c r="AC60" s="221">
        <v>56.563185893571344</v>
      </c>
      <c r="AD60" s="221">
        <v>0</v>
      </c>
      <c r="AE60" s="221">
        <v>64.602050862449047</v>
      </c>
      <c r="AF60" s="221">
        <v>12.57216198214287</v>
      </c>
      <c r="AG60" s="221">
        <v>167.21365094022647</v>
      </c>
      <c r="AH60" s="221">
        <v>0</v>
      </c>
      <c r="AI60" s="221">
        <v>53.992000657113273</v>
      </c>
      <c r="AJ60" s="221">
        <v>300.63876916066397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156.55502879298109</v>
      </c>
      <c r="AQ60" s="221">
        <v>0</v>
      </c>
      <c r="AR60" s="221">
        <v>135.90828819027368</v>
      </c>
      <c r="AS60" s="221">
        <v>0</v>
      </c>
      <c r="AT60" s="221">
        <v>0</v>
      </c>
      <c r="AU60" s="221">
        <v>0</v>
      </c>
      <c r="AV60" s="221">
        <v>5.2326039278866734</v>
      </c>
      <c r="AW60" s="221">
        <v>0</v>
      </c>
      <c r="AX60" s="221">
        <v>0</v>
      </c>
      <c r="AY60" s="221">
        <v>80.402807916483994</v>
      </c>
      <c r="AZ60" s="221">
        <v>0</v>
      </c>
      <c r="BA60" s="221">
        <v>0</v>
      </c>
      <c r="BB60" s="221">
        <v>50.214327314046734</v>
      </c>
      <c r="BC60" s="221">
        <v>0</v>
      </c>
      <c r="BD60" s="221">
        <v>0</v>
      </c>
      <c r="BE60" s="221">
        <v>36.78562679980616</v>
      </c>
      <c r="BF60" s="221">
        <v>100.52123705388024</v>
      </c>
      <c r="BG60" s="221">
        <v>9.6250161617308851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6.7957653442651011</v>
      </c>
      <c r="BO60" s="221">
        <v>5.4898613056318757</v>
      </c>
      <c r="BP60" s="221">
        <v>0</v>
      </c>
      <c r="BQ60" s="221">
        <v>0</v>
      </c>
      <c r="BR60" s="221">
        <v>0</v>
      </c>
      <c r="BS60" s="221">
        <v>3.0920447488001379</v>
      </c>
      <c r="BT60" s="221">
        <v>7.6692564562170249</v>
      </c>
      <c r="BU60" s="221">
        <v>0</v>
      </c>
      <c r="BV60" s="221">
        <v>0</v>
      </c>
      <c r="BW60" s="221">
        <v>5.5662921098915286</v>
      </c>
      <c r="BX60" s="221">
        <v>41.946221006181325</v>
      </c>
      <c r="BY60" s="221">
        <v>33.945652919266472</v>
      </c>
      <c r="BZ60" s="221">
        <v>37.381780210432694</v>
      </c>
      <c r="CA60" s="221">
        <v>0</v>
      </c>
      <c r="CB60" s="221">
        <v>0</v>
      </c>
      <c r="CC60" s="221">
        <v>39.548883009859765</v>
      </c>
      <c r="CD60" s="249" t="s">
        <v>221</v>
      </c>
      <c r="CE60" s="251">
        <f t="shared" ref="CE60:CE70" si="0">SUM(C60:CD60)</f>
        <v>2729.754265659928</v>
      </c>
    </row>
    <row r="61" spans="1:84" ht="12.75" customHeight="1" x14ac:dyDescent="0.3">
      <c r="A61" s="171" t="s">
        <v>235</v>
      </c>
      <c r="B61" s="175"/>
      <c r="C61" s="184">
        <v>18588400.670000002</v>
      </c>
      <c r="D61" s="184">
        <v>4113444.49</v>
      </c>
      <c r="E61" s="184">
        <v>34792267.920000002</v>
      </c>
      <c r="F61" s="185">
        <v>10862077.610296</v>
      </c>
      <c r="G61" s="184">
        <v>1599865.19</v>
      </c>
      <c r="H61" s="184">
        <v>0</v>
      </c>
      <c r="I61" s="185">
        <v>0</v>
      </c>
      <c r="J61" s="185">
        <v>1928875.7697040008</v>
      </c>
      <c r="K61" s="185">
        <v>0</v>
      </c>
      <c r="L61" s="185">
        <v>0</v>
      </c>
      <c r="M61" s="184">
        <v>3385960.98</v>
      </c>
      <c r="N61" s="184">
        <v>4246928.59</v>
      </c>
      <c r="O61" s="184">
        <v>0</v>
      </c>
      <c r="P61" s="185">
        <v>10079491.82</v>
      </c>
      <c r="Q61" s="185">
        <v>2958958.07</v>
      </c>
      <c r="R61" s="185">
        <v>502138.08</v>
      </c>
      <c r="S61" s="185">
        <v>1866789.25</v>
      </c>
      <c r="T61" s="185">
        <v>3049830.83</v>
      </c>
      <c r="U61" s="185">
        <v>5801307.4699999997</v>
      </c>
      <c r="V61" s="185">
        <v>624233.77</v>
      </c>
      <c r="W61" s="185">
        <v>625985.6</v>
      </c>
      <c r="X61" s="185">
        <v>1482071.4</v>
      </c>
      <c r="Y61" s="185">
        <v>11173912.65</v>
      </c>
      <c r="Z61" s="185">
        <v>837743.38</v>
      </c>
      <c r="AA61" s="185">
        <v>400162.7</v>
      </c>
      <c r="AB61" s="185">
        <v>8962579.6899999995</v>
      </c>
      <c r="AC61" s="185">
        <v>5052934.8600000003</v>
      </c>
      <c r="AD61" s="185">
        <v>0</v>
      </c>
      <c r="AE61" s="185">
        <v>6179572.2300000004</v>
      </c>
      <c r="AF61" s="185">
        <v>2127425.5499999998</v>
      </c>
      <c r="AG61" s="185">
        <v>20882898.359999999</v>
      </c>
      <c r="AH61" s="185">
        <v>0</v>
      </c>
      <c r="AI61" s="185">
        <v>5730178.9299999997</v>
      </c>
      <c r="AJ61" s="185">
        <v>40536150.840000004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18996184.350000001</v>
      </c>
      <c r="AQ61" s="185">
        <v>0</v>
      </c>
      <c r="AR61" s="185">
        <v>13396832.59</v>
      </c>
      <c r="AS61" s="185">
        <v>0</v>
      </c>
      <c r="AT61" s="185">
        <v>0</v>
      </c>
      <c r="AU61" s="185">
        <v>0</v>
      </c>
      <c r="AV61" s="185">
        <v>420246.62</v>
      </c>
      <c r="AW61" s="185">
        <v>0</v>
      </c>
      <c r="AX61" s="185">
        <v>0</v>
      </c>
      <c r="AY61" s="185">
        <v>3621166.64</v>
      </c>
      <c r="AZ61" s="185">
        <v>0</v>
      </c>
      <c r="BA61" s="185">
        <v>0</v>
      </c>
      <c r="BB61" s="185">
        <v>5464719.71</v>
      </c>
      <c r="BC61" s="185">
        <v>0</v>
      </c>
      <c r="BD61" s="185">
        <v>0</v>
      </c>
      <c r="BE61" s="185">
        <v>2558819.16</v>
      </c>
      <c r="BF61" s="185">
        <v>4123296.4</v>
      </c>
      <c r="BG61" s="185">
        <v>453777.37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2533717.16</v>
      </c>
      <c r="BO61" s="185">
        <v>362619.69</v>
      </c>
      <c r="BP61" s="185">
        <v>0</v>
      </c>
      <c r="BQ61" s="185">
        <v>0</v>
      </c>
      <c r="BR61" s="185">
        <v>0</v>
      </c>
      <c r="BS61" s="185">
        <v>187781.55</v>
      </c>
      <c r="BT61" s="185">
        <v>674335.12</v>
      </c>
      <c r="BU61" s="185">
        <v>0</v>
      </c>
      <c r="BV61" s="185">
        <v>0</v>
      </c>
      <c r="BW61" s="185">
        <v>532232.75</v>
      </c>
      <c r="BX61" s="185">
        <v>4218018.54</v>
      </c>
      <c r="BY61" s="185">
        <v>3420342.42</v>
      </c>
      <c r="BZ61" s="185">
        <v>4150567.22</v>
      </c>
      <c r="CA61" s="185">
        <v>0</v>
      </c>
      <c r="CB61" s="185">
        <v>0</v>
      </c>
      <c r="CC61" s="185">
        <v>3492301.48</v>
      </c>
      <c r="CD61" s="249" t="s">
        <v>221</v>
      </c>
      <c r="CE61" s="195">
        <f t="shared" si="0"/>
        <v>276999145.47000009</v>
      </c>
      <c r="CF61" s="252"/>
    </row>
    <row r="62" spans="1:84" ht="12.75" customHeight="1" x14ac:dyDescent="0.3">
      <c r="A62" s="171" t="s">
        <v>3</v>
      </c>
      <c r="B62" s="175"/>
      <c r="C62" s="195">
        <f t="shared" ref="C62:BN62" si="1">ROUND(C47+C48,0)</f>
        <v>4533942</v>
      </c>
      <c r="D62" s="195">
        <f t="shared" si="1"/>
        <v>1175390</v>
      </c>
      <c r="E62" s="195">
        <f t="shared" si="1"/>
        <v>9892034</v>
      </c>
      <c r="F62" s="195">
        <f t="shared" si="1"/>
        <v>2644493</v>
      </c>
      <c r="G62" s="195">
        <f t="shared" si="1"/>
        <v>474115</v>
      </c>
      <c r="H62" s="195">
        <f t="shared" si="1"/>
        <v>0</v>
      </c>
      <c r="I62" s="195">
        <f t="shared" si="1"/>
        <v>0</v>
      </c>
      <c r="J62" s="195">
        <f>ROUND(J47+J48,0)</f>
        <v>469607</v>
      </c>
      <c r="K62" s="195">
        <f t="shared" si="1"/>
        <v>0</v>
      </c>
      <c r="L62" s="195">
        <f t="shared" si="1"/>
        <v>0</v>
      </c>
      <c r="M62" s="195">
        <f t="shared" si="1"/>
        <v>919900</v>
      </c>
      <c r="N62" s="195">
        <f t="shared" si="1"/>
        <v>721025</v>
      </c>
      <c r="O62" s="195">
        <f t="shared" si="1"/>
        <v>0</v>
      </c>
      <c r="P62" s="195">
        <f t="shared" si="1"/>
        <v>2792599</v>
      </c>
      <c r="Q62" s="195">
        <f t="shared" si="1"/>
        <v>758862</v>
      </c>
      <c r="R62" s="195">
        <f t="shared" si="1"/>
        <v>144741</v>
      </c>
      <c r="S62" s="195">
        <f t="shared" si="1"/>
        <v>586175</v>
      </c>
      <c r="T62" s="195">
        <f t="shared" si="1"/>
        <v>753571</v>
      </c>
      <c r="U62" s="195">
        <f t="shared" si="1"/>
        <v>2026704</v>
      </c>
      <c r="V62" s="195">
        <f t="shared" si="1"/>
        <v>261253</v>
      </c>
      <c r="W62" s="195">
        <f t="shared" si="1"/>
        <v>202419</v>
      </c>
      <c r="X62" s="195">
        <f t="shared" si="1"/>
        <v>373183</v>
      </c>
      <c r="Y62" s="195">
        <f t="shared" si="1"/>
        <v>2725792</v>
      </c>
      <c r="Z62" s="195">
        <f t="shared" si="1"/>
        <v>194555</v>
      </c>
      <c r="AA62" s="195">
        <f t="shared" si="1"/>
        <v>101431</v>
      </c>
      <c r="AB62" s="195">
        <f t="shared" si="1"/>
        <v>-349901</v>
      </c>
      <c r="AC62" s="195">
        <f t="shared" si="1"/>
        <v>1345465</v>
      </c>
      <c r="AD62" s="195">
        <f t="shared" si="1"/>
        <v>0</v>
      </c>
      <c r="AE62" s="195">
        <f t="shared" si="1"/>
        <v>1610304</v>
      </c>
      <c r="AF62" s="195">
        <f t="shared" si="1"/>
        <v>462081</v>
      </c>
      <c r="AG62" s="195">
        <f t="shared" si="1"/>
        <v>4978145</v>
      </c>
      <c r="AH62" s="195">
        <f t="shared" si="1"/>
        <v>0</v>
      </c>
      <c r="AI62" s="195">
        <f t="shared" si="1"/>
        <v>1514343</v>
      </c>
      <c r="AJ62" s="195">
        <f t="shared" si="1"/>
        <v>9541880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5276147</v>
      </c>
      <c r="AQ62" s="195">
        <f t="shared" si="1"/>
        <v>0</v>
      </c>
      <c r="AR62" s="195">
        <f t="shared" si="1"/>
        <v>3529261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127882</v>
      </c>
      <c r="AW62" s="195">
        <f t="shared" si="1"/>
        <v>0</v>
      </c>
      <c r="AX62" s="195">
        <f t="shared" si="1"/>
        <v>0</v>
      </c>
      <c r="AY62" s="195">
        <f>ROUND(AY47+AY48,0)</f>
        <v>1172094</v>
      </c>
      <c r="AZ62" s="195">
        <f>ROUND(AZ47+AZ48,0)</f>
        <v>0</v>
      </c>
      <c r="BA62" s="195">
        <f>ROUND(BA47+BA48,0)</f>
        <v>0</v>
      </c>
      <c r="BB62" s="195">
        <f t="shared" si="1"/>
        <v>1291727</v>
      </c>
      <c r="BC62" s="195">
        <f t="shared" si="1"/>
        <v>0</v>
      </c>
      <c r="BD62" s="195">
        <f t="shared" si="1"/>
        <v>0</v>
      </c>
      <c r="BE62" s="195">
        <f t="shared" si="1"/>
        <v>880019</v>
      </c>
      <c r="BF62" s="195">
        <f t="shared" si="1"/>
        <v>1555918</v>
      </c>
      <c r="BG62" s="195">
        <f t="shared" si="1"/>
        <v>196679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493289</v>
      </c>
      <c r="BO62" s="195">
        <f t="shared" ref="BO62:CC62" si="2">ROUND(BO47+BO48,0)</f>
        <v>121738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61438</v>
      </c>
      <c r="BT62" s="195">
        <f t="shared" si="2"/>
        <v>207340</v>
      </c>
      <c r="BU62" s="195">
        <f t="shared" si="2"/>
        <v>0</v>
      </c>
      <c r="BV62" s="195">
        <f t="shared" si="2"/>
        <v>0</v>
      </c>
      <c r="BW62" s="195">
        <f t="shared" si="2"/>
        <v>155081</v>
      </c>
      <c r="BX62" s="195">
        <f t="shared" si="2"/>
        <v>1015427</v>
      </c>
      <c r="BY62" s="195">
        <f t="shared" si="2"/>
        <v>576133</v>
      </c>
      <c r="BZ62" s="195">
        <f t="shared" si="2"/>
        <v>1157094</v>
      </c>
      <c r="CA62" s="195">
        <f t="shared" si="2"/>
        <v>0</v>
      </c>
      <c r="CB62" s="195">
        <f t="shared" si="2"/>
        <v>0</v>
      </c>
      <c r="CC62" s="195">
        <f t="shared" si="2"/>
        <v>1182582</v>
      </c>
      <c r="CD62" s="249" t="s">
        <v>221</v>
      </c>
      <c r="CE62" s="195">
        <f t="shared" si="0"/>
        <v>69853957</v>
      </c>
      <c r="CF62" s="252"/>
    </row>
    <row r="63" spans="1:84" ht="12.75" customHeight="1" x14ac:dyDescent="0.3">
      <c r="A63" s="171" t="s">
        <v>236</v>
      </c>
      <c r="B63" s="175"/>
      <c r="C63" s="184">
        <v>1738818.78</v>
      </c>
      <c r="D63" s="184">
        <v>0</v>
      </c>
      <c r="E63" s="184">
        <v>0</v>
      </c>
      <c r="F63" s="185">
        <v>161768.35399999999</v>
      </c>
      <c r="G63" s="184">
        <v>0</v>
      </c>
      <c r="H63" s="184">
        <v>0</v>
      </c>
      <c r="I63" s="185">
        <v>0</v>
      </c>
      <c r="J63" s="185">
        <v>28726.646000000008</v>
      </c>
      <c r="K63" s="185">
        <v>0</v>
      </c>
      <c r="L63" s="185">
        <v>0</v>
      </c>
      <c r="M63" s="184">
        <v>99160.320000000007</v>
      </c>
      <c r="N63" s="184">
        <v>6640657.2999999998</v>
      </c>
      <c r="O63" s="184">
        <v>0</v>
      </c>
      <c r="P63" s="185">
        <v>80385.42</v>
      </c>
      <c r="Q63" s="185">
        <v>0</v>
      </c>
      <c r="R63" s="185">
        <v>2041627.45</v>
      </c>
      <c r="S63" s="185">
        <v>0</v>
      </c>
      <c r="T63" s="185">
        <v>0</v>
      </c>
      <c r="U63" s="185">
        <v>0</v>
      </c>
      <c r="V63" s="185">
        <v>74705</v>
      </c>
      <c r="W63" s="185">
        <v>0</v>
      </c>
      <c r="X63" s="185">
        <v>0</v>
      </c>
      <c r="Y63" s="185">
        <v>512649.67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2648347.35</v>
      </c>
      <c r="AH63" s="185">
        <v>0</v>
      </c>
      <c r="AI63" s="185">
        <v>0</v>
      </c>
      <c r="AJ63" s="185">
        <v>2759413.69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1022499.05</v>
      </c>
      <c r="AQ63" s="185">
        <v>0</v>
      </c>
      <c r="AR63" s="185">
        <v>234379.16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9982.4500000000007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97701.75</v>
      </c>
      <c r="BX63" s="185">
        <v>10475</v>
      </c>
      <c r="BY63" s="185">
        <v>0</v>
      </c>
      <c r="BZ63" s="185">
        <v>0</v>
      </c>
      <c r="CA63" s="185">
        <v>0</v>
      </c>
      <c r="CB63" s="185">
        <v>0</v>
      </c>
      <c r="CC63" s="185">
        <v>858562.45</v>
      </c>
      <c r="CD63" s="249" t="s">
        <v>221</v>
      </c>
      <c r="CE63" s="195">
        <f t="shared" si="0"/>
        <v>19019859.84</v>
      </c>
      <c r="CF63" s="252"/>
    </row>
    <row r="64" spans="1:84" ht="12.75" customHeight="1" x14ac:dyDescent="0.3">
      <c r="A64" s="171" t="s">
        <v>237</v>
      </c>
      <c r="B64" s="175"/>
      <c r="C64" s="184">
        <v>2185074.89</v>
      </c>
      <c r="D64" s="184">
        <v>292654.46999999997</v>
      </c>
      <c r="E64" s="185">
        <v>2415602.42</v>
      </c>
      <c r="F64" s="185">
        <v>1160450.3550200001</v>
      </c>
      <c r="G64" s="184">
        <v>61781.16</v>
      </c>
      <c r="H64" s="184">
        <v>0</v>
      </c>
      <c r="I64" s="185">
        <v>0</v>
      </c>
      <c r="J64" s="185">
        <v>206071.49498000008</v>
      </c>
      <c r="K64" s="185">
        <v>0</v>
      </c>
      <c r="L64" s="185">
        <v>0</v>
      </c>
      <c r="M64" s="184">
        <v>113009.2</v>
      </c>
      <c r="N64" s="184">
        <v>847.15</v>
      </c>
      <c r="O64" s="184">
        <v>0</v>
      </c>
      <c r="P64" s="185">
        <v>29023718.190000001</v>
      </c>
      <c r="Q64" s="185">
        <v>41009.980000000003</v>
      </c>
      <c r="R64" s="185">
        <v>757262.95</v>
      </c>
      <c r="S64" s="185">
        <v>596382.39</v>
      </c>
      <c r="T64" s="185">
        <v>576666.75</v>
      </c>
      <c r="U64" s="185">
        <v>2309329.48</v>
      </c>
      <c r="V64" s="185">
        <v>17352.96</v>
      </c>
      <c r="W64" s="185">
        <v>138262.39000000001</v>
      </c>
      <c r="X64" s="185">
        <v>444620.1</v>
      </c>
      <c r="Y64" s="185">
        <v>25991215.829999998</v>
      </c>
      <c r="Z64" s="185">
        <v>27567.62</v>
      </c>
      <c r="AA64" s="185">
        <v>347437.06</v>
      </c>
      <c r="AB64" s="185">
        <v>27621968.57</v>
      </c>
      <c r="AC64" s="185">
        <v>878983.42</v>
      </c>
      <c r="AD64" s="185">
        <v>19643.2</v>
      </c>
      <c r="AE64" s="185">
        <v>78264.91</v>
      </c>
      <c r="AF64" s="185">
        <v>33631.21</v>
      </c>
      <c r="AG64" s="185">
        <v>1837537.6</v>
      </c>
      <c r="AH64" s="185">
        <v>0</v>
      </c>
      <c r="AI64" s="185">
        <v>1048244.37</v>
      </c>
      <c r="AJ64" s="185">
        <v>3345354.9</v>
      </c>
      <c r="AK64" s="185">
        <v>0</v>
      </c>
      <c r="AL64" s="185">
        <v>0</v>
      </c>
      <c r="AM64" s="185">
        <v>0</v>
      </c>
      <c r="AN64" s="185">
        <v>0</v>
      </c>
      <c r="AO64" s="185">
        <v>82789.179999999993</v>
      </c>
      <c r="AP64" s="185">
        <v>3038409.47</v>
      </c>
      <c r="AQ64" s="185">
        <v>0</v>
      </c>
      <c r="AR64" s="185">
        <v>1051302.4099999999</v>
      </c>
      <c r="AS64" s="185">
        <v>0</v>
      </c>
      <c r="AT64" s="185">
        <v>0</v>
      </c>
      <c r="AU64" s="185">
        <v>0</v>
      </c>
      <c r="AV64" s="185">
        <v>24062.04</v>
      </c>
      <c r="AW64" s="185">
        <v>0</v>
      </c>
      <c r="AX64" s="185">
        <v>0</v>
      </c>
      <c r="AY64" s="185">
        <v>83006.259999999995</v>
      </c>
      <c r="AZ64" s="185">
        <v>0</v>
      </c>
      <c r="BA64" s="185">
        <v>0</v>
      </c>
      <c r="BB64" s="185">
        <v>14857.96</v>
      </c>
      <c r="BC64" s="185">
        <v>0</v>
      </c>
      <c r="BD64" s="185">
        <v>0</v>
      </c>
      <c r="BE64" s="185">
        <v>876715.04</v>
      </c>
      <c r="BF64" s="185">
        <v>697730.97</v>
      </c>
      <c r="BG64" s="185">
        <v>4022.98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40916</v>
      </c>
      <c r="BO64" s="185">
        <v>0</v>
      </c>
      <c r="BP64" s="185">
        <v>0</v>
      </c>
      <c r="BQ64" s="185">
        <v>0</v>
      </c>
      <c r="BR64" s="185">
        <v>0</v>
      </c>
      <c r="BS64" s="185">
        <v>29368.81</v>
      </c>
      <c r="BT64" s="185">
        <v>7069.64</v>
      </c>
      <c r="BU64" s="185">
        <v>0</v>
      </c>
      <c r="BV64" s="185">
        <v>0</v>
      </c>
      <c r="BW64" s="185">
        <v>215199.44</v>
      </c>
      <c r="BX64" s="185">
        <v>2814412.93</v>
      </c>
      <c r="BY64" s="185">
        <v>7422.93</v>
      </c>
      <c r="BZ64" s="185">
        <v>8901.2000000000007</v>
      </c>
      <c r="CA64" s="185">
        <v>0</v>
      </c>
      <c r="CB64" s="185">
        <v>0</v>
      </c>
      <c r="CC64" s="185">
        <v>-617086.19000000006</v>
      </c>
      <c r="CD64" s="249" t="s">
        <v>221</v>
      </c>
      <c r="CE64" s="195">
        <f t="shared" si="0"/>
        <v>109949046.09000003</v>
      </c>
      <c r="CF64" s="252"/>
    </row>
    <row r="65" spans="1:84" ht="12.75" customHeight="1" x14ac:dyDescent="0.3">
      <c r="A65" s="171" t="s">
        <v>238</v>
      </c>
      <c r="B65" s="175"/>
      <c r="C65" s="184">
        <v>550</v>
      </c>
      <c r="D65" s="184">
        <v>0</v>
      </c>
      <c r="E65" s="184">
        <v>6700</v>
      </c>
      <c r="F65" s="184">
        <v>6638.4002079999991</v>
      </c>
      <c r="G65" s="184">
        <v>0</v>
      </c>
      <c r="H65" s="184">
        <v>0</v>
      </c>
      <c r="I65" s="185">
        <v>0</v>
      </c>
      <c r="J65" s="184">
        <v>1178.8397920000002</v>
      </c>
      <c r="K65" s="185">
        <v>0</v>
      </c>
      <c r="L65" s="185">
        <v>0</v>
      </c>
      <c r="M65" s="184">
        <v>2162.98</v>
      </c>
      <c r="N65" s="184">
        <v>1050</v>
      </c>
      <c r="O65" s="184">
        <v>0</v>
      </c>
      <c r="P65" s="185">
        <v>2400</v>
      </c>
      <c r="Q65" s="185">
        <v>500</v>
      </c>
      <c r="R65" s="185">
        <v>550</v>
      </c>
      <c r="S65" s="185">
        <v>500</v>
      </c>
      <c r="T65" s="185">
        <v>0</v>
      </c>
      <c r="U65" s="185">
        <v>1300</v>
      </c>
      <c r="V65" s="185">
        <v>0</v>
      </c>
      <c r="W65" s="185">
        <v>0</v>
      </c>
      <c r="X65" s="185">
        <v>0</v>
      </c>
      <c r="Y65" s="185">
        <v>3800</v>
      </c>
      <c r="Z65" s="185">
        <v>0</v>
      </c>
      <c r="AA65" s="185">
        <v>0</v>
      </c>
      <c r="AB65" s="185">
        <v>6000.84</v>
      </c>
      <c r="AC65" s="185">
        <v>450</v>
      </c>
      <c r="AD65" s="185">
        <v>0</v>
      </c>
      <c r="AE65" s="185">
        <v>500</v>
      </c>
      <c r="AF65" s="185">
        <v>1500</v>
      </c>
      <c r="AG65" s="185">
        <v>8974.3700000000008</v>
      </c>
      <c r="AH65" s="185">
        <v>0</v>
      </c>
      <c r="AI65" s="185">
        <v>1750</v>
      </c>
      <c r="AJ65" s="185">
        <v>32753.83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33845.93</v>
      </c>
      <c r="AQ65" s="185">
        <v>0</v>
      </c>
      <c r="AR65" s="185">
        <v>1971.74</v>
      </c>
      <c r="AS65" s="185">
        <v>0</v>
      </c>
      <c r="AT65" s="185">
        <v>0</v>
      </c>
      <c r="AU65" s="185">
        <v>0</v>
      </c>
      <c r="AV65" s="185">
        <v>84.73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850</v>
      </c>
      <c r="BC65" s="185">
        <v>0</v>
      </c>
      <c r="BD65" s="185">
        <v>0</v>
      </c>
      <c r="BE65" s="185">
        <v>2587383.62</v>
      </c>
      <c r="BF65" s="185">
        <v>382174.2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2200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4200</v>
      </c>
      <c r="BU65" s="185">
        <v>0</v>
      </c>
      <c r="BV65" s="185">
        <v>0</v>
      </c>
      <c r="BW65" s="185">
        <v>0</v>
      </c>
      <c r="BX65" s="185">
        <v>0</v>
      </c>
      <c r="BY65" s="185">
        <v>2000</v>
      </c>
      <c r="BZ65" s="185">
        <v>1500</v>
      </c>
      <c r="CA65" s="185">
        <v>0</v>
      </c>
      <c r="CB65" s="185">
        <v>0</v>
      </c>
      <c r="CC65" s="185">
        <v>3293.6</v>
      </c>
      <c r="CD65" s="249" t="s">
        <v>221</v>
      </c>
      <c r="CE65" s="195">
        <f t="shared" si="0"/>
        <v>3098763.0800000005</v>
      </c>
      <c r="CF65" s="252"/>
    </row>
    <row r="66" spans="1:84" ht="12.75" customHeight="1" x14ac:dyDescent="0.3">
      <c r="A66" s="171" t="s">
        <v>239</v>
      </c>
      <c r="B66" s="175"/>
      <c r="C66" s="184">
        <v>165361.50000000006</v>
      </c>
      <c r="D66" s="184">
        <v>847.01999999998952</v>
      </c>
      <c r="E66" s="184">
        <v>38851.959999999963</v>
      </c>
      <c r="F66" s="184">
        <v>283681.51860399998</v>
      </c>
      <c r="G66" s="184">
        <v>25.709999999999127</v>
      </c>
      <c r="H66" s="184">
        <v>0</v>
      </c>
      <c r="I66" s="184">
        <v>0</v>
      </c>
      <c r="J66" s="184">
        <v>50375.851396000013</v>
      </c>
      <c r="K66" s="185">
        <v>0</v>
      </c>
      <c r="L66" s="185">
        <v>0</v>
      </c>
      <c r="M66" s="184">
        <v>35520.699999999997</v>
      </c>
      <c r="N66" s="184">
        <v>441.53</v>
      </c>
      <c r="O66" s="185">
        <v>0</v>
      </c>
      <c r="P66" s="185">
        <v>949309.12</v>
      </c>
      <c r="Q66" s="185">
        <v>0</v>
      </c>
      <c r="R66" s="185">
        <v>3772.59</v>
      </c>
      <c r="S66" s="184">
        <v>36788.76</v>
      </c>
      <c r="T66" s="184">
        <v>13172.440000000002</v>
      </c>
      <c r="U66" s="185">
        <v>6793123.0700000003</v>
      </c>
      <c r="V66" s="185">
        <v>37.35</v>
      </c>
      <c r="W66" s="185">
        <v>14835.22</v>
      </c>
      <c r="X66" s="185">
        <v>115831.42</v>
      </c>
      <c r="Y66" s="185">
        <v>83935.399999999907</v>
      </c>
      <c r="Z66" s="185">
        <v>230.59</v>
      </c>
      <c r="AA66" s="185">
        <v>238204.29</v>
      </c>
      <c r="AB66" s="185">
        <v>1439005.37</v>
      </c>
      <c r="AC66" s="185">
        <v>47291.040000000001</v>
      </c>
      <c r="AD66" s="185">
        <v>992812.93</v>
      </c>
      <c r="AE66" s="185">
        <v>42099.140000000014</v>
      </c>
      <c r="AF66" s="185">
        <v>2201.48</v>
      </c>
      <c r="AG66" s="185">
        <v>978009.33</v>
      </c>
      <c r="AH66" s="185">
        <v>0</v>
      </c>
      <c r="AI66" s="185">
        <v>433557.98</v>
      </c>
      <c r="AJ66" s="185">
        <v>336659.14000000013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874630.82999999961</v>
      </c>
      <c r="AQ66" s="185">
        <v>0</v>
      </c>
      <c r="AR66" s="185">
        <v>1342067.6599999999</v>
      </c>
      <c r="AS66" s="185">
        <v>0</v>
      </c>
      <c r="AT66" s="185">
        <v>0</v>
      </c>
      <c r="AU66" s="185">
        <v>0</v>
      </c>
      <c r="AV66" s="185">
        <v>2816.72</v>
      </c>
      <c r="AW66" s="185">
        <v>0</v>
      </c>
      <c r="AX66" s="185">
        <v>0</v>
      </c>
      <c r="AY66" s="185">
        <v>857325.34000000008</v>
      </c>
      <c r="AZ66" s="185">
        <v>0</v>
      </c>
      <c r="BA66" s="185">
        <v>0</v>
      </c>
      <c r="BB66" s="185">
        <v>1661575.01</v>
      </c>
      <c r="BC66" s="185">
        <v>0</v>
      </c>
      <c r="BD66" s="185">
        <v>0</v>
      </c>
      <c r="BE66" s="185">
        <v>10347585.199999999</v>
      </c>
      <c r="BF66" s="185">
        <v>2386061.2799999998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73522839.920000002</v>
      </c>
      <c r="BO66" s="185">
        <v>0</v>
      </c>
      <c r="BP66" s="185">
        <v>0</v>
      </c>
      <c r="BQ66" s="185">
        <v>0</v>
      </c>
      <c r="BR66" s="185">
        <v>0</v>
      </c>
      <c r="BS66" s="185">
        <v>3166.97</v>
      </c>
      <c r="BT66" s="185">
        <v>170</v>
      </c>
      <c r="BU66" s="185">
        <v>0</v>
      </c>
      <c r="BV66" s="185">
        <v>100530.47</v>
      </c>
      <c r="BW66" s="185">
        <v>2423.0699999999997</v>
      </c>
      <c r="BX66" s="185">
        <v>1619477.77</v>
      </c>
      <c r="BY66" s="185">
        <v>36.819999999948799</v>
      </c>
      <c r="BZ66" s="185">
        <v>0</v>
      </c>
      <c r="CA66" s="185">
        <v>0</v>
      </c>
      <c r="CB66" s="185">
        <v>0</v>
      </c>
      <c r="CC66" s="185">
        <v>18165290.649999999</v>
      </c>
      <c r="CD66" s="249" t="s">
        <v>221</v>
      </c>
      <c r="CE66" s="195">
        <f t="shared" si="0"/>
        <v>123981980.15999997</v>
      </c>
      <c r="CF66" s="252"/>
    </row>
    <row r="67" spans="1:84" ht="12.75" customHeight="1" x14ac:dyDescent="0.3">
      <c r="A67" s="171" t="s">
        <v>6</v>
      </c>
      <c r="B67" s="175"/>
      <c r="C67" s="195">
        <f>ROUND(C51+C52,0)</f>
        <v>1199251</v>
      </c>
      <c r="D67" s="195">
        <f>ROUND(D51+D52,0)</f>
        <v>0</v>
      </c>
      <c r="E67" s="195">
        <f t="shared" ref="E67:BP67" si="3">ROUND(E51+E52,0)</f>
        <v>2806479</v>
      </c>
      <c r="F67" s="195">
        <f t="shared" si="3"/>
        <v>979888</v>
      </c>
      <c r="G67" s="195">
        <f t="shared" si="3"/>
        <v>279781</v>
      </c>
      <c r="H67" s="195">
        <f t="shared" si="3"/>
        <v>157170</v>
      </c>
      <c r="I67" s="195">
        <f t="shared" si="3"/>
        <v>0</v>
      </c>
      <c r="J67" s="195">
        <f>ROUND(J51+J52,0)</f>
        <v>28407</v>
      </c>
      <c r="K67" s="195">
        <f t="shared" si="3"/>
        <v>0</v>
      </c>
      <c r="L67" s="195">
        <f t="shared" si="3"/>
        <v>0</v>
      </c>
      <c r="M67" s="195">
        <f t="shared" si="3"/>
        <v>24749</v>
      </c>
      <c r="N67" s="195">
        <f t="shared" si="3"/>
        <v>0</v>
      </c>
      <c r="O67" s="195">
        <f t="shared" si="3"/>
        <v>0</v>
      </c>
      <c r="P67" s="195">
        <f t="shared" si="3"/>
        <v>3038045</v>
      </c>
      <c r="Q67" s="195">
        <f t="shared" si="3"/>
        <v>245777</v>
      </c>
      <c r="R67" s="195">
        <f t="shared" si="3"/>
        <v>243331</v>
      </c>
      <c r="S67" s="195">
        <f t="shared" si="3"/>
        <v>650457</v>
      </c>
      <c r="T67" s="195">
        <f t="shared" si="3"/>
        <v>27408</v>
      </c>
      <c r="U67" s="195">
        <f t="shared" si="3"/>
        <v>337741</v>
      </c>
      <c r="V67" s="195">
        <f t="shared" si="3"/>
        <v>11190</v>
      </c>
      <c r="W67" s="195">
        <f t="shared" si="3"/>
        <v>48162</v>
      </c>
      <c r="X67" s="195">
        <f t="shared" si="3"/>
        <v>47952</v>
      </c>
      <c r="Y67" s="195">
        <f t="shared" si="3"/>
        <v>2213778</v>
      </c>
      <c r="Z67" s="195">
        <f t="shared" si="3"/>
        <v>310223</v>
      </c>
      <c r="AA67" s="195">
        <f t="shared" si="3"/>
        <v>89258</v>
      </c>
      <c r="AB67" s="195">
        <f t="shared" si="3"/>
        <v>327218</v>
      </c>
      <c r="AC67" s="195">
        <f t="shared" si="3"/>
        <v>167622</v>
      </c>
      <c r="AD67" s="195">
        <f t="shared" si="3"/>
        <v>5804</v>
      </c>
      <c r="AE67" s="195">
        <f t="shared" si="3"/>
        <v>122652</v>
      </c>
      <c r="AF67" s="195">
        <f t="shared" si="3"/>
        <v>108371</v>
      </c>
      <c r="AG67" s="195">
        <f t="shared" si="3"/>
        <v>523961</v>
      </c>
      <c r="AH67" s="195">
        <f t="shared" si="3"/>
        <v>0</v>
      </c>
      <c r="AI67" s="195">
        <f t="shared" si="3"/>
        <v>795202</v>
      </c>
      <c r="AJ67" s="195">
        <f t="shared" si="3"/>
        <v>410558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85781</v>
      </c>
      <c r="AP67" s="195">
        <f t="shared" si="3"/>
        <v>266651</v>
      </c>
      <c r="AQ67" s="195">
        <f t="shared" si="3"/>
        <v>0</v>
      </c>
      <c r="AR67" s="195">
        <f t="shared" si="3"/>
        <v>13777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23465</v>
      </c>
      <c r="AW67" s="195">
        <f t="shared" si="3"/>
        <v>0</v>
      </c>
      <c r="AX67" s="195">
        <f t="shared" si="3"/>
        <v>0</v>
      </c>
      <c r="AY67" s="195">
        <f t="shared" si="3"/>
        <v>440447</v>
      </c>
      <c r="AZ67" s="195">
        <f>ROUND(AZ51+AZ52,0)</f>
        <v>0</v>
      </c>
      <c r="BA67" s="195">
        <f>ROUND(BA51+BA52,0)</f>
        <v>0</v>
      </c>
      <c r="BB67" s="195">
        <f t="shared" si="3"/>
        <v>1021</v>
      </c>
      <c r="BC67" s="195">
        <f t="shared" si="3"/>
        <v>0</v>
      </c>
      <c r="BD67" s="195">
        <f t="shared" si="3"/>
        <v>141832</v>
      </c>
      <c r="BE67" s="195">
        <f t="shared" si="3"/>
        <v>5773617</v>
      </c>
      <c r="BF67" s="195">
        <f t="shared" si="3"/>
        <v>441766</v>
      </c>
      <c r="BG67" s="195">
        <f t="shared" si="3"/>
        <v>59286</v>
      </c>
      <c r="BH67" s="195">
        <f t="shared" si="3"/>
        <v>55977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86580</v>
      </c>
      <c r="BM67" s="195">
        <f t="shared" si="3"/>
        <v>0</v>
      </c>
      <c r="BN67" s="195">
        <f t="shared" si="3"/>
        <v>18727012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52948</v>
      </c>
      <c r="BS67" s="195">
        <f t="shared" si="4"/>
        <v>33461</v>
      </c>
      <c r="BT67" s="195">
        <f t="shared" si="4"/>
        <v>25365</v>
      </c>
      <c r="BU67" s="195">
        <f t="shared" si="4"/>
        <v>30598</v>
      </c>
      <c r="BV67" s="195">
        <f t="shared" si="4"/>
        <v>143789</v>
      </c>
      <c r="BW67" s="195">
        <f t="shared" si="4"/>
        <v>31922</v>
      </c>
      <c r="BX67" s="195">
        <f t="shared" si="4"/>
        <v>21085</v>
      </c>
      <c r="BY67" s="195">
        <f t="shared" si="4"/>
        <v>379188</v>
      </c>
      <c r="BZ67" s="195">
        <f t="shared" si="4"/>
        <v>1045</v>
      </c>
      <c r="CA67" s="195">
        <f t="shared" si="4"/>
        <v>179980</v>
      </c>
      <c r="CB67" s="195">
        <f t="shared" si="4"/>
        <v>0</v>
      </c>
      <c r="CC67" s="195">
        <f t="shared" si="4"/>
        <v>3380395</v>
      </c>
      <c r="CD67" s="249" t="s">
        <v>221</v>
      </c>
      <c r="CE67" s="195">
        <f t="shared" si="0"/>
        <v>45597423</v>
      </c>
      <c r="CF67" s="252"/>
    </row>
    <row r="68" spans="1:84" ht="12.75" customHeight="1" x14ac:dyDescent="0.3">
      <c r="A68" s="171" t="s">
        <v>240</v>
      </c>
      <c r="B68" s="175"/>
      <c r="C68" s="184">
        <v>379614.56</v>
      </c>
      <c r="D68" s="184">
        <v>99531.27</v>
      </c>
      <c r="E68" s="184">
        <v>532475.61</v>
      </c>
      <c r="F68" s="184">
        <v>258764.07141199996</v>
      </c>
      <c r="G68" s="184">
        <v>18104.39</v>
      </c>
      <c r="H68" s="184">
        <v>0</v>
      </c>
      <c r="I68" s="184">
        <v>0</v>
      </c>
      <c r="J68" s="184">
        <v>45951.03858800001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7428.57</v>
      </c>
      <c r="Q68" s="185">
        <v>301.83</v>
      </c>
      <c r="R68" s="185">
        <v>0</v>
      </c>
      <c r="S68" s="185">
        <v>0</v>
      </c>
      <c r="T68" s="185">
        <v>207354.22</v>
      </c>
      <c r="U68" s="185">
        <v>33446.58</v>
      </c>
      <c r="V68" s="185">
        <v>0</v>
      </c>
      <c r="W68" s="185">
        <v>0</v>
      </c>
      <c r="X68" s="185">
        <v>0</v>
      </c>
      <c r="Y68" s="185">
        <v>1202938.3500000001</v>
      </c>
      <c r="Z68" s="185">
        <v>0</v>
      </c>
      <c r="AA68" s="185">
        <v>0</v>
      </c>
      <c r="AB68" s="185">
        <v>498705.16</v>
      </c>
      <c r="AC68" s="185">
        <v>0</v>
      </c>
      <c r="AD68" s="185">
        <v>0</v>
      </c>
      <c r="AE68" s="185">
        <v>475769.97</v>
      </c>
      <c r="AF68" s="185">
        <v>0</v>
      </c>
      <c r="AG68" s="185">
        <v>342832.15</v>
      </c>
      <c r="AH68" s="185">
        <v>0</v>
      </c>
      <c r="AI68" s="185">
        <v>0</v>
      </c>
      <c r="AJ68" s="185">
        <v>3214348.65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2356850.0300000003</v>
      </c>
      <c r="AQ68" s="185">
        <v>0</v>
      </c>
      <c r="AR68" s="185">
        <v>507513.57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844.44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2173854.2200000002</v>
      </c>
      <c r="BF68" s="185">
        <v>3579.83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47559.28</v>
      </c>
      <c r="BX68" s="185">
        <v>145774.59</v>
      </c>
      <c r="BY68" s="185">
        <v>0</v>
      </c>
      <c r="BZ68" s="185">
        <v>0</v>
      </c>
      <c r="CA68" s="185">
        <v>0</v>
      </c>
      <c r="CB68" s="185">
        <v>0</v>
      </c>
      <c r="CC68" s="185">
        <v>84634.55</v>
      </c>
      <c r="CD68" s="249" t="s">
        <v>221</v>
      </c>
      <c r="CE68" s="195">
        <f t="shared" si="0"/>
        <v>12638176.93</v>
      </c>
      <c r="CF68" s="252"/>
    </row>
    <row r="69" spans="1:84" ht="12.75" customHeight="1" x14ac:dyDescent="0.3">
      <c r="A69" s="171" t="s">
        <v>241</v>
      </c>
      <c r="B69" s="175"/>
      <c r="C69" s="184">
        <v>7199.19</v>
      </c>
      <c r="D69" s="184">
        <v>2089.17</v>
      </c>
      <c r="E69" s="185">
        <v>7024.62</v>
      </c>
      <c r="F69" s="185">
        <v>13012.945484</v>
      </c>
      <c r="G69" s="184">
        <v>3386.06</v>
      </c>
      <c r="H69" s="184">
        <v>0</v>
      </c>
      <c r="I69" s="185">
        <v>0</v>
      </c>
      <c r="J69" s="185">
        <v>2310.8245160000006</v>
      </c>
      <c r="K69" s="185">
        <v>0</v>
      </c>
      <c r="L69" s="185">
        <v>0</v>
      </c>
      <c r="M69" s="184">
        <v>15847.369999999999</v>
      </c>
      <c r="N69" s="184">
        <v>3650</v>
      </c>
      <c r="O69" s="184">
        <v>0</v>
      </c>
      <c r="P69" s="185">
        <v>152582.20000000001</v>
      </c>
      <c r="Q69" s="185">
        <v>2467.29</v>
      </c>
      <c r="R69" s="224">
        <v>1772.74</v>
      </c>
      <c r="S69" s="185">
        <v>4847.1000000000004</v>
      </c>
      <c r="T69" s="184">
        <v>6229.17</v>
      </c>
      <c r="U69" s="185">
        <v>29509.99</v>
      </c>
      <c r="V69" s="185">
        <v>627.04</v>
      </c>
      <c r="W69" s="184">
        <v>303.62</v>
      </c>
      <c r="X69" s="185">
        <v>4983.8799999999992</v>
      </c>
      <c r="Y69" s="185">
        <v>162025.41999999998</v>
      </c>
      <c r="Z69" s="185">
        <v>6412.88</v>
      </c>
      <c r="AA69" s="185">
        <v>685.01</v>
      </c>
      <c r="AB69" s="185">
        <v>39257.699999999997</v>
      </c>
      <c r="AC69" s="185">
        <v>8312.3700000000008</v>
      </c>
      <c r="AD69" s="185">
        <v>0</v>
      </c>
      <c r="AE69" s="185">
        <v>14204.03</v>
      </c>
      <c r="AF69" s="185">
        <v>10692.16</v>
      </c>
      <c r="AG69" s="185">
        <v>112641.7</v>
      </c>
      <c r="AH69" s="185">
        <v>0</v>
      </c>
      <c r="AI69" s="185">
        <v>7190.4</v>
      </c>
      <c r="AJ69" s="185">
        <v>302853.93000000005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98392.53</v>
      </c>
      <c r="AQ69" s="184">
        <v>0</v>
      </c>
      <c r="AR69" s="184">
        <v>520181.58999999997</v>
      </c>
      <c r="AS69" s="184">
        <v>0</v>
      </c>
      <c r="AT69" s="184">
        <v>0</v>
      </c>
      <c r="AU69" s="185">
        <v>0</v>
      </c>
      <c r="AV69" s="185">
        <v>7383.45</v>
      </c>
      <c r="AW69" s="185">
        <v>0</v>
      </c>
      <c r="AX69" s="185">
        <v>0</v>
      </c>
      <c r="AY69" s="185">
        <v>589.70000000000005</v>
      </c>
      <c r="AZ69" s="185">
        <v>0</v>
      </c>
      <c r="BA69" s="185">
        <v>0</v>
      </c>
      <c r="BB69" s="185">
        <v>92932.1</v>
      </c>
      <c r="BC69" s="185">
        <v>0</v>
      </c>
      <c r="BD69" s="185">
        <v>0</v>
      </c>
      <c r="BE69" s="185">
        <v>64792.409999999974</v>
      </c>
      <c r="BF69" s="185">
        <v>1748.97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68867.16</v>
      </c>
      <c r="BO69" s="185">
        <v>0</v>
      </c>
      <c r="BP69" s="185">
        <v>0</v>
      </c>
      <c r="BQ69" s="185">
        <v>0</v>
      </c>
      <c r="BR69" s="185">
        <v>0</v>
      </c>
      <c r="BS69" s="185">
        <v>157016.71</v>
      </c>
      <c r="BT69" s="185">
        <v>41180.720000000001</v>
      </c>
      <c r="BU69" s="185">
        <v>0</v>
      </c>
      <c r="BV69" s="185">
        <v>1850.49</v>
      </c>
      <c r="BW69" s="185">
        <v>6280.33</v>
      </c>
      <c r="BX69" s="185">
        <v>58027.46</v>
      </c>
      <c r="BY69" s="185">
        <v>49590.98000000001</v>
      </c>
      <c r="BZ69" s="185">
        <v>3404.75</v>
      </c>
      <c r="CA69" s="185">
        <v>0</v>
      </c>
      <c r="CB69" s="185">
        <v>22234</v>
      </c>
      <c r="CC69" s="185">
        <v>506812.0800000024</v>
      </c>
      <c r="CD69" s="188">
        <v>25642461.039999999</v>
      </c>
      <c r="CE69" s="195">
        <f t="shared" si="0"/>
        <v>28265865.280000001</v>
      </c>
      <c r="CF69" s="252"/>
    </row>
    <row r="70" spans="1:84" ht="12.75" customHeight="1" x14ac:dyDescent="0.3">
      <c r="A70" s="171" t="s">
        <v>242</v>
      </c>
      <c r="B70" s="175"/>
      <c r="C70" s="184">
        <v>109962.73</v>
      </c>
      <c r="D70" s="184">
        <v>0</v>
      </c>
      <c r="E70" s="184">
        <v>35839.22</v>
      </c>
      <c r="F70" s="185">
        <v>19902.156911999999</v>
      </c>
      <c r="G70" s="184">
        <v>0</v>
      </c>
      <c r="H70" s="184">
        <v>0</v>
      </c>
      <c r="I70" s="184">
        <v>0</v>
      </c>
      <c r="J70" s="185">
        <v>3534.2030880000011</v>
      </c>
      <c r="K70" s="185">
        <v>0</v>
      </c>
      <c r="L70" s="185">
        <v>0</v>
      </c>
      <c r="M70" s="184">
        <v>411307.32</v>
      </c>
      <c r="N70" s="184">
        <v>0</v>
      </c>
      <c r="O70" s="184">
        <v>0</v>
      </c>
      <c r="P70" s="184">
        <v>64760.480000000003</v>
      </c>
      <c r="Q70" s="184">
        <v>0</v>
      </c>
      <c r="R70" s="184">
        <v>0</v>
      </c>
      <c r="S70" s="184">
        <v>0</v>
      </c>
      <c r="T70" s="184">
        <v>10908.69</v>
      </c>
      <c r="U70" s="185">
        <v>23242.36</v>
      </c>
      <c r="V70" s="184">
        <v>0</v>
      </c>
      <c r="W70" s="184">
        <v>0</v>
      </c>
      <c r="X70" s="185">
        <v>0</v>
      </c>
      <c r="Y70" s="185">
        <v>6339</v>
      </c>
      <c r="Z70" s="185">
        <v>0</v>
      </c>
      <c r="AA70" s="185">
        <v>0</v>
      </c>
      <c r="AB70" s="185">
        <v>3710681.6</v>
      </c>
      <c r="AC70" s="185">
        <v>0</v>
      </c>
      <c r="AD70" s="185">
        <v>0</v>
      </c>
      <c r="AE70" s="185">
        <v>3799.68</v>
      </c>
      <c r="AF70" s="185">
        <v>86213.64</v>
      </c>
      <c r="AG70" s="185">
        <v>1557913.15</v>
      </c>
      <c r="AH70" s="185">
        <v>0</v>
      </c>
      <c r="AI70" s="185">
        <v>0</v>
      </c>
      <c r="AJ70" s="185">
        <v>860962.55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922982.23</v>
      </c>
      <c r="AQ70" s="185">
        <v>0</v>
      </c>
      <c r="AR70" s="185">
        <v>48409.95</v>
      </c>
      <c r="AS70" s="185">
        <v>0</v>
      </c>
      <c r="AT70" s="185">
        <v>0</v>
      </c>
      <c r="AU70" s="185">
        <v>0</v>
      </c>
      <c r="AV70" s="185">
        <v>18684</v>
      </c>
      <c r="AW70" s="185">
        <v>0</v>
      </c>
      <c r="AX70" s="185">
        <v>0</v>
      </c>
      <c r="AY70" s="185">
        <v>0</v>
      </c>
      <c r="AZ70" s="185">
        <v>0</v>
      </c>
      <c r="BA70" s="185">
        <v>0</v>
      </c>
      <c r="BB70" s="185">
        <v>331.04</v>
      </c>
      <c r="BC70" s="185">
        <v>0</v>
      </c>
      <c r="BD70" s="185">
        <v>0</v>
      </c>
      <c r="BE70" s="185">
        <v>646916.28</v>
      </c>
      <c r="BF70" s="185">
        <v>5026.6899999999996</v>
      </c>
      <c r="BG70" s="185">
        <v>420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12494.36</v>
      </c>
      <c r="BO70" s="185">
        <v>0</v>
      </c>
      <c r="BP70" s="185">
        <v>0</v>
      </c>
      <c r="BQ70" s="185">
        <v>0</v>
      </c>
      <c r="BR70" s="185">
        <v>0</v>
      </c>
      <c r="BS70" s="185">
        <v>233235.23</v>
      </c>
      <c r="BT70" s="185">
        <v>38957.94</v>
      </c>
      <c r="BU70" s="185">
        <v>0</v>
      </c>
      <c r="BV70" s="185">
        <v>0</v>
      </c>
      <c r="BW70" s="185">
        <v>2000</v>
      </c>
      <c r="BX70" s="185">
        <v>41348753.719999999</v>
      </c>
      <c r="BY70" s="185">
        <v>22422.959999999999</v>
      </c>
      <c r="BZ70" s="185">
        <v>0</v>
      </c>
      <c r="CA70" s="185">
        <v>0</v>
      </c>
      <c r="CB70" s="185">
        <v>100000</v>
      </c>
      <c r="CC70" s="185">
        <v>338228.91</v>
      </c>
      <c r="CD70" s="188">
        <v>20076.05</v>
      </c>
      <c r="CE70" s="195">
        <f t="shared" si="0"/>
        <v>50664306.139999993</v>
      </c>
      <c r="CF70" s="252"/>
    </row>
    <row r="71" spans="1:84" ht="12.75" customHeight="1" x14ac:dyDescent="0.3">
      <c r="A71" s="171" t="s">
        <v>243</v>
      </c>
      <c r="B71" s="175"/>
      <c r="C71" s="195">
        <f>SUM(C61:C68)+C69-C70</f>
        <v>28688249.860000003</v>
      </c>
      <c r="D71" s="195">
        <f t="shared" ref="D71:AI71" si="5">SUM(D61:D69)-D70</f>
        <v>5683956.419999999</v>
      </c>
      <c r="E71" s="195">
        <f t="shared" si="5"/>
        <v>50455596.310000002</v>
      </c>
      <c r="F71" s="195">
        <f t="shared" si="5"/>
        <v>16350872.098111998</v>
      </c>
      <c r="G71" s="195">
        <f t="shared" si="5"/>
        <v>2437058.5100000002</v>
      </c>
      <c r="H71" s="195">
        <f t="shared" si="5"/>
        <v>157170</v>
      </c>
      <c r="I71" s="195">
        <f t="shared" si="5"/>
        <v>0</v>
      </c>
      <c r="J71" s="195">
        <f t="shared" si="5"/>
        <v>2757970.2618880016</v>
      </c>
      <c r="K71" s="195">
        <f t="shared" si="5"/>
        <v>0</v>
      </c>
      <c r="L71" s="195">
        <f t="shared" si="5"/>
        <v>0</v>
      </c>
      <c r="M71" s="195">
        <f t="shared" si="5"/>
        <v>4185003.2300000018</v>
      </c>
      <c r="N71" s="195">
        <f t="shared" si="5"/>
        <v>11614599.57</v>
      </c>
      <c r="O71" s="195">
        <f t="shared" si="5"/>
        <v>0</v>
      </c>
      <c r="P71" s="195">
        <f t="shared" si="5"/>
        <v>46061198.840000004</v>
      </c>
      <c r="Q71" s="195">
        <f t="shared" si="5"/>
        <v>4007876.17</v>
      </c>
      <c r="R71" s="195">
        <f t="shared" si="5"/>
        <v>3695195.8100000005</v>
      </c>
      <c r="S71" s="195">
        <f t="shared" si="5"/>
        <v>3741939.5</v>
      </c>
      <c r="T71" s="195">
        <f t="shared" si="5"/>
        <v>4623323.72</v>
      </c>
      <c r="U71" s="195">
        <f t="shared" si="5"/>
        <v>17309219.229999997</v>
      </c>
      <c r="V71" s="195">
        <f t="shared" si="5"/>
        <v>989399.12</v>
      </c>
      <c r="W71" s="195">
        <f t="shared" si="5"/>
        <v>1029967.83</v>
      </c>
      <c r="X71" s="195">
        <f t="shared" si="5"/>
        <v>2468641.7999999998</v>
      </c>
      <c r="Y71" s="195">
        <f t="shared" si="5"/>
        <v>44063708.32</v>
      </c>
      <c r="Z71" s="195">
        <f t="shared" si="5"/>
        <v>1376732.47</v>
      </c>
      <c r="AA71" s="195">
        <f t="shared" si="5"/>
        <v>1177178.06</v>
      </c>
      <c r="AB71" s="195">
        <f t="shared" si="5"/>
        <v>34834152.729999997</v>
      </c>
      <c r="AC71" s="195">
        <f t="shared" si="5"/>
        <v>7501058.6900000004</v>
      </c>
      <c r="AD71" s="195">
        <f t="shared" si="5"/>
        <v>1018260.13</v>
      </c>
      <c r="AE71" s="195">
        <f t="shared" si="5"/>
        <v>8519566.5999999996</v>
      </c>
      <c r="AF71" s="195">
        <f t="shared" si="5"/>
        <v>2659688.7599999998</v>
      </c>
      <c r="AG71" s="195">
        <f t="shared" si="5"/>
        <v>30755433.710000001</v>
      </c>
      <c r="AH71" s="195">
        <f t="shared" si="5"/>
        <v>0</v>
      </c>
      <c r="AI71" s="195">
        <f t="shared" si="5"/>
        <v>9530466.6799999997</v>
      </c>
      <c r="AJ71" s="195">
        <f t="shared" ref="AJ71:BO71" si="6">SUM(AJ61:AJ69)-AJ70</f>
        <v>59619010.43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168570.18</v>
      </c>
      <c r="AP71" s="195">
        <f t="shared" si="6"/>
        <v>31040627.960000001</v>
      </c>
      <c r="AQ71" s="195">
        <f t="shared" si="6"/>
        <v>0</v>
      </c>
      <c r="AR71" s="195">
        <f t="shared" si="6"/>
        <v>20548876.77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587256.55999999994</v>
      </c>
      <c r="AW71" s="195">
        <f t="shared" si="6"/>
        <v>0</v>
      </c>
      <c r="AX71" s="195">
        <f t="shared" si="6"/>
        <v>0</v>
      </c>
      <c r="AY71" s="195">
        <f t="shared" si="6"/>
        <v>6175473.3800000008</v>
      </c>
      <c r="AZ71" s="195">
        <f t="shared" si="6"/>
        <v>0</v>
      </c>
      <c r="BA71" s="195">
        <f t="shared" si="6"/>
        <v>0</v>
      </c>
      <c r="BB71" s="195">
        <f t="shared" si="6"/>
        <v>8527351.7400000002</v>
      </c>
      <c r="BC71" s="195">
        <f t="shared" si="6"/>
        <v>0</v>
      </c>
      <c r="BD71" s="195">
        <f t="shared" si="6"/>
        <v>141832</v>
      </c>
      <c r="BE71" s="195">
        <f t="shared" si="6"/>
        <v>24615869.369999997</v>
      </c>
      <c r="BF71" s="195">
        <f t="shared" si="6"/>
        <v>9587248.9600000009</v>
      </c>
      <c r="BG71" s="195">
        <f t="shared" si="6"/>
        <v>713345.35</v>
      </c>
      <c r="BH71" s="195">
        <f t="shared" si="6"/>
        <v>55977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86580</v>
      </c>
      <c r="BM71" s="195">
        <f t="shared" si="6"/>
        <v>0</v>
      </c>
      <c r="BN71" s="195">
        <f t="shared" si="6"/>
        <v>95386329.329999998</v>
      </c>
      <c r="BO71" s="195">
        <f t="shared" si="6"/>
        <v>484357.69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52948</v>
      </c>
      <c r="BS71" s="195">
        <f t="shared" si="7"/>
        <v>238997.80999999991</v>
      </c>
      <c r="BT71" s="195">
        <f t="shared" si="7"/>
        <v>920702.54</v>
      </c>
      <c r="BU71" s="195">
        <f t="shared" si="7"/>
        <v>30598</v>
      </c>
      <c r="BV71" s="195">
        <f t="shared" si="7"/>
        <v>246169.96</v>
      </c>
      <c r="BW71" s="195">
        <f t="shared" si="7"/>
        <v>1086399.6199999999</v>
      </c>
      <c r="BX71" s="195">
        <f t="shared" si="7"/>
        <v>-31446055.43</v>
      </c>
      <c r="BY71" s="195">
        <f t="shared" si="7"/>
        <v>4412291.1900000004</v>
      </c>
      <c r="BZ71" s="195">
        <f t="shared" si="7"/>
        <v>5322512.1700000009</v>
      </c>
      <c r="CA71" s="195">
        <f t="shared" si="7"/>
        <v>179980</v>
      </c>
      <c r="CB71" s="195">
        <f t="shared" si="7"/>
        <v>-77766</v>
      </c>
      <c r="CC71" s="195">
        <f t="shared" si="7"/>
        <v>26718556.710000001</v>
      </c>
      <c r="CD71" s="245">
        <f>CD69-CD70</f>
        <v>25622384.989999998</v>
      </c>
      <c r="CE71" s="195">
        <f>SUM(CE61:CE69)-CE70</f>
        <v>638739910.71000004</v>
      </c>
      <c r="CF71" s="252"/>
    </row>
    <row r="72" spans="1:84" ht="12.7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75" customHeight="1" x14ac:dyDescent="0.3">
      <c r="A73" s="171" t="s">
        <v>245</v>
      </c>
      <c r="B73" s="175"/>
      <c r="C73" s="184">
        <v>89115818</v>
      </c>
      <c r="D73" s="184">
        <v>25966250</v>
      </c>
      <c r="E73" s="185">
        <v>147048113.09999999</v>
      </c>
      <c r="F73" s="185">
        <v>33741158.519991994</v>
      </c>
      <c r="G73" s="184">
        <v>6953748</v>
      </c>
      <c r="H73" s="184">
        <v>0</v>
      </c>
      <c r="I73" s="185">
        <v>0</v>
      </c>
      <c r="J73" s="185">
        <v>5991717.7400080012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156846435.50999999</v>
      </c>
      <c r="Q73" s="185">
        <v>4817720</v>
      </c>
      <c r="R73" s="185">
        <v>34830835.899999999</v>
      </c>
      <c r="S73" s="185">
        <v>0</v>
      </c>
      <c r="T73" s="185">
        <v>3344819</v>
      </c>
      <c r="U73" s="185">
        <v>91268952.019999996</v>
      </c>
      <c r="V73" s="185">
        <v>7035033</v>
      </c>
      <c r="W73" s="185">
        <v>9150486.0999999996</v>
      </c>
      <c r="X73" s="185">
        <v>46589247.350000001</v>
      </c>
      <c r="Y73" s="185">
        <v>190770921.62</v>
      </c>
      <c r="Z73" s="185">
        <v>1068745</v>
      </c>
      <c r="AA73" s="185">
        <v>1142767.95</v>
      </c>
      <c r="AB73" s="185">
        <v>60173847.93</v>
      </c>
      <c r="AC73" s="185">
        <v>51223138</v>
      </c>
      <c r="AD73" s="185">
        <v>5373868</v>
      </c>
      <c r="AE73" s="185">
        <v>20930063.760000002</v>
      </c>
      <c r="AF73" s="185">
        <v>1542</v>
      </c>
      <c r="AG73" s="185">
        <v>68027982.75</v>
      </c>
      <c r="AH73" s="185">
        <v>0</v>
      </c>
      <c r="AI73" s="185">
        <v>7650123.1900000004</v>
      </c>
      <c r="AJ73" s="185">
        <v>14420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125199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798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1069203751.4400001</v>
      </c>
      <c r="CF73" s="252"/>
    </row>
    <row r="74" spans="1:84" ht="12.75" customHeight="1" x14ac:dyDescent="0.3">
      <c r="A74" s="171" t="s">
        <v>246</v>
      </c>
      <c r="B74" s="175"/>
      <c r="C74" s="184">
        <v>2044008</v>
      </c>
      <c r="D74" s="184">
        <v>665326</v>
      </c>
      <c r="E74" s="185">
        <v>22981952</v>
      </c>
      <c r="F74" s="185">
        <v>8414671.7206199989</v>
      </c>
      <c r="G74" s="184">
        <v>0</v>
      </c>
      <c r="H74" s="184">
        <v>0</v>
      </c>
      <c r="I74" s="184">
        <v>0</v>
      </c>
      <c r="J74" s="185">
        <v>1494268.1293800003</v>
      </c>
      <c r="K74" s="185">
        <v>0</v>
      </c>
      <c r="L74" s="185">
        <v>0</v>
      </c>
      <c r="M74" s="184">
        <v>4621167.8499999996</v>
      </c>
      <c r="N74" s="184">
        <v>5119781.5</v>
      </c>
      <c r="O74" s="184">
        <v>0</v>
      </c>
      <c r="P74" s="185">
        <v>87709285.829999998</v>
      </c>
      <c r="Q74" s="185">
        <v>6832514</v>
      </c>
      <c r="R74" s="185">
        <v>24766225.899999999</v>
      </c>
      <c r="S74" s="185">
        <v>0</v>
      </c>
      <c r="T74" s="185">
        <v>15790584.039999999</v>
      </c>
      <c r="U74" s="185">
        <v>51140366.189999998</v>
      </c>
      <c r="V74" s="185">
        <v>9091043</v>
      </c>
      <c r="W74" s="185">
        <v>12923640.35</v>
      </c>
      <c r="X74" s="185">
        <v>72233682.549999997</v>
      </c>
      <c r="Y74" s="185">
        <v>174959628.58000001</v>
      </c>
      <c r="Z74" s="185">
        <v>17258351</v>
      </c>
      <c r="AA74" s="185">
        <v>6839726.25</v>
      </c>
      <c r="AB74" s="185">
        <v>69914469.920000002</v>
      </c>
      <c r="AC74" s="185">
        <v>2861161</v>
      </c>
      <c r="AD74" s="185">
        <v>499010</v>
      </c>
      <c r="AE74" s="185">
        <v>12851739.85</v>
      </c>
      <c r="AF74" s="185">
        <v>4099068.06</v>
      </c>
      <c r="AG74" s="185">
        <v>180602751.08000001</v>
      </c>
      <c r="AH74" s="185">
        <v>0</v>
      </c>
      <c r="AI74" s="185">
        <v>7710121.4500000002</v>
      </c>
      <c r="AJ74" s="185">
        <v>77341824.840000004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71197206.640000001</v>
      </c>
      <c r="AQ74" s="185">
        <v>0</v>
      </c>
      <c r="AR74" s="185">
        <v>48383920.409999996</v>
      </c>
      <c r="AS74" s="185">
        <v>0</v>
      </c>
      <c r="AT74" s="185">
        <v>0</v>
      </c>
      <c r="AU74" s="185">
        <v>0</v>
      </c>
      <c r="AV74" s="185">
        <v>3430992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1003778488.14</v>
      </c>
      <c r="CF74" s="252"/>
    </row>
    <row r="75" spans="1:84" ht="12.75" customHeight="1" x14ac:dyDescent="0.3">
      <c r="A75" s="171" t="s">
        <v>247</v>
      </c>
      <c r="B75" s="175"/>
      <c r="C75" s="195">
        <f t="shared" ref="C75:AV75" si="9">SUM(C73:C74)</f>
        <v>91159826</v>
      </c>
      <c r="D75" s="195">
        <f t="shared" si="9"/>
        <v>26631576</v>
      </c>
      <c r="E75" s="195">
        <f t="shared" si="9"/>
        <v>170030065.09999999</v>
      </c>
      <c r="F75" s="195">
        <f t="shared" si="9"/>
        <v>42155830.240611993</v>
      </c>
      <c r="G75" s="195">
        <f t="shared" si="9"/>
        <v>6953748</v>
      </c>
      <c r="H75" s="195">
        <f t="shared" si="9"/>
        <v>0</v>
      </c>
      <c r="I75" s="195">
        <f t="shared" si="9"/>
        <v>0</v>
      </c>
      <c r="J75" s="195">
        <f t="shared" si="9"/>
        <v>7485985.869388001</v>
      </c>
      <c r="K75" s="195">
        <f t="shared" si="9"/>
        <v>0</v>
      </c>
      <c r="L75" s="195">
        <f t="shared" si="9"/>
        <v>0</v>
      </c>
      <c r="M75" s="195">
        <f t="shared" si="9"/>
        <v>4621167.8499999996</v>
      </c>
      <c r="N75" s="195">
        <f t="shared" si="9"/>
        <v>5119781.5</v>
      </c>
      <c r="O75" s="195">
        <f t="shared" si="9"/>
        <v>0</v>
      </c>
      <c r="P75" s="195">
        <f t="shared" si="9"/>
        <v>244555721.33999997</v>
      </c>
      <c r="Q75" s="195">
        <f t="shared" si="9"/>
        <v>11650234</v>
      </c>
      <c r="R75" s="195">
        <f t="shared" si="9"/>
        <v>59597061.799999997</v>
      </c>
      <c r="S75" s="195">
        <f t="shared" si="9"/>
        <v>0</v>
      </c>
      <c r="T75" s="195">
        <f t="shared" si="9"/>
        <v>19135403.039999999</v>
      </c>
      <c r="U75" s="195">
        <f t="shared" si="9"/>
        <v>142409318.20999998</v>
      </c>
      <c r="V75" s="195">
        <f t="shared" si="9"/>
        <v>16126076</v>
      </c>
      <c r="W75" s="195">
        <f t="shared" si="9"/>
        <v>22074126.449999999</v>
      </c>
      <c r="X75" s="195">
        <f t="shared" si="9"/>
        <v>118822929.90000001</v>
      </c>
      <c r="Y75" s="195">
        <f t="shared" si="9"/>
        <v>365730550.20000005</v>
      </c>
      <c r="Z75" s="195">
        <f t="shared" si="9"/>
        <v>18327096</v>
      </c>
      <c r="AA75" s="195">
        <f t="shared" si="9"/>
        <v>7982494.2000000002</v>
      </c>
      <c r="AB75" s="195">
        <f t="shared" si="9"/>
        <v>130088317.84999999</v>
      </c>
      <c r="AC75" s="195">
        <f t="shared" si="9"/>
        <v>54084299</v>
      </c>
      <c r="AD75" s="195">
        <f t="shared" si="9"/>
        <v>5872878</v>
      </c>
      <c r="AE75" s="195">
        <f t="shared" si="9"/>
        <v>33781803.609999999</v>
      </c>
      <c r="AF75" s="195">
        <f t="shared" si="9"/>
        <v>4100610.06</v>
      </c>
      <c r="AG75" s="195">
        <f t="shared" si="9"/>
        <v>248630733.83000001</v>
      </c>
      <c r="AH75" s="195">
        <f t="shared" si="9"/>
        <v>0</v>
      </c>
      <c r="AI75" s="195">
        <f t="shared" si="9"/>
        <v>15360244.640000001</v>
      </c>
      <c r="AJ75" s="195">
        <f t="shared" si="9"/>
        <v>77356244.840000004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71322405.640000001</v>
      </c>
      <c r="AQ75" s="195">
        <f t="shared" si="9"/>
        <v>0</v>
      </c>
      <c r="AR75" s="195">
        <f t="shared" si="9"/>
        <v>48383920.409999996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3431790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2072982239.5799999</v>
      </c>
      <c r="CF75" s="252"/>
    </row>
    <row r="76" spans="1:84" ht="12.75" customHeight="1" x14ac:dyDescent="0.3">
      <c r="A76" s="171" t="s">
        <v>248</v>
      </c>
      <c r="B76" s="175"/>
      <c r="C76" s="184">
        <v>43055.8</v>
      </c>
      <c r="D76" s="184">
        <v>0</v>
      </c>
      <c r="E76" s="185">
        <v>134471.17382352901</v>
      </c>
      <c r="F76" s="185">
        <v>44551</v>
      </c>
      <c r="G76" s="184">
        <v>15133</v>
      </c>
      <c r="H76" s="184">
        <v>8539.98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41972.822499999995</v>
      </c>
      <c r="Q76" s="185">
        <v>8497.5400000000009</v>
      </c>
      <c r="R76" s="185">
        <v>1008.45</v>
      </c>
      <c r="S76" s="185">
        <v>19850.97</v>
      </c>
      <c r="T76" s="185">
        <v>108.91</v>
      </c>
      <c r="U76" s="185">
        <v>16163.77</v>
      </c>
      <c r="V76" s="185">
        <v>608</v>
      </c>
      <c r="W76" s="185">
        <v>1999.73</v>
      </c>
      <c r="X76" s="185">
        <v>2583.4499999999998</v>
      </c>
      <c r="Y76" s="185">
        <v>12051</v>
      </c>
      <c r="Z76" s="185">
        <v>8730</v>
      </c>
      <c r="AA76" s="185">
        <v>2812.94</v>
      </c>
      <c r="AB76" s="185">
        <v>13397.6</v>
      </c>
      <c r="AC76" s="185">
        <v>1687.24</v>
      </c>
      <c r="AD76" s="185">
        <v>315.33999999999997</v>
      </c>
      <c r="AE76" s="185">
        <v>1020.31</v>
      </c>
      <c r="AF76" s="185">
        <v>4428.2700000000004</v>
      </c>
      <c r="AG76" s="185">
        <v>19360</v>
      </c>
      <c r="AH76" s="185">
        <v>0</v>
      </c>
      <c r="AI76" s="185">
        <v>22076.09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4661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573</v>
      </c>
      <c r="AW76" s="185">
        <v>0</v>
      </c>
      <c r="AX76" s="185">
        <v>0</v>
      </c>
      <c r="AY76" s="185">
        <v>19713.599999999999</v>
      </c>
      <c r="AZ76" s="185">
        <v>0</v>
      </c>
      <c r="BA76" s="185">
        <v>0</v>
      </c>
      <c r="BB76" s="185">
        <v>0</v>
      </c>
      <c r="BC76" s="185">
        <v>0</v>
      </c>
      <c r="BD76" s="185">
        <v>7706.59</v>
      </c>
      <c r="BE76" s="185">
        <v>314021.37367647077</v>
      </c>
      <c r="BF76" s="185">
        <v>21631.66</v>
      </c>
      <c r="BG76" s="185">
        <v>2789.85</v>
      </c>
      <c r="BH76" s="185">
        <v>3041.56</v>
      </c>
      <c r="BI76" s="185">
        <v>0</v>
      </c>
      <c r="BJ76" s="185">
        <v>0</v>
      </c>
      <c r="BK76" s="185">
        <v>0</v>
      </c>
      <c r="BL76" s="185">
        <v>4704.3900000000003</v>
      </c>
      <c r="BM76" s="185">
        <v>0</v>
      </c>
      <c r="BN76" s="185">
        <v>10256.76</v>
      </c>
      <c r="BO76" s="185">
        <v>0</v>
      </c>
      <c r="BP76" s="185">
        <v>0</v>
      </c>
      <c r="BQ76" s="185">
        <v>0</v>
      </c>
      <c r="BR76" s="185">
        <v>2876.96</v>
      </c>
      <c r="BS76" s="185">
        <v>1689.14</v>
      </c>
      <c r="BT76" s="185">
        <v>1378.22</v>
      </c>
      <c r="BU76" s="185">
        <v>1662.58</v>
      </c>
      <c r="BV76" s="185">
        <v>7812.92</v>
      </c>
      <c r="BW76" s="185">
        <v>1711.53</v>
      </c>
      <c r="BX76" s="185">
        <v>1145.67</v>
      </c>
      <c r="BY76" s="185">
        <v>4458.5</v>
      </c>
      <c r="BZ76" s="185">
        <v>0</v>
      </c>
      <c r="CA76" s="185">
        <v>9779.3799999999992</v>
      </c>
      <c r="CB76" s="185">
        <v>0</v>
      </c>
      <c r="CC76" s="185">
        <v>239.93</v>
      </c>
      <c r="CD76" s="249" t="s">
        <v>221</v>
      </c>
      <c r="CE76" s="195">
        <f t="shared" si="8"/>
        <v>846278</v>
      </c>
      <c r="CF76" s="195">
        <f>BE59-CE76</f>
        <v>0</v>
      </c>
    </row>
    <row r="77" spans="1:84" ht="12.75" customHeight="1" x14ac:dyDescent="0.3">
      <c r="A77" s="171" t="s">
        <v>249</v>
      </c>
      <c r="B77" s="175"/>
      <c r="C77" s="184">
        <v>0</v>
      </c>
      <c r="D77" s="184">
        <v>0</v>
      </c>
      <c r="E77" s="184">
        <v>167024</v>
      </c>
      <c r="F77" s="184">
        <v>0</v>
      </c>
      <c r="G77" s="184">
        <v>7425</v>
      </c>
      <c r="H77" s="184">
        <v>694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1155</v>
      </c>
      <c r="AG77" s="184">
        <v>50113</v>
      </c>
      <c r="AH77" s="184">
        <v>0</v>
      </c>
      <c r="AI77" s="184">
        <v>25440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862</v>
      </c>
      <c r="AW77" s="184">
        <v>0</v>
      </c>
      <c r="AX77" s="249" t="s">
        <v>221</v>
      </c>
      <c r="AY77" s="249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>
        <v>0</v>
      </c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252713</v>
      </c>
      <c r="CF77" s="195">
        <f>AY59-CE77</f>
        <v>0</v>
      </c>
    </row>
    <row r="78" spans="1:84" ht="12.75" customHeight="1" x14ac:dyDescent="0.3">
      <c r="A78" s="171" t="s">
        <v>250</v>
      </c>
      <c r="B78" s="175"/>
      <c r="C78" s="184">
        <v>19275.140753770127</v>
      </c>
      <c r="D78" s="184">
        <v>0</v>
      </c>
      <c r="E78" s="184">
        <v>60199.805897770115</v>
      </c>
      <c r="F78" s="184">
        <v>19944.509118892529</v>
      </c>
      <c r="G78" s="184">
        <v>6774.7133957980877</v>
      </c>
      <c r="H78" s="184">
        <v>3823.1624202635139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18790.315393524437</v>
      </c>
      <c r="Q78" s="184">
        <v>3804.1629597125543</v>
      </c>
      <c r="R78" s="184">
        <v>451.46102715869836</v>
      </c>
      <c r="S78" s="184">
        <v>8886.8454621414112</v>
      </c>
      <c r="T78" s="184">
        <v>48.756626969957686</v>
      </c>
      <c r="U78" s="184">
        <v>7236.1665991937653</v>
      </c>
      <c r="V78" s="184">
        <v>272.188313265396</v>
      </c>
      <c r="W78" s="184">
        <v>895.23542053653</v>
      </c>
      <c r="X78" s="184">
        <v>1156.554108397183</v>
      </c>
      <c r="Y78" s="184">
        <v>5394.9693473047482</v>
      </c>
      <c r="Z78" s="184">
        <v>3908.2302217218867</v>
      </c>
      <c r="AA78" s="184">
        <v>1259.2917663104654</v>
      </c>
      <c r="AB78" s="184">
        <v>5997.8127398099823</v>
      </c>
      <c r="AC78" s="184">
        <v>755.34047643734652</v>
      </c>
      <c r="AD78" s="184">
        <v>141.17082681761505</v>
      </c>
      <c r="AE78" s="184">
        <v>456.77048997996076</v>
      </c>
      <c r="AF78" s="184">
        <v>1982.4397072101235</v>
      </c>
      <c r="AG78" s="184">
        <v>8667.0489223981349</v>
      </c>
      <c r="AH78" s="184">
        <v>0</v>
      </c>
      <c r="AI78" s="184">
        <v>9882.9830601892681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2086.6278423190965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256.51957812676295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0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1361.6399442360162</v>
      </c>
      <c r="BI78" s="184">
        <v>0</v>
      </c>
      <c r="BJ78" s="249" t="s">
        <v>221</v>
      </c>
      <c r="BK78" s="184">
        <v>0</v>
      </c>
      <c r="BL78" s="184">
        <v>2106.0525971095335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756.19106491630089</v>
      </c>
      <c r="BT78" s="184">
        <v>616.99897550762182</v>
      </c>
      <c r="BU78" s="184">
        <v>744.30073333681264</v>
      </c>
      <c r="BV78" s="184">
        <v>3497.673546837957</v>
      </c>
      <c r="BW78" s="184">
        <v>766.21457862355783</v>
      </c>
      <c r="BX78" s="184">
        <v>512.89142246507606</v>
      </c>
      <c r="BY78" s="184">
        <v>1995.9730175884342</v>
      </c>
      <c r="BZ78" s="184">
        <v>0</v>
      </c>
      <c r="CA78" s="184">
        <v>4378.0147154298484</v>
      </c>
      <c r="CB78" s="184">
        <v>0</v>
      </c>
      <c r="CC78" s="249" t="s">
        <v>221</v>
      </c>
      <c r="CD78" s="249" t="s">
        <v>221</v>
      </c>
      <c r="CE78" s="195">
        <f t="shared" si="8"/>
        <v>209084.17307207081</v>
      </c>
      <c r="CF78" s="195"/>
    </row>
    <row r="79" spans="1:84" ht="12.75" customHeight="1" x14ac:dyDescent="0.3">
      <c r="A79" s="171" t="s">
        <v>251</v>
      </c>
      <c r="B79" s="175"/>
      <c r="C79" s="225">
        <v>388470.15348010859</v>
      </c>
      <c r="D79" s="225">
        <v>85300.195073620474</v>
      </c>
      <c r="E79" s="184">
        <v>696307.25708174729</v>
      </c>
      <c r="F79" s="184">
        <v>158001.622684103</v>
      </c>
      <c r="G79" s="184">
        <v>30965.740808155104</v>
      </c>
      <c r="H79" s="184">
        <v>0</v>
      </c>
      <c r="I79" s="184">
        <v>0</v>
      </c>
      <c r="J79" s="184">
        <v>28057.75400466644</v>
      </c>
      <c r="K79" s="184">
        <v>0</v>
      </c>
      <c r="L79" s="184">
        <v>0</v>
      </c>
      <c r="M79" s="184">
        <v>43231.301236346786</v>
      </c>
      <c r="N79" s="184">
        <v>0</v>
      </c>
      <c r="O79" s="184">
        <v>0</v>
      </c>
      <c r="P79" s="184">
        <v>157280.11897413208</v>
      </c>
      <c r="Q79" s="184">
        <v>55420.399389090177</v>
      </c>
      <c r="R79" s="184">
        <v>0</v>
      </c>
      <c r="S79" s="184">
        <v>0</v>
      </c>
      <c r="T79" s="184">
        <v>65975.4337054965</v>
      </c>
      <c r="U79" s="184">
        <v>0</v>
      </c>
      <c r="V79" s="184">
        <v>0</v>
      </c>
      <c r="W79" s="184">
        <v>8.0562005516585469</v>
      </c>
      <c r="X79" s="184">
        <v>6062.4558951288163</v>
      </c>
      <c r="Y79" s="184">
        <v>34878.711090503784</v>
      </c>
      <c r="Z79" s="184">
        <v>0</v>
      </c>
      <c r="AA79" s="184">
        <v>21.343753522086036</v>
      </c>
      <c r="AB79" s="184">
        <v>0</v>
      </c>
      <c r="AC79" s="184">
        <v>0</v>
      </c>
      <c r="AD79" s="184">
        <v>0</v>
      </c>
      <c r="AE79" s="184">
        <v>2857.6441359319542</v>
      </c>
      <c r="AF79" s="184">
        <v>7698.4863334052525</v>
      </c>
      <c r="AG79" s="184">
        <v>208916.38751310422</v>
      </c>
      <c r="AH79" s="184">
        <v>0</v>
      </c>
      <c r="AI79" s="184">
        <v>106052.04623474547</v>
      </c>
      <c r="AJ79" s="184">
        <v>28326.559921127584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44665.706424666743</v>
      </c>
      <c r="AQ79" s="184">
        <v>0</v>
      </c>
      <c r="AR79" s="184">
        <v>177383.50095721064</v>
      </c>
      <c r="AS79" s="184">
        <v>0</v>
      </c>
      <c r="AT79" s="184">
        <v>0</v>
      </c>
      <c r="AU79" s="184">
        <v>0</v>
      </c>
      <c r="AV79" s="184">
        <v>3583.1251026365694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2329464.0000000009</v>
      </c>
      <c r="CF79" s="195">
        <f>BA59</f>
        <v>0</v>
      </c>
    </row>
    <row r="80" spans="1:84" ht="12.75" customHeight="1" x14ac:dyDescent="0.3">
      <c r="A80" s="171" t="s">
        <v>252</v>
      </c>
      <c r="B80" s="175"/>
      <c r="C80" s="187">
        <v>127.50486115299472</v>
      </c>
      <c r="D80" s="187">
        <v>27.997490751222546</v>
      </c>
      <c r="E80" s="187">
        <v>228.54409621607354</v>
      </c>
      <c r="F80" s="187">
        <v>51.859775536953777</v>
      </c>
      <c r="G80" s="187">
        <v>10.163670096332403</v>
      </c>
      <c r="H80" s="187">
        <v>0</v>
      </c>
      <c r="I80" s="187">
        <v>0</v>
      </c>
      <c r="J80" s="187">
        <v>9.2092017792894865</v>
      </c>
      <c r="K80" s="187">
        <v>0</v>
      </c>
      <c r="L80" s="187">
        <v>0</v>
      </c>
      <c r="M80" s="187">
        <v>14.189509830350289</v>
      </c>
      <c r="N80" s="187">
        <v>0</v>
      </c>
      <c r="O80" s="187">
        <v>0</v>
      </c>
      <c r="P80" s="187">
        <v>51.622961383956245</v>
      </c>
      <c r="Q80" s="187">
        <v>18.190252882609904</v>
      </c>
      <c r="R80" s="187">
        <v>0</v>
      </c>
      <c r="S80" s="187">
        <v>0</v>
      </c>
      <c r="T80" s="187">
        <v>21.654658507912067</v>
      </c>
      <c r="U80" s="187">
        <v>0</v>
      </c>
      <c r="V80" s="187">
        <v>0</v>
      </c>
      <c r="W80" s="187">
        <v>2.6442307692307694E-3</v>
      </c>
      <c r="X80" s="187">
        <v>1.9898378040879134</v>
      </c>
      <c r="Y80" s="187">
        <v>11.447997162587212</v>
      </c>
      <c r="Z80" s="187">
        <v>0</v>
      </c>
      <c r="AA80" s="187">
        <v>7.0055120192307691E-3</v>
      </c>
      <c r="AB80" s="187">
        <v>0</v>
      </c>
      <c r="AC80" s="187">
        <v>0</v>
      </c>
      <c r="AD80" s="187">
        <v>0</v>
      </c>
      <c r="AE80" s="187">
        <v>0.93794469282266346</v>
      </c>
      <c r="AF80" s="187">
        <v>2.5268207151449182</v>
      </c>
      <c r="AG80" s="187">
        <v>68.571175272562016</v>
      </c>
      <c r="AH80" s="187">
        <v>0</v>
      </c>
      <c r="AI80" s="187">
        <v>34.808726768360579</v>
      </c>
      <c r="AJ80" s="187">
        <v>9.2974300788086062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14.660314685589279</v>
      </c>
      <c r="AQ80" s="187">
        <v>0</v>
      </c>
      <c r="AR80" s="187">
        <v>58.22135486539856</v>
      </c>
      <c r="AS80" s="187">
        <v>0</v>
      </c>
      <c r="AT80" s="187">
        <v>0</v>
      </c>
      <c r="AU80" s="187">
        <v>0</v>
      </c>
      <c r="AV80" s="187">
        <v>1.1760642731820048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764.58379419902678</v>
      </c>
      <c r="CF80" s="255"/>
    </row>
    <row r="81" spans="1:5" ht="12.75" customHeight="1" x14ac:dyDescent="0.3">
      <c r="A81" s="208" t="s">
        <v>253</v>
      </c>
      <c r="B81" s="208"/>
      <c r="C81" s="208"/>
      <c r="D81" s="208"/>
      <c r="E81" s="208"/>
    </row>
    <row r="82" spans="1:5" ht="12.75" customHeight="1" x14ac:dyDescent="0.3">
      <c r="A82" s="171" t="s">
        <v>254</v>
      </c>
      <c r="B82" s="172"/>
      <c r="C82" s="282" t="s">
        <v>1265</v>
      </c>
      <c r="D82" s="256"/>
      <c r="E82" s="175"/>
    </row>
    <row r="83" spans="1:5" ht="12.75" customHeight="1" x14ac:dyDescent="0.3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75" customHeight="1" x14ac:dyDescent="0.3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75" customHeight="1" x14ac:dyDescent="0.3">
      <c r="A85" s="173" t="s">
        <v>1251</v>
      </c>
      <c r="B85" s="172"/>
      <c r="C85" s="271" t="s">
        <v>1271</v>
      </c>
      <c r="D85" s="205"/>
      <c r="E85" s="204"/>
    </row>
    <row r="86" spans="1:5" ht="12.75" customHeight="1" x14ac:dyDescent="0.3">
      <c r="A86" s="173" t="s">
        <v>1252</v>
      </c>
      <c r="B86" s="172" t="s">
        <v>256</v>
      </c>
      <c r="C86" s="231" t="s">
        <v>1272</v>
      </c>
      <c r="D86" s="205"/>
      <c r="E86" s="204"/>
    </row>
    <row r="87" spans="1:5" ht="12.75" customHeight="1" x14ac:dyDescent="0.3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75" customHeight="1" x14ac:dyDescent="0.3">
      <c r="A88" s="173" t="s">
        <v>259</v>
      </c>
      <c r="B88" s="172" t="s">
        <v>256</v>
      </c>
      <c r="C88" s="230" t="s">
        <v>1274</v>
      </c>
      <c r="D88" s="205"/>
      <c r="E88" s="204"/>
    </row>
    <row r="89" spans="1:5" ht="12.75" customHeight="1" x14ac:dyDescent="0.3">
      <c r="A89" s="173" t="s">
        <v>260</v>
      </c>
      <c r="B89" s="172" t="s">
        <v>256</v>
      </c>
      <c r="C89" s="230" t="s">
        <v>1267</v>
      </c>
      <c r="D89" s="205"/>
      <c r="E89" s="204"/>
    </row>
    <row r="90" spans="1:5" ht="12.75" customHeight="1" x14ac:dyDescent="0.3">
      <c r="A90" s="173" t="s">
        <v>261</v>
      </c>
      <c r="B90" s="172" t="s">
        <v>256</v>
      </c>
      <c r="C90" s="230" t="s">
        <v>1280</v>
      </c>
      <c r="D90" s="205"/>
      <c r="E90" s="204"/>
    </row>
    <row r="91" spans="1:5" ht="12.75" customHeight="1" x14ac:dyDescent="0.3">
      <c r="A91" s="173" t="s">
        <v>262</v>
      </c>
      <c r="B91" s="172" t="s">
        <v>256</v>
      </c>
      <c r="C91" s="230" t="s">
        <v>1281</v>
      </c>
      <c r="D91" s="205"/>
      <c r="E91" s="204"/>
    </row>
    <row r="92" spans="1:5" ht="12.75" customHeight="1" x14ac:dyDescent="0.3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75" customHeight="1" x14ac:dyDescent="0.3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5" ht="12.75" customHeight="1" x14ac:dyDescent="0.3">
      <c r="A94" s="173"/>
      <c r="B94" s="173"/>
      <c r="C94" s="191"/>
      <c r="D94" s="175"/>
      <c r="E94" s="175"/>
    </row>
    <row r="95" spans="1:5" ht="12.75" customHeight="1" x14ac:dyDescent="0.3">
      <c r="A95" s="208" t="s">
        <v>265</v>
      </c>
      <c r="B95" s="208"/>
      <c r="C95" s="208"/>
      <c r="D95" s="208"/>
      <c r="E95" s="208"/>
    </row>
    <row r="96" spans="1:5" ht="12.75" customHeight="1" x14ac:dyDescent="0.3">
      <c r="A96" s="257" t="s">
        <v>266</v>
      </c>
      <c r="B96" s="257"/>
      <c r="C96" s="257"/>
      <c r="D96" s="257"/>
      <c r="E96" s="257"/>
    </row>
    <row r="97" spans="1:5" ht="12.7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7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7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75" customHeight="1" x14ac:dyDescent="0.3">
      <c r="A100" s="257" t="s">
        <v>269</v>
      </c>
      <c r="B100" s="257"/>
      <c r="C100" s="257"/>
      <c r="D100" s="257"/>
      <c r="E100" s="257"/>
    </row>
    <row r="101" spans="1:5" ht="12.7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75" customHeight="1" x14ac:dyDescent="0.3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75" customHeight="1" x14ac:dyDescent="0.3">
      <c r="A103" s="257" t="s">
        <v>271</v>
      </c>
      <c r="B103" s="257"/>
      <c r="C103" s="257"/>
      <c r="D103" s="257"/>
      <c r="E103" s="257"/>
    </row>
    <row r="104" spans="1:5" ht="12.7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7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7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12.75" customHeight="1" x14ac:dyDescent="0.3">
      <c r="A107" s="173"/>
      <c r="B107" s="172"/>
      <c r="C107" s="190"/>
      <c r="D107" s="175"/>
      <c r="E107" s="175"/>
    </row>
    <row r="108" spans="1:5" ht="12.75" customHeight="1" x14ac:dyDescent="0.3">
      <c r="A108" s="207" t="s">
        <v>275</v>
      </c>
      <c r="B108" s="208"/>
      <c r="C108" s="208"/>
      <c r="D108" s="208"/>
      <c r="E108" s="208"/>
    </row>
    <row r="109" spans="1:5" ht="12.75" customHeight="1" x14ac:dyDescent="0.3">
      <c r="A109" s="173"/>
      <c r="B109" s="172"/>
      <c r="C109" s="190"/>
      <c r="D109" s="175"/>
      <c r="E109" s="175"/>
    </row>
    <row r="110" spans="1:5" ht="12.7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75" customHeight="1" x14ac:dyDescent="0.3">
      <c r="A111" s="173" t="s">
        <v>278</v>
      </c>
      <c r="B111" s="172" t="s">
        <v>256</v>
      </c>
      <c r="C111" s="189">
        <v>17653</v>
      </c>
      <c r="D111" s="174">
        <v>82163</v>
      </c>
      <c r="E111" s="175"/>
    </row>
    <row r="112" spans="1:5" ht="12.75" customHeight="1" x14ac:dyDescent="0.3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75" customHeight="1" x14ac:dyDescent="0.3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75" customHeight="1" x14ac:dyDescent="0.3">
      <c r="A114" s="173" t="s">
        <v>281</v>
      </c>
      <c r="B114" s="172" t="s">
        <v>256</v>
      </c>
      <c r="C114" s="189">
        <v>1816</v>
      </c>
      <c r="D114" s="174">
        <v>3010</v>
      </c>
      <c r="E114" s="175"/>
    </row>
    <row r="115" spans="1:5" ht="12.7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75" customHeight="1" x14ac:dyDescent="0.3">
      <c r="A116" s="173" t="s">
        <v>283</v>
      </c>
      <c r="B116" s="172" t="s">
        <v>256</v>
      </c>
      <c r="C116" s="189">
        <v>74</v>
      </c>
      <c r="D116" s="175"/>
      <c r="E116" s="175"/>
    </row>
    <row r="117" spans="1:5" ht="12.75" customHeight="1" x14ac:dyDescent="0.3">
      <c r="A117" s="173" t="s">
        <v>284</v>
      </c>
      <c r="B117" s="172" t="s">
        <v>256</v>
      </c>
      <c r="C117" s="189">
        <v>34</v>
      </c>
      <c r="D117" s="175"/>
      <c r="E117" s="175"/>
    </row>
    <row r="118" spans="1:5" ht="12.75" customHeight="1" x14ac:dyDescent="0.3">
      <c r="A118" s="173" t="s">
        <v>1239</v>
      </c>
      <c r="B118" s="172" t="s">
        <v>256</v>
      </c>
      <c r="C118" s="189">
        <v>229</v>
      </c>
      <c r="D118" s="175"/>
      <c r="E118" s="175"/>
    </row>
    <row r="119" spans="1:5" ht="12.75" customHeight="1" x14ac:dyDescent="0.3">
      <c r="A119" s="173" t="s">
        <v>285</v>
      </c>
      <c r="B119" s="172" t="s">
        <v>256</v>
      </c>
      <c r="C119" s="189">
        <v>8</v>
      </c>
      <c r="D119" s="175"/>
      <c r="E119" s="175"/>
    </row>
    <row r="120" spans="1:5" ht="12.75" customHeight="1" x14ac:dyDescent="0.3">
      <c r="A120" s="173" t="s">
        <v>286</v>
      </c>
      <c r="B120" s="172" t="s">
        <v>256</v>
      </c>
      <c r="C120" s="189">
        <v>40</v>
      </c>
      <c r="D120" s="175"/>
      <c r="E120" s="175"/>
    </row>
    <row r="121" spans="1:5" ht="12.75" customHeight="1" x14ac:dyDescent="0.3">
      <c r="A121" s="173" t="s">
        <v>287</v>
      </c>
      <c r="B121" s="172" t="s">
        <v>256</v>
      </c>
      <c r="C121" s="189">
        <v>14</v>
      </c>
      <c r="D121" s="175"/>
      <c r="E121" s="175"/>
    </row>
    <row r="122" spans="1:5" ht="12.75" customHeight="1" x14ac:dyDescent="0.3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75" customHeight="1" x14ac:dyDescent="0.3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75" customHeight="1" x14ac:dyDescent="0.3">
      <c r="A124" s="173" t="s">
        <v>289</v>
      </c>
      <c r="B124" s="172"/>
      <c r="C124" s="189">
        <v>0</v>
      </c>
      <c r="D124" s="175"/>
      <c r="E124" s="175"/>
    </row>
    <row r="125" spans="1:5" ht="12.75" customHeight="1" x14ac:dyDescent="0.3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75" customHeight="1" x14ac:dyDescent="0.3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75" customHeight="1" x14ac:dyDescent="0.3">
      <c r="A127" s="173" t="s">
        <v>291</v>
      </c>
      <c r="B127" s="175"/>
      <c r="C127" s="191"/>
      <c r="D127" s="175"/>
      <c r="E127" s="175">
        <f>SUM(C116:C126)</f>
        <v>399</v>
      </c>
    </row>
    <row r="128" spans="1:5" ht="12.75" customHeight="1" x14ac:dyDescent="0.3">
      <c r="A128" s="173" t="s">
        <v>292</v>
      </c>
      <c r="B128" s="172" t="s">
        <v>256</v>
      </c>
      <c r="C128" s="189">
        <v>450</v>
      </c>
      <c r="D128" s="175"/>
      <c r="E128" s="175"/>
    </row>
    <row r="129" spans="1:6" ht="12.75" customHeight="1" x14ac:dyDescent="0.3">
      <c r="A129" s="173" t="s">
        <v>293</v>
      </c>
      <c r="B129" s="172" t="s">
        <v>256</v>
      </c>
      <c r="C129" s="189">
        <v>40</v>
      </c>
      <c r="D129" s="175"/>
      <c r="E129" s="175"/>
    </row>
    <row r="130" spans="1:6" ht="12.75" customHeight="1" x14ac:dyDescent="0.3">
      <c r="A130" s="173"/>
      <c r="B130" s="175"/>
      <c r="C130" s="191"/>
      <c r="D130" s="175"/>
      <c r="E130" s="175"/>
    </row>
    <row r="131" spans="1:6" ht="12.75" customHeight="1" x14ac:dyDescent="0.3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75" customHeight="1" x14ac:dyDescent="0.3">
      <c r="A132" s="173"/>
      <c r="B132" s="173"/>
      <c r="C132" s="191"/>
      <c r="D132" s="175"/>
      <c r="E132" s="175"/>
    </row>
    <row r="133" spans="1:6" ht="12.75" customHeight="1" x14ac:dyDescent="0.3">
      <c r="A133" s="173"/>
      <c r="B133" s="173"/>
      <c r="C133" s="191"/>
      <c r="D133" s="175"/>
      <c r="E133" s="175"/>
    </row>
    <row r="134" spans="1:6" ht="12.75" customHeight="1" x14ac:dyDescent="0.3">
      <c r="A134" s="173"/>
      <c r="B134" s="173"/>
      <c r="C134" s="191"/>
      <c r="D134" s="175"/>
      <c r="E134" s="175"/>
    </row>
    <row r="135" spans="1:6" ht="12.75" customHeight="1" x14ac:dyDescent="0.3">
      <c r="A135" s="173"/>
      <c r="B135" s="173"/>
      <c r="C135" s="191"/>
      <c r="D135" s="175"/>
      <c r="E135" s="175"/>
    </row>
    <row r="136" spans="1:6" ht="12.75" customHeight="1" x14ac:dyDescent="0.3">
      <c r="A136" s="208" t="s">
        <v>1240</v>
      </c>
      <c r="B136" s="207"/>
      <c r="C136" s="207"/>
      <c r="D136" s="207"/>
      <c r="E136" s="207"/>
    </row>
    <row r="137" spans="1:6" ht="12.7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75" customHeight="1" x14ac:dyDescent="0.3">
      <c r="A138" s="173" t="s">
        <v>277</v>
      </c>
      <c r="B138" s="174">
        <v>9200</v>
      </c>
      <c r="C138" s="189">
        <v>3651</v>
      </c>
      <c r="D138" s="174">
        <v>4802</v>
      </c>
      <c r="E138" s="175">
        <f>SUM(B138:D138)</f>
        <v>17653</v>
      </c>
    </row>
    <row r="139" spans="1:6" ht="12.75" customHeight="1" x14ac:dyDescent="0.3">
      <c r="A139" s="173" t="s">
        <v>215</v>
      </c>
      <c r="B139" s="174">
        <v>46402</v>
      </c>
      <c r="C139" s="189">
        <v>16984</v>
      </c>
      <c r="D139" s="174">
        <v>18777</v>
      </c>
      <c r="E139" s="175">
        <f>SUM(B139:D139)</f>
        <v>82163</v>
      </c>
    </row>
    <row r="140" spans="1:6" ht="12.75" customHeight="1" x14ac:dyDescent="0.3">
      <c r="A140" s="173" t="s">
        <v>298</v>
      </c>
      <c r="B140" s="174">
        <v>54005</v>
      </c>
      <c r="C140" s="174">
        <v>38845</v>
      </c>
      <c r="D140" s="174">
        <v>54071</v>
      </c>
      <c r="E140" s="175">
        <f>SUM(B140:D140)</f>
        <v>146921</v>
      </c>
    </row>
    <row r="141" spans="1:6" ht="12.75" customHeight="1" x14ac:dyDescent="0.3">
      <c r="A141" s="173" t="s">
        <v>245</v>
      </c>
      <c r="B141" s="174">
        <v>456130833</v>
      </c>
      <c r="C141" s="189">
        <v>140724680</v>
      </c>
      <c r="D141" s="174">
        <v>472348238</v>
      </c>
      <c r="E141" s="175">
        <f>SUM(B141:D141)</f>
        <v>1069203751</v>
      </c>
      <c r="F141" s="199"/>
    </row>
    <row r="142" spans="1:6" ht="12.75" customHeight="1" x14ac:dyDescent="0.3">
      <c r="A142" s="173" t="s">
        <v>246</v>
      </c>
      <c r="B142" s="174">
        <v>320535351</v>
      </c>
      <c r="C142" s="189">
        <v>151474830</v>
      </c>
      <c r="D142" s="174">
        <v>531768308</v>
      </c>
      <c r="E142" s="175">
        <f>SUM(B142:D142)</f>
        <v>1003778489</v>
      </c>
      <c r="F142" s="199"/>
    </row>
    <row r="143" spans="1:6" ht="12.7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7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7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7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7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7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7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7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7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7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7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7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75" customHeight="1" x14ac:dyDescent="0.3">
      <c r="A155" s="177"/>
      <c r="B155" s="177"/>
      <c r="C155" s="193"/>
      <c r="D155" s="178"/>
      <c r="E155" s="175"/>
    </row>
    <row r="156" spans="1:5" ht="12.7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75" customHeight="1" x14ac:dyDescent="0.3">
      <c r="A157" s="177" t="s">
        <v>304</v>
      </c>
      <c r="B157" s="174">
        <v>67817554</v>
      </c>
      <c r="C157" s="174">
        <v>56604730</v>
      </c>
      <c r="D157" s="175"/>
      <c r="E157" s="175"/>
    </row>
    <row r="158" spans="1:5" ht="12.75" customHeight="1" x14ac:dyDescent="0.3">
      <c r="A158" s="177"/>
      <c r="B158" s="178"/>
      <c r="C158" s="193"/>
      <c r="D158" s="175"/>
      <c r="E158" s="175"/>
    </row>
    <row r="159" spans="1:5" ht="12.75" customHeight="1" x14ac:dyDescent="0.3">
      <c r="A159" s="177"/>
      <c r="B159" s="177"/>
      <c r="C159" s="193"/>
      <c r="D159" s="178"/>
      <c r="E159" s="175"/>
    </row>
    <row r="160" spans="1:5" ht="12.75" customHeight="1" x14ac:dyDescent="0.3">
      <c r="A160" s="177"/>
      <c r="B160" s="177"/>
      <c r="C160" s="193"/>
      <c r="D160" s="178"/>
      <c r="E160" s="175"/>
    </row>
    <row r="161" spans="1:5" ht="12.75" customHeight="1" x14ac:dyDescent="0.3">
      <c r="A161" s="177"/>
      <c r="B161" s="177"/>
      <c r="C161" s="193"/>
      <c r="D161" s="178"/>
      <c r="E161" s="175"/>
    </row>
    <row r="162" spans="1:5" ht="12.75" customHeight="1" x14ac:dyDescent="0.3">
      <c r="A162" s="177"/>
      <c r="B162" s="177"/>
      <c r="C162" s="193"/>
      <c r="D162" s="178"/>
      <c r="E162" s="175"/>
    </row>
    <row r="163" spans="1:5" ht="12.75" customHeight="1" x14ac:dyDescent="0.3">
      <c r="A163" s="207" t="s">
        <v>305</v>
      </c>
      <c r="B163" s="208"/>
      <c r="C163" s="208"/>
      <c r="D163" s="208"/>
      <c r="E163" s="208"/>
    </row>
    <row r="164" spans="1:5" ht="12.75" customHeight="1" x14ac:dyDescent="0.3">
      <c r="A164" s="257" t="s">
        <v>306</v>
      </c>
      <c r="B164" s="257"/>
      <c r="C164" s="257"/>
      <c r="D164" s="257"/>
      <c r="E164" s="257"/>
    </row>
    <row r="165" spans="1:5" ht="12.75" customHeight="1" x14ac:dyDescent="0.3">
      <c r="A165" s="173" t="s">
        <v>307</v>
      </c>
      <c r="B165" s="172" t="s">
        <v>256</v>
      </c>
      <c r="C165" s="189">
        <v>18077160.48</v>
      </c>
      <c r="D165" s="175"/>
      <c r="E165" s="175"/>
    </row>
    <row r="166" spans="1:5" ht="12.75" customHeight="1" x14ac:dyDescent="0.3">
      <c r="A166" s="173" t="s">
        <v>308</v>
      </c>
      <c r="B166" s="172" t="s">
        <v>256</v>
      </c>
      <c r="C166" s="189">
        <v>336593.52</v>
      </c>
      <c r="D166" s="175"/>
      <c r="E166" s="175"/>
    </row>
    <row r="167" spans="1:5" ht="12.75" customHeight="1" x14ac:dyDescent="0.3">
      <c r="A167" s="177" t="s">
        <v>309</v>
      </c>
      <c r="B167" s="172" t="s">
        <v>256</v>
      </c>
      <c r="C167" s="189">
        <v>1472274.99</v>
      </c>
      <c r="D167" s="175"/>
      <c r="E167" s="175"/>
    </row>
    <row r="168" spans="1:5" ht="12.75" customHeight="1" x14ac:dyDescent="0.3">
      <c r="A168" s="173" t="s">
        <v>310</v>
      </c>
      <c r="B168" s="172" t="s">
        <v>256</v>
      </c>
      <c r="C168" s="189">
        <v>30128788.260000002</v>
      </c>
      <c r="D168" s="175"/>
      <c r="E168" s="175"/>
    </row>
    <row r="169" spans="1:5" ht="12.75" customHeight="1" x14ac:dyDescent="0.3">
      <c r="A169" s="173" t="s">
        <v>311</v>
      </c>
      <c r="B169" s="172" t="s">
        <v>256</v>
      </c>
      <c r="C169" s="189">
        <v>212306.41</v>
      </c>
      <c r="D169" s="175"/>
      <c r="E169" s="175"/>
    </row>
    <row r="170" spans="1:5" ht="12.75" customHeight="1" x14ac:dyDescent="0.3">
      <c r="A170" s="173" t="s">
        <v>312</v>
      </c>
      <c r="B170" s="172" t="s">
        <v>256</v>
      </c>
      <c r="C170" s="189">
        <v>17721119.190000001</v>
      </c>
      <c r="D170" s="175"/>
      <c r="E170" s="175"/>
    </row>
    <row r="171" spans="1:5" ht="12.75" customHeight="1" x14ac:dyDescent="0.3">
      <c r="A171" s="173" t="s">
        <v>313</v>
      </c>
      <c r="B171" s="172" t="s">
        <v>256</v>
      </c>
      <c r="C171" s="189">
        <v>1828386.39</v>
      </c>
      <c r="D171" s="175"/>
      <c r="E171" s="175"/>
    </row>
    <row r="172" spans="1:5" ht="12.75" customHeight="1" x14ac:dyDescent="0.3">
      <c r="A172" s="173" t="s">
        <v>313</v>
      </c>
      <c r="B172" s="172" t="s">
        <v>256</v>
      </c>
      <c r="C172" s="189">
        <v>77324.429999999993</v>
      </c>
      <c r="D172" s="175"/>
      <c r="E172" s="175"/>
    </row>
    <row r="173" spans="1:5" ht="12.75" customHeight="1" x14ac:dyDescent="0.3">
      <c r="A173" s="173" t="s">
        <v>203</v>
      </c>
      <c r="B173" s="175"/>
      <c r="C173" s="191"/>
      <c r="D173" s="175">
        <f>SUM(C165:C172)</f>
        <v>69853953.670000002</v>
      </c>
      <c r="E173" s="175"/>
    </row>
    <row r="174" spans="1:5" ht="12.75" customHeight="1" x14ac:dyDescent="0.3">
      <c r="A174" s="257" t="s">
        <v>314</v>
      </c>
      <c r="B174" s="257"/>
      <c r="C174" s="257"/>
      <c r="D174" s="257"/>
      <c r="E174" s="257"/>
    </row>
    <row r="175" spans="1:5" ht="12.75" customHeight="1" x14ac:dyDescent="0.3">
      <c r="A175" s="173" t="s">
        <v>315</v>
      </c>
      <c r="B175" s="172" t="s">
        <v>256</v>
      </c>
      <c r="C175" s="189">
        <v>10055630.939999999</v>
      </c>
      <c r="D175" s="175"/>
      <c r="E175" s="175"/>
    </row>
    <row r="176" spans="1:5" ht="12.75" customHeight="1" x14ac:dyDescent="0.3">
      <c r="A176" s="173" t="s">
        <v>316</v>
      </c>
      <c r="B176" s="172" t="s">
        <v>256</v>
      </c>
      <c r="C176" s="189">
        <v>2582545.9900000002</v>
      </c>
      <c r="D176" s="175"/>
      <c r="E176" s="175"/>
    </row>
    <row r="177" spans="1:5" ht="12.75" customHeight="1" x14ac:dyDescent="0.3">
      <c r="A177" s="173" t="s">
        <v>203</v>
      </c>
      <c r="B177" s="175"/>
      <c r="C177" s="191"/>
      <c r="D177" s="175">
        <f>SUM(C175:C176)</f>
        <v>12638176.93</v>
      </c>
      <c r="E177" s="175"/>
    </row>
    <row r="178" spans="1:5" ht="12.75" customHeight="1" x14ac:dyDescent="0.3">
      <c r="A178" s="257" t="s">
        <v>317</v>
      </c>
      <c r="B178" s="257"/>
      <c r="C178" s="257"/>
      <c r="D178" s="257"/>
      <c r="E178" s="257"/>
    </row>
    <row r="179" spans="1:5" ht="12.75" customHeight="1" x14ac:dyDescent="0.3">
      <c r="A179" s="173" t="s">
        <v>318</v>
      </c>
      <c r="B179" s="172" t="s">
        <v>256</v>
      </c>
      <c r="C179" s="189">
        <v>4743729.12</v>
      </c>
      <c r="D179" s="175"/>
      <c r="E179" s="175"/>
    </row>
    <row r="180" spans="1:5" ht="12.75" customHeight="1" x14ac:dyDescent="0.3">
      <c r="A180" s="173" t="s">
        <v>319</v>
      </c>
      <c r="B180" s="172" t="s">
        <v>256</v>
      </c>
      <c r="C180" s="189">
        <v>1284267.8400000001</v>
      </c>
      <c r="D180" s="175"/>
      <c r="E180" s="175"/>
    </row>
    <row r="181" spans="1:5" ht="12.75" customHeight="1" x14ac:dyDescent="0.3">
      <c r="A181" s="173" t="s">
        <v>203</v>
      </c>
      <c r="B181" s="175"/>
      <c r="C181" s="191"/>
      <c r="D181" s="175">
        <f>SUM(C179:C180)</f>
        <v>6027996.96</v>
      </c>
      <c r="E181" s="175"/>
    </row>
    <row r="182" spans="1:5" ht="12.75" customHeight="1" x14ac:dyDescent="0.3">
      <c r="A182" s="257" t="s">
        <v>320</v>
      </c>
      <c r="B182" s="257"/>
      <c r="C182" s="257"/>
      <c r="D182" s="257"/>
      <c r="E182" s="257"/>
    </row>
    <row r="183" spans="1:5" ht="12.75" customHeight="1" x14ac:dyDescent="0.3">
      <c r="A183" s="173" t="s">
        <v>321</v>
      </c>
      <c r="B183" s="172" t="s">
        <v>256</v>
      </c>
      <c r="C183" s="189">
        <v>515750.43</v>
      </c>
      <c r="D183" s="175"/>
      <c r="E183" s="175"/>
    </row>
    <row r="184" spans="1:5" ht="12.75" customHeight="1" x14ac:dyDescent="0.3">
      <c r="A184" s="173" t="s">
        <v>322</v>
      </c>
      <c r="B184" s="172" t="s">
        <v>256</v>
      </c>
      <c r="C184" s="189">
        <v>18401698.829999998</v>
      </c>
      <c r="D184" s="175"/>
      <c r="E184" s="175"/>
    </row>
    <row r="185" spans="1:5" ht="12.75" customHeight="1" x14ac:dyDescent="0.3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2.75" customHeight="1" x14ac:dyDescent="0.3">
      <c r="A186" s="173" t="s">
        <v>203</v>
      </c>
      <c r="B186" s="175"/>
      <c r="C186" s="191"/>
      <c r="D186" s="175">
        <f>SUM(C183:C185)</f>
        <v>18917449.259999998</v>
      </c>
      <c r="E186" s="175"/>
    </row>
    <row r="187" spans="1:5" ht="12.75" customHeight="1" x14ac:dyDescent="0.3">
      <c r="A187" s="257" t="s">
        <v>323</v>
      </c>
      <c r="B187" s="257"/>
      <c r="C187" s="257"/>
      <c r="D187" s="257"/>
      <c r="E187" s="257"/>
    </row>
    <row r="188" spans="1:5" ht="12.75" customHeight="1" x14ac:dyDescent="0.3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2.75" customHeight="1" x14ac:dyDescent="0.3">
      <c r="A189" s="173" t="s">
        <v>325</v>
      </c>
      <c r="B189" s="172" t="s">
        <v>256</v>
      </c>
      <c r="C189" s="189">
        <v>697014.82</v>
      </c>
      <c r="D189" s="175"/>
      <c r="E189" s="175"/>
    </row>
    <row r="190" spans="1:5" ht="12.75" customHeight="1" x14ac:dyDescent="0.3">
      <c r="A190" s="173" t="s">
        <v>203</v>
      </c>
      <c r="B190" s="175"/>
      <c r="C190" s="191"/>
      <c r="D190" s="175">
        <f>SUM(C188:C189)</f>
        <v>697014.82</v>
      </c>
      <c r="E190" s="175"/>
    </row>
    <row r="191" spans="1:5" ht="12.75" customHeight="1" x14ac:dyDescent="0.3">
      <c r="A191" s="173"/>
      <c r="B191" s="175"/>
      <c r="C191" s="191"/>
      <c r="D191" s="175"/>
      <c r="E191" s="175"/>
    </row>
    <row r="192" spans="1:5" ht="12.75" customHeight="1" x14ac:dyDescent="0.3">
      <c r="A192" s="208" t="s">
        <v>326</v>
      </c>
      <c r="B192" s="208"/>
      <c r="C192" s="208"/>
      <c r="D192" s="208"/>
      <c r="E192" s="208"/>
    </row>
    <row r="193" spans="1:8" ht="12.75" customHeight="1" x14ac:dyDescent="0.3">
      <c r="A193" s="207" t="s">
        <v>327</v>
      </c>
      <c r="B193" s="208"/>
      <c r="C193" s="208"/>
      <c r="D193" s="208"/>
      <c r="E193" s="208"/>
    </row>
    <row r="194" spans="1:8" ht="12.7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75" customHeight="1" x14ac:dyDescent="0.3">
      <c r="A195" s="173" t="s">
        <v>332</v>
      </c>
      <c r="B195" s="174">
        <v>115603655</v>
      </c>
      <c r="C195" s="189">
        <v>9604330</v>
      </c>
      <c r="D195" s="174"/>
      <c r="E195" s="175">
        <f t="shared" ref="E195:E203" si="10">SUM(B195:C195)-D195</f>
        <v>125207985</v>
      </c>
    </row>
    <row r="196" spans="1:8" ht="12.75" customHeight="1" x14ac:dyDescent="0.3">
      <c r="A196" s="173" t="s">
        <v>333</v>
      </c>
      <c r="B196" s="174">
        <v>26747734</v>
      </c>
      <c r="C196" s="189">
        <v>885355.93</v>
      </c>
      <c r="D196" s="174"/>
      <c r="E196" s="175">
        <f t="shared" si="10"/>
        <v>27633089.93</v>
      </c>
    </row>
    <row r="197" spans="1:8" ht="12.75" customHeight="1" x14ac:dyDescent="0.3">
      <c r="A197" s="173" t="s">
        <v>334</v>
      </c>
      <c r="B197" s="174">
        <v>1482077363</v>
      </c>
      <c r="C197" s="189">
        <v>27043814</v>
      </c>
      <c r="D197" s="174">
        <v>12524</v>
      </c>
      <c r="E197" s="175">
        <f t="shared" si="10"/>
        <v>1509108653</v>
      </c>
    </row>
    <row r="198" spans="1:8" ht="12.75" customHeight="1" x14ac:dyDescent="0.3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75" customHeight="1" x14ac:dyDescent="0.3">
      <c r="A199" s="173" t="s">
        <v>336</v>
      </c>
      <c r="B199" s="174">
        <v>239837880</v>
      </c>
      <c r="C199" s="189">
        <v>34433347</v>
      </c>
      <c r="D199" s="174"/>
      <c r="E199" s="175">
        <f t="shared" si="10"/>
        <v>274271227</v>
      </c>
    </row>
    <row r="200" spans="1:8" ht="12.75" customHeight="1" x14ac:dyDescent="0.3">
      <c r="A200" s="173" t="s">
        <v>337</v>
      </c>
      <c r="B200" s="174">
        <v>930731617</v>
      </c>
      <c r="C200" s="189">
        <v>111289292</v>
      </c>
      <c r="D200" s="174">
        <v>38308651</v>
      </c>
      <c r="E200" s="175">
        <f t="shared" si="10"/>
        <v>1003712258</v>
      </c>
    </row>
    <row r="201" spans="1:8" ht="12.75" customHeight="1" x14ac:dyDescent="0.3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75" customHeight="1" x14ac:dyDescent="0.3">
      <c r="A202" s="173" t="s">
        <v>339</v>
      </c>
      <c r="B202" s="174">
        <v>57735524</v>
      </c>
      <c r="C202" s="189">
        <v>9723131.6400000006</v>
      </c>
      <c r="D202" s="174"/>
      <c r="E202" s="175">
        <f t="shared" si="10"/>
        <v>67458655.640000001</v>
      </c>
    </row>
    <row r="203" spans="1:8" ht="12.75" customHeight="1" x14ac:dyDescent="0.3">
      <c r="A203" s="173" t="s">
        <v>340</v>
      </c>
      <c r="B203" s="174">
        <v>151440475</v>
      </c>
      <c r="C203" s="189">
        <v>-57880354</v>
      </c>
      <c r="D203" s="174"/>
      <c r="E203" s="175">
        <f t="shared" si="10"/>
        <v>93560121</v>
      </c>
    </row>
    <row r="204" spans="1:8" ht="12.75" customHeight="1" x14ac:dyDescent="0.3">
      <c r="A204" s="173" t="s">
        <v>203</v>
      </c>
      <c r="B204" s="175">
        <f>SUM(B195:B203)</f>
        <v>3004174248</v>
      </c>
      <c r="C204" s="191">
        <f>SUM(C195:C203)</f>
        <v>135098916.56999999</v>
      </c>
      <c r="D204" s="175">
        <f>SUM(D195:D203)</f>
        <v>38321175</v>
      </c>
      <c r="E204" s="175">
        <f>SUM(E195:E203)</f>
        <v>3100951989.5700002</v>
      </c>
    </row>
    <row r="205" spans="1:8" ht="12.75" customHeight="1" x14ac:dyDescent="0.3">
      <c r="A205" s="173"/>
      <c r="B205" s="173"/>
      <c r="C205" s="191"/>
      <c r="D205" s="175"/>
      <c r="E205" s="175"/>
    </row>
    <row r="206" spans="1:8" ht="12.75" customHeight="1" x14ac:dyDescent="0.3">
      <c r="A206" s="207" t="s">
        <v>341</v>
      </c>
      <c r="B206" s="207"/>
      <c r="C206" s="207"/>
      <c r="D206" s="207"/>
      <c r="E206" s="207"/>
    </row>
    <row r="207" spans="1:8" ht="12.7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7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75" customHeight="1" x14ac:dyDescent="0.3">
      <c r="A209" s="173" t="s">
        <v>333</v>
      </c>
      <c r="B209" s="174">
        <v>19814046</v>
      </c>
      <c r="C209" s="189">
        <v>1017608</v>
      </c>
      <c r="D209" s="174"/>
      <c r="E209" s="175">
        <f t="shared" ref="E209:E216" si="11">SUM(B209:C209)-D209</f>
        <v>20831654</v>
      </c>
      <c r="H209" s="259"/>
    </row>
    <row r="210" spans="1:8" ht="12.75" customHeight="1" x14ac:dyDescent="0.3">
      <c r="A210" s="173" t="s">
        <v>334</v>
      </c>
      <c r="B210" s="174">
        <v>869802365</v>
      </c>
      <c r="C210" s="189">
        <v>42231544</v>
      </c>
      <c r="D210" s="174"/>
      <c r="E210" s="175">
        <f t="shared" si="11"/>
        <v>912033909</v>
      </c>
      <c r="H210" s="259"/>
    </row>
    <row r="211" spans="1:8" ht="12.75" customHeight="1" x14ac:dyDescent="0.3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75" customHeight="1" x14ac:dyDescent="0.3">
      <c r="A212" s="173" t="s">
        <v>336</v>
      </c>
      <c r="B212" s="174">
        <v>149665328</v>
      </c>
      <c r="C212" s="189">
        <v>10798350</v>
      </c>
      <c r="D212" s="174"/>
      <c r="E212" s="175">
        <f t="shared" si="11"/>
        <v>160463678</v>
      </c>
      <c r="H212" s="259"/>
    </row>
    <row r="213" spans="1:8" ht="12.75" customHeight="1" x14ac:dyDescent="0.3">
      <c r="A213" s="173" t="s">
        <v>337</v>
      </c>
      <c r="B213" s="174">
        <v>664166372</v>
      </c>
      <c r="C213" s="189">
        <v>82097178</v>
      </c>
      <c r="D213" s="174">
        <v>36994530</v>
      </c>
      <c r="E213" s="175">
        <f t="shared" si="11"/>
        <v>709269020</v>
      </c>
      <c r="H213" s="259"/>
    </row>
    <row r="214" spans="1:8" ht="12.75" customHeight="1" x14ac:dyDescent="0.3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75" customHeight="1" x14ac:dyDescent="0.3">
      <c r="A215" s="173" t="s">
        <v>339</v>
      </c>
      <c r="B215" s="174">
        <v>36334204</v>
      </c>
      <c r="C215" s="189">
        <v>2783145</v>
      </c>
      <c r="D215" s="174"/>
      <c r="E215" s="175">
        <f t="shared" si="11"/>
        <v>39117349</v>
      </c>
      <c r="H215" s="259"/>
    </row>
    <row r="216" spans="1:8" ht="12.75" customHeight="1" x14ac:dyDescent="0.3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75" customHeight="1" x14ac:dyDescent="0.3">
      <c r="A217" s="173" t="s">
        <v>203</v>
      </c>
      <c r="B217" s="175">
        <f>SUM(B208:B216)</f>
        <v>1739782315</v>
      </c>
      <c r="C217" s="191">
        <f>SUM(C208:C216)</f>
        <v>138927825</v>
      </c>
      <c r="D217" s="175">
        <f>SUM(D208:D216)</f>
        <v>36994530</v>
      </c>
      <c r="E217" s="175">
        <f>SUM(E208:E216)</f>
        <v>1841715610</v>
      </c>
    </row>
    <row r="218" spans="1:8" ht="12.75" customHeight="1" x14ac:dyDescent="0.3">
      <c r="A218" s="173"/>
      <c r="B218" s="175"/>
      <c r="C218" s="191"/>
      <c r="D218" s="175"/>
      <c r="E218" s="175"/>
    </row>
    <row r="219" spans="1:8" ht="12.75" customHeight="1" x14ac:dyDescent="0.3">
      <c r="A219" s="208" t="s">
        <v>342</v>
      </c>
      <c r="B219" s="208"/>
      <c r="C219" s="208"/>
      <c r="D219" s="208"/>
      <c r="E219" s="208"/>
    </row>
    <row r="220" spans="1:8" ht="12.75" customHeight="1" x14ac:dyDescent="0.3">
      <c r="A220" s="208"/>
      <c r="B220" s="292" t="s">
        <v>1255</v>
      </c>
      <c r="C220" s="292"/>
      <c r="D220" s="208"/>
      <c r="E220" s="208"/>
    </row>
    <row r="221" spans="1:8" ht="12.75" customHeight="1" x14ac:dyDescent="0.3">
      <c r="A221" s="272" t="s">
        <v>1255</v>
      </c>
      <c r="B221" s="208"/>
      <c r="C221" s="189">
        <v>17638884.670000002</v>
      </c>
      <c r="D221" s="172">
        <f>C221</f>
        <v>17638884.670000002</v>
      </c>
      <c r="E221" s="208"/>
    </row>
    <row r="222" spans="1:8" ht="12.75" customHeight="1" x14ac:dyDescent="0.3">
      <c r="A222" s="257" t="s">
        <v>343</v>
      </c>
      <c r="B222" s="257"/>
      <c r="C222" s="257"/>
      <c r="D222" s="257"/>
      <c r="E222" s="257"/>
    </row>
    <row r="223" spans="1:8" ht="12.75" customHeight="1" x14ac:dyDescent="0.3">
      <c r="A223" s="173" t="s">
        <v>344</v>
      </c>
      <c r="B223" s="172" t="s">
        <v>256</v>
      </c>
      <c r="C223" s="189">
        <v>783575280.59000003</v>
      </c>
      <c r="D223" s="175"/>
      <c r="E223" s="175"/>
    </row>
    <row r="224" spans="1:8" ht="12.75" customHeight="1" x14ac:dyDescent="0.3">
      <c r="A224" s="173" t="s">
        <v>345</v>
      </c>
      <c r="B224" s="172" t="s">
        <v>256</v>
      </c>
      <c r="C224" s="189">
        <v>302541315.23000002</v>
      </c>
      <c r="D224" s="175"/>
      <c r="E224" s="175"/>
    </row>
    <row r="225" spans="1:5" ht="12.75" customHeight="1" x14ac:dyDescent="0.3">
      <c r="A225" s="173" t="s">
        <v>346</v>
      </c>
      <c r="B225" s="172" t="s">
        <v>256</v>
      </c>
      <c r="C225" s="189">
        <v>9935509.4499999993</v>
      </c>
      <c r="D225" s="175"/>
      <c r="E225" s="175"/>
    </row>
    <row r="226" spans="1:5" ht="12.75" customHeight="1" x14ac:dyDescent="0.3">
      <c r="A226" s="173" t="s">
        <v>347</v>
      </c>
      <c r="B226" s="172" t="s">
        <v>256</v>
      </c>
      <c r="C226" s="189">
        <v>34904082.75</v>
      </c>
      <c r="D226" s="175"/>
      <c r="E226" s="175"/>
    </row>
    <row r="227" spans="1:5" ht="12.75" customHeight="1" x14ac:dyDescent="0.3">
      <c r="A227" s="173" t="s">
        <v>348</v>
      </c>
      <c r="B227" s="172" t="s">
        <v>256</v>
      </c>
      <c r="C227" s="189">
        <v>236762445.47</v>
      </c>
      <c r="D227" s="175"/>
      <c r="E227" s="175"/>
    </row>
    <row r="228" spans="1:5" ht="12.75" customHeight="1" x14ac:dyDescent="0.3">
      <c r="A228" s="173" t="s">
        <v>349</v>
      </c>
      <c r="B228" s="172" t="s">
        <v>256</v>
      </c>
      <c r="C228" s="189">
        <v>21073408.140000001</v>
      </c>
      <c r="D228" s="175"/>
      <c r="E228" s="175"/>
    </row>
    <row r="229" spans="1:5" ht="12.75" customHeight="1" x14ac:dyDescent="0.3">
      <c r="A229" s="173" t="s">
        <v>350</v>
      </c>
      <c r="B229" s="175"/>
      <c r="C229" s="191"/>
      <c r="D229" s="175">
        <f>SUM(C223:C228)</f>
        <v>1388792041.6300004</v>
      </c>
      <c r="E229" s="175"/>
    </row>
    <row r="230" spans="1:5" ht="12.75" customHeight="1" x14ac:dyDescent="0.3">
      <c r="A230" s="257" t="s">
        <v>351</v>
      </c>
      <c r="B230" s="257"/>
      <c r="C230" s="257"/>
      <c r="D230" s="257"/>
      <c r="E230" s="257"/>
    </row>
    <row r="231" spans="1:5" ht="12.75" customHeight="1" x14ac:dyDescent="0.3">
      <c r="A231" s="171" t="s">
        <v>352</v>
      </c>
      <c r="B231" s="172" t="s">
        <v>256</v>
      </c>
      <c r="C231" s="291">
        <v>18760</v>
      </c>
      <c r="D231" s="175"/>
      <c r="E231" s="175"/>
    </row>
    <row r="232" spans="1:5" ht="12.75" customHeight="1" x14ac:dyDescent="0.3">
      <c r="A232" s="171"/>
      <c r="B232" s="172"/>
      <c r="C232" s="191"/>
      <c r="D232" s="175"/>
      <c r="E232" s="175"/>
    </row>
    <row r="233" spans="1:5" ht="12.75" customHeight="1" x14ac:dyDescent="0.3">
      <c r="A233" s="171" t="s">
        <v>353</v>
      </c>
      <c r="B233" s="172" t="s">
        <v>256</v>
      </c>
      <c r="C233" s="189">
        <v>27091632</v>
      </c>
      <c r="D233" s="175"/>
      <c r="E233" s="175"/>
    </row>
    <row r="234" spans="1:5" ht="12.75" customHeight="1" x14ac:dyDescent="0.3">
      <c r="A234" s="171" t="s">
        <v>354</v>
      </c>
      <c r="B234" s="172" t="s">
        <v>256</v>
      </c>
      <c r="C234" s="189">
        <v>27567174</v>
      </c>
      <c r="D234" s="175"/>
      <c r="E234" s="175"/>
    </row>
    <row r="235" spans="1:5" ht="12.75" customHeight="1" x14ac:dyDescent="0.3">
      <c r="A235" s="173"/>
      <c r="B235" s="175"/>
      <c r="C235" s="191"/>
      <c r="D235" s="175"/>
      <c r="E235" s="175"/>
    </row>
    <row r="236" spans="1:5" ht="12.75" customHeight="1" x14ac:dyDescent="0.3">
      <c r="A236" s="171" t="s">
        <v>355</v>
      </c>
      <c r="B236" s="175"/>
      <c r="C236" s="191"/>
      <c r="D236" s="175">
        <f>SUM(C233:C235)</f>
        <v>54658806</v>
      </c>
      <c r="E236" s="175"/>
    </row>
    <row r="237" spans="1:5" ht="12.75" customHeight="1" x14ac:dyDescent="0.3">
      <c r="A237" s="257" t="s">
        <v>356</v>
      </c>
      <c r="B237" s="257"/>
      <c r="C237" s="257"/>
      <c r="D237" s="257"/>
      <c r="E237" s="257"/>
    </row>
    <row r="238" spans="1:5" ht="12.75" customHeight="1" x14ac:dyDescent="0.3">
      <c r="A238" s="173" t="s">
        <v>357</v>
      </c>
      <c r="B238" s="172" t="s">
        <v>256</v>
      </c>
      <c r="C238" s="189">
        <v>3897381</v>
      </c>
      <c r="D238" s="175"/>
      <c r="E238" s="175"/>
    </row>
    <row r="239" spans="1:5" ht="12.75" customHeight="1" x14ac:dyDescent="0.3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75" customHeight="1" x14ac:dyDescent="0.3">
      <c r="A240" s="173" t="s">
        <v>358</v>
      </c>
      <c r="B240" s="175"/>
      <c r="C240" s="191"/>
      <c r="D240" s="175">
        <f>SUM(C238:C239)</f>
        <v>3897381</v>
      </c>
      <c r="E240" s="175"/>
    </row>
    <row r="241" spans="1:5" ht="12.75" customHeight="1" x14ac:dyDescent="0.3">
      <c r="A241" s="173"/>
      <c r="B241" s="175"/>
      <c r="C241" s="191"/>
      <c r="D241" s="175"/>
      <c r="E241" s="175"/>
    </row>
    <row r="242" spans="1:5" ht="12.75" customHeight="1" x14ac:dyDescent="0.3">
      <c r="A242" s="173" t="s">
        <v>359</v>
      </c>
      <c r="B242" s="175"/>
      <c r="C242" s="191"/>
      <c r="D242" s="175">
        <f>D221+D229+D236+D240</f>
        <v>1464987113.3000004</v>
      </c>
      <c r="E242" s="175"/>
    </row>
    <row r="243" spans="1:5" ht="12.75" customHeight="1" x14ac:dyDescent="0.3">
      <c r="A243" s="173"/>
      <c r="B243" s="173"/>
      <c r="C243" s="191"/>
      <c r="D243" s="175"/>
      <c r="E243" s="175"/>
    </row>
    <row r="244" spans="1:5" ht="12.75" customHeight="1" x14ac:dyDescent="0.3">
      <c r="A244" s="173"/>
      <c r="B244" s="173"/>
      <c r="C244" s="191"/>
      <c r="D244" s="175"/>
      <c r="E244" s="175"/>
    </row>
    <row r="245" spans="1:5" ht="12.75" customHeight="1" x14ac:dyDescent="0.3">
      <c r="A245" s="173"/>
      <c r="B245" s="173"/>
      <c r="C245" s="191"/>
      <c r="D245" s="175"/>
      <c r="E245" s="175"/>
    </row>
    <row r="246" spans="1:5" ht="12.75" customHeight="1" x14ac:dyDescent="0.3">
      <c r="A246" s="173"/>
      <c r="B246" s="173"/>
      <c r="C246" s="191"/>
      <c r="D246" s="175"/>
      <c r="E246" s="175"/>
    </row>
    <row r="247" spans="1:5" ht="12.75" customHeight="1" x14ac:dyDescent="0.3">
      <c r="A247" s="173"/>
      <c r="B247" s="173"/>
      <c r="C247" s="191"/>
      <c r="D247" s="175"/>
      <c r="E247" s="175"/>
    </row>
    <row r="248" spans="1:5" ht="12.75" customHeight="1" x14ac:dyDescent="0.3">
      <c r="A248" s="208" t="s">
        <v>360</v>
      </c>
      <c r="B248" s="208"/>
      <c r="C248" s="208"/>
      <c r="D248" s="208"/>
      <c r="E248" s="208"/>
    </row>
    <row r="249" spans="1:5" ht="12.75" customHeight="1" x14ac:dyDescent="0.3">
      <c r="A249" s="257" t="s">
        <v>361</v>
      </c>
      <c r="B249" s="257"/>
      <c r="C249" s="257"/>
      <c r="D249" s="257"/>
      <c r="E249" s="257"/>
    </row>
    <row r="250" spans="1:5" ht="12.75" customHeight="1" x14ac:dyDescent="0.3">
      <c r="A250" s="173" t="s">
        <v>362</v>
      </c>
      <c r="B250" s="172" t="s">
        <v>256</v>
      </c>
      <c r="C250" s="189">
        <v>420907222</v>
      </c>
      <c r="D250" s="175"/>
      <c r="E250" s="175"/>
    </row>
    <row r="251" spans="1:5" ht="12.75" customHeight="1" x14ac:dyDescent="0.3">
      <c r="A251" s="173" t="s">
        <v>363</v>
      </c>
      <c r="B251" s="172" t="s">
        <v>256</v>
      </c>
      <c r="C251" s="189">
        <v>815519366</v>
      </c>
      <c r="D251" s="175"/>
      <c r="E251" s="175"/>
    </row>
    <row r="252" spans="1:5" ht="12.75" customHeight="1" x14ac:dyDescent="0.3">
      <c r="A252" s="173" t="s">
        <v>364</v>
      </c>
      <c r="B252" s="172" t="s">
        <v>256</v>
      </c>
      <c r="C252" s="189">
        <v>958628761</v>
      </c>
      <c r="D252" s="175"/>
      <c r="E252" s="175"/>
    </row>
    <row r="253" spans="1:5" ht="12.75" customHeight="1" x14ac:dyDescent="0.3">
      <c r="A253" s="173" t="s">
        <v>365</v>
      </c>
      <c r="B253" s="172" t="s">
        <v>256</v>
      </c>
      <c r="C253" s="189">
        <v>684130565</v>
      </c>
      <c r="D253" s="175"/>
      <c r="E253" s="175"/>
    </row>
    <row r="254" spans="1:5" ht="12.75" customHeight="1" x14ac:dyDescent="0.3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75" customHeight="1" x14ac:dyDescent="0.3">
      <c r="A255" s="173" t="s">
        <v>366</v>
      </c>
      <c r="B255" s="172" t="s">
        <v>256</v>
      </c>
      <c r="C255" s="189">
        <v>56937613</v>
      </c>
      <c r="D255" s="175"/>
      <c r="E255" s="175"/>
    </row>
    <row r="256" spans="1:5" ht="12.75" customHeight="1" x14ac:dyDescent="0.3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75" customHeight="1" x14ac:dyDescent="0.3">
      <c r="A257" s="173" t="s">
        <v>368</v>
      </c>
      <c r="B257" s="172" t="s">
        <v>256</v>
      </c>
      <c r="C257" s="189">
        <v>64217683</v>
      </c>
      <c r="D257" s="175"/>
      <c r="E257" s="175"/>
    </row>
    <row r="258" spans="1:5" ht="12.75" customHeight="1" x14ac:dyDescent="0.3">
      <c r="A258" s="173" t="s">
        <v>369</v>
      </c>
      <c r="B258" s="172" t="s">
        <v>256</v>
      </c>
      <c r="C258" s="189">
        <v>35389895</v>
      </c>
      <c r="D258" s="175"/>
      <c r="E258" s="175"/>
    </row>
    <row r="259" spans="1:5" ht="12.75" customHeight="1" x14ac:dyDescent="0.3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75" customHeight="1" x14ac:dyDescent="0.3">
      <c r="A260" s="173" t="s">
        <v>371</v>
      </c>
      <c r="B260" s="175"/>
      <c r="C260" s="191"/>
      <c r="D260" s="175">
        <f>SUM(C250:C252)-C253+SUM(C254:C259)</f>
        <v>1667469975</v>
      </c>
      <c r="E260" s="175"/>
    </row>
    <row r="261" spans="1:5" ht="12.75" customHeight="1" x14ac:dyDescent="0.3">
      <c r="A261" s="257" t="s">
        <v>372</v>
      </c>
      <c r="B261" s="257"/>
      <c r="C261" s="257"/>
      <c r="D261" s="257"/>
      <c r="E261" s="257"/>
    </row>
    <row r="262" spans="1:5" ht="12.75" customHeight="1" x14ac:dyDescent="0.3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75" customHeight="1" x14ac:dyDescent="0.3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75" customHeight="1" x14ac:dyDescent="0.3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75" customHeight="1" x14ac:dyDescent="0.3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2.75" customHeight="1" x14ac:dyDescent="0.3">
      <c r="A266" s="257" t="s">
        <v>375</v>
      </c>
      <c r="B266" s="257"/>
      <c r="C266" s="257"/>
      <c r="D266" s="257"/>
      <c r="E266" s="257"/>
    </row>
    <row r="267" spans="1:5" ht="12.75" customHeight="1" x14ac:dyDescent="0.3">
      <c r="A267" s="173" t="s">
        <v>332</v>
      </c>
      <c r="B267" s="172" t="s">
        <v>256</v>
      </c>
      <c r="C267" s="189">
        <v>125207985</v>
      </c>
      <c r="D267" s="175"/>
      <c r="E267" s="175"/>
    </row>
    <row r="268" spans="1:5" ht="12.75" customHeight="1" x14ac:dyDescent="0.3">
      <c r="A268" s="173" t="s">
        <v>333</v>
      </c>
      <c r="B268" s="172" t="s">
        <v>256</v>
      </c>
      <c r="C268" s="189">
        <v>27633089.93</v>
      </c>
      <c r="D268" s="175"/>
      <c r="E268" s="175"/>
    </row>
    <row r="269" spans="1:5" ht="12.75" customHeight="1" x14ac:dyDescent="0.3">
      <c r="A269" s="173" t="s">
        <v>334</v>
      </c>
      <c r="B269" s="172" t="s">
        <v>256</v>
      </c>
      <c r="C269" s="189">
        <v>1509108653</v>
      </c>
      <c r="D269" s="175"/>
      <c r="E269" s="175"/>
    </row>
    <row r="270" spans="1:5" ht="12.75" customHeight="1" x14ac:dyDescent="0.3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75" customHeight="1" x14ac:dyDescent="0.3">
      <c r="A271" s="173" t="s">
        <v>377</v>
      </c>
      <c r="B271" s="172" t="s">
        <v>256</v>
      </c>
      <c r="C271" s="189">
        <v>274271227</v>
      </c>
      <c r="D271" s="175"/>
      <c r="E271" s="175"/>
    </row>
    <row r="272" spans="1:5" ht="12.75" customHeight="1" x14ac:dyDescent="0.3">
      <c r="A272" s="173" t="s">
        <v>378</v>
      </c>
      <c r="B272" s="172" t="s">
        <v>256</v>
      </c>
      <c r="C272" s="189">
        <v>1003712258</v>
      </c>
      <c r="D272" s="175"/>
      <c r="E272" s="175"/>
    </row>
    <row r="273" spans="1:5" ht="12.75" customHeight="1" x14ac:dyDescent="0.3">
      <c r="A273" s="173" t="s">
        <v>339</v>
      </c>
      <c r="B273" s="172" t="s">
        <v>256</v>
      </c>
      <c r="C273" s="189">
        <v>67458655.640000001</v>
      </c>
      <c r="D273" s="175"/>
      <c r="E273" s="175"/>
    </row>
    <row r="274" spans="1:5" ht="12.75" customHeight="1" x14ac:dyDescent="0.3">
      <c r="A274" s="173" t="s">
        <v>340</v>
      </c>
      <c r="B274" s="172" t="s">
        <v>256</v>
      </c>
      <c r="C274" s="189">
        <v>93560121</v>
      </c>
      <c r="D274" s="175"/>
      <c r="E274" s="175"/>
    </row>
    <row r="275" spans="1:5" ht="12.75" customHeight="1" x14ac:dyDescent="0.3">
      <c r="A275" s="173" t="s">
        <v>379</v>
      </c>
      <c r="B275" s="175"/>
      <c r="C275" s="191"/>
      <c r="D275" s="175">
        <f>SUM(C267:C274)</f>
        <v>3100951989.5700002</v>
      </c>
      <c r="E275" s="175"/>
    </row>
    <row r="276" spans="1:5" ht="12.75" customHeight="1" x14ac:dyDescent="0.3">
      <c r="A276" s="173" t="s">
        <v>380</v>
      </c>
      <c r="B276" s="172" t="s">
        <v>256</v>
      </c>
      <c r="C276" s="189">
        <v>1841715610</v>
      </c>
      <c r="D276" s="175"/>
      <c r="E276" s="175"/>
    </row>
    <row r="277" spans="1:5" ht="12.75" customHeight="1" x14ac:dyDescent="0.3">
      <c r="A277" s="173" t="s">
        <v>381</v>
      </c>
      <c r="B277" s="175"/>
      <c r="C277" s="191"/>
      <c r="D277" s="175">
        <f>D275-C276</f>
        <v>1259236379.5700002</v>
      </c>
      <c r="E277" s="175"/>
    </row>
    <row r="278" spans="1:5" ht="12.75" customHeight="1" x14ac:dyDescent="0.3">
      <c r="A278" s="257" t="s">
        <v>382</v>
      </c>
      <c r="B278" s="257"/>
      <c r="C278" s="257"/>
      <c r="D278" s="257"/>
      <c r="E278" s="257"/>
    </row>
    <row r="279" spans="1:5" ht="12.75" customHeight="1" x14ac:dyDescent="0.3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75" customHeight="1" x14ac:dyDescent="0.3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75" customHeight="1" x14ac:dyDescent="0.3">
      <c r="A281" s="173" t="s">
        <v>385</v>
      </c>
      <c r="B281" s="172" t="s">
        <v>256</v>
      </c>
      <c r="C281" s="189">
        <v>1415471785</v>
      </c>
      <c r="D281" s="175"/>
      <c r="E281" s="175"/>
    </row>
    <row r="282" spans="1:5" ht="12.75" customHeight="1" x14ac:dyDescent="0.3">
      <c r="A282" s="173" t="s">
        <v>373</v>
      </c>
      <c r="B282" s="172" t="s">
        <v>256</v>
      </c>
      <c r="C282" s="189">
        <v>62116591</v>
      </c>
      <c r="D282" s="175"/>
      <c r="E282" s="175"/>
    </row>
    <row r="283" spans="1:5" ht="12.75" customHeight="1" x14ac:dyDescent="0.3">
      <c r="A283" s="173" t="s">
        <v>386</v>
      </c>
      <c r="B283" s="175"/>
      <c r="C283" s="191"/>
      <c r="D283" s="175">
        <f>C279-C280+C281+C282</f>
        <v>1477588376</v>
      </c>
      <c r="E283" s="175"/>
    </row>
    <row r="284" spans="1:5" ht="12.75" customHeight="1" x14ac:dyDescent="0.3">
      <c r="A284" s="173"/>
      <c r="B284" s="175"/>
      <c r="C284" s="191"/>
      <c r="D284" s="175"/>
      <c r="E284" s="175"/>
    </row>
    <row r="285" spans="1:5" ht="12.75" customHeight="1" x14ac:dyDescent="0.3">
      <c r="A285" s="257" t="s">
        <v>387</v>
      </c>
      <c r="B285" s="257"/>
      <c r="C285" s="257"/>
      <c r="D285" s="257"/>
      <c r="E285" s="257"/>
    </row>
    <row r="286" spans="1:5" ht="12.75" customHeight="1" x14ac:dyDescent="0.3">
      <c r="A286" s="173" t="s">
        <v>388</v>
      </c>
      <c r="B286" s="172" t="s">
        <v>256</v>
      </c>
      <c r="C286" s="189">
        <v>63906859</v>
      </c>
      <c r="D286" s="175"/>
      <c r="E286" s="175"/>
    </row>
    <row r="287" spans="1:5" ht="12.75" customHeight="1" x14ac:dyDescent="0.3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75" customHeight="1" x14ac:dyDescent="0.3">
      <c r="A288" s="173" t="s">
        <v>390</v>
      </c>
      <c r="B288" s="172" t="s">
        <v>256</v>
      </c>
      <c r="C288" s="189">
        <v>173981</v>
      </c>
      <c r="D288" s="175"/>
      <c r="E288" s="175"/>
    </row>
    <row r="289" spans="1:5" ht="12.75" customHeight="1" x14ac:dyDescent="0.3">
      <c r="A289" s="173" t="s">
        <v>391</v>
      </c>
      <c r="B289" s="172" t="s">
        <v>256</v>
      </c>
      <c r="C289" s="189">
        <v>49097027</v>
      </c>
      <c r="D289" s="175"/>
      <c r="E289" s="175"/>
    </row>
    <row r="290" spans="1:5" ht="12.75" customHeight="1" x14ac:dyDescent="0.3">
      <c r="A290" s="173" t="s">
        <v>392</v>
      </c>
      <c r="B290" s="175"/>
      <c r="C290" s="191"/>
      <c r="D290" s="175">
        <f>SUM(C286:C289)</f>
        <v>113177867</v>
      </c>
      <c r="E290" s="175"/>
    </row>
    <row r="291" spans="1:5" ht="12.75" customHeight="1" x14ac:dyDescent="0.3">
      <c r="A291" s="173"/>
      <c r="B291" s="175"/>
      <c r="C291" s="191"/>
      <c r="D291" s="175"/>
      <c r="E291" s="175"/>
    </row>
    <row r="292" spans="1:5" ht="12.75" customHeight="1" x14ac:dyDescent="0.3">
      <c r="A292" s="173" t="s">
        <v>393</v>
      </c>
      <c r="B292" s="175"/>
      <c r="C292" s="191"/>
      <c r="D292" s="175">
        <f>D260+D265+D277+D283+D290</f>
        <v>4517472597.5699997</v>
      </c>
      <c r="E292" s="175"/>
    </row>
    <row r="293" spans="1:5" ht="12.75" customHeight="1" x14ac:dyDescent="0.3">
      <c r="A293" s="173"/>
      <c r="B293" s="173"/>
      <c r="C293" s="191"/>
      <c r="D293" s="175"/>
      <c r="E293" s="175"/>
    </row>
    <row r="294" spans="1:5" ht="12.75" customHeight="1" x14ac:dyDescent="0.3">
      <c r="A294" s="173"/>
      <c r="B294" s="173"/>
      <c r="C294" s="191"/>
      <c r="D294" s="175"/>
      <c r="E294" s="175"/>
    </row>
    <row r="295" spans="1:5" ht="12.75" customHeight="1" x14ac:dyDescent="0.3">
      <c r="A295" s="173"/>
      <c r="B295" s="173"/>
      <c r="C295" s="191"/>
      <c r="D295" s="175"/>
      <c r="E295" s="175"/>
    </row>
    <row r="296" spans="1:5" ht="12.75" customHeight="1" x14ac:dyDescent="0.3">
      <c r="A296" s="173"/>
      <c r="B296" s="173"/>
      <c r="C296" s="191"/>
      <c r="D296" s="175"/>
      <c r="E296" s="175"/>
    </row>
    <row r="297" spans="1:5" ht="12.75" customHeight="1" x14ac:dyDescent="0.3">
      <c r="A297" s="173"/>
      <c r="B297" s="173"/>
      <c r="C297" s="191"/>
      <c r="D297" s="175"/>
      <c r="E297" s="175"/>
    </row>
    <row r="298" spans="1:5" ht="12.75" customHeight="1" x14ac:dyDescent="0.3">
      <c r="A298" s="173"/>
      <c r="B298" s="173"/>
      <c r="C298" s="191"/>
      <c r="D298" s="175"/>
      <c r="E298" s="175"/>
    </row>
    <row r="299" spans="1:5" ht="12.75" customHeight="1" x14ac:dyDescent="0.3">
      <c r="A299" s="173"/>
      <c r="B299" s="173"/>
      <c r="C299" s="191"/>
      <c r="D299" s="175"/>
      <c r="E299" s="175"/>
    </row>
    <row r="300" spans="1:5" ht="12.75" customHeight="1" x14ac:dyDescent="0.3">
      <c r="A300" s="173"/>
      <c r="B300" s="173"/>
      <c r="C300" s="191"/>
      <c r="D300" s="175"/>
      <c r="E300" s="175"/>
    </row>
    <row r="301" spans="1:5" ht="12.75" customHeight="1" x14ac:dyDescent="0.3">
      <c r="A301" s="173"/>
      <c r="B301" s="173"/>
      <c r="C301" s="191"/>
      <c r="D301" s="175"/>
      <c r="E301" s="175"/>
    </row>
    <row r="302" spans="1:5" ht="12.75" customHeight="1" x14ac:dyDescent="0.3">
      <c r="A302" s="208" t="s">
        <v>394</v>
      </c>
      <c r="B302" s="208"/>
      <c r="C302" s="208"/>
      <c r="D302" s="208"/>
      <c r="E302" s="208"/>
    </row>
    <row r="303" spans="1:5" ht="12.75" customHeight="1" x14ac:dyDescent="0.3">
      <c r="A303" s="257" t="s">
        <v>395</v>
      </c>
      <c r="B303" s="257"/>
      <c r="C303" s="257"/>
      <c r="D303" s="257"/>
      <c r="E303" s="257"/>
    </row>
    <row r="304" spans="1:5" ht="12.75" customHeight="1" x14ac:dyDescent="0.3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75" customHeight="1" x14ac:dyDescent="0.3">
      <c r="A305" s="173" t="s">
        <v>397</v>
      </c>
      <c r="B305" s="172" t="s">
        <v>256</v>
      </c>
      <c r="C305" s="189">
        <v>69261335</v>
      </c>
      <c r="D305" s="175"/>
      <c r="E305" s="175"/>
    </row>
    <row r="306" spans="1:5" ht="12.75" customHeight="1" x14ac:dyDescent="0.3">
      <c r="A306" s="173" t="s">
        <v>398</v>
      </c>
      <c r="B306" s="172" t="s">
        <v>256</v>
      </c>
      <c r="C306" s="189">
        <v>188420953</v>
      </c>
      <c r="D306" s="175"/>
      <c r="E306" s="175"/>
    </row>
    <row r="307" spans="1:5" ht="12.75" customHeight="1" x14ac:dyDescent="0.3">
      <c r="A307" s="173" t="s">
        <v>399</v>
      </c>
      <c r="B307" s="172" t="s">
        <v>256</v>
      </c>
      <c r="C307" s="189">
        <v>71407710</v>
      </c>
      <c r="D307" s="175"/>
      <c r="E307" s="175"/>
    </row>
    <row r="308" spans="1:5" ht="12.75" customHeight="1" x14ac:dyDescent="0.3">
      <c r="A308" s="173" t="s">
        <v>400</v>
      </c>
      <c r="B308" s="172" t="s">
        <v>256</v>
      </c>
      <c r="C308" s="189">
        <v>297861049</v>
      </c>
      <c r="D308" s="175"/>
      <c r="E308" s="175"/>
    </row>
    <row r="309" spans="1:5" ht="12.75" customHeight="1" x14ac:dyDescent="0.3">
      <c r="A309" s="173" t="s">
        <v>1242</v>
      </c>
      <c r="B309" s="172" t="s">
        <v>256</v>
      </c>
      <c r="C309" s="189">
        <v>30348190</v>
      </c>
      <c r="D309" s="175"/>
      <c r="E309" s="175"/>
    </row>
    <row r="310" spans="1:5" ht="12.75" customHeight="1" x14ac:dyDescent="0.3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75" customHeight="1" x14ac:dyDescent="0.3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75" customHeight="1" x14ac:dyDescent="0.3">
      <c r="A312" s="173" t="s">
        <v>403</v>
      </c>
      <c r="B312" s="172" t="s">
        <v>256</v>
      </c>
      <c r="C312" s="189">
        <v>56616005</v>
      </c>
      <c r="D312" s="175"/>
      <c r="E312" s="175"/>
    </row>
    <row r="313" spans="1:5" ht="12.75" customHeight="1" x14ac:dyDescent="0.3">
      <c r="A313" s="173" t="s">
        <v>404</v>
      </c>
      <c r="B313" s="172" t="s">
        <v>256</v>
      </c>
      <c r="C313" s="189">
        <v>24109167</v>
      </c>
      <c r="D313" s="175"/>
      <c r="E313" s="175"/>
    </row>
    <row r="314" spans="1:5" ht="12.75" customHeight="1" x14ac:dyDescent="0.3">
      <c r="A314" s="173" t="s">
        <v>405</v>
      </c>
      <c r="B314" s="175"/>
      <c r="C314" s="191"/>
      <c r="D314" s="175">
        <f>SUM(C304:C313)</f>
        <v>738024409</v>
      </c>
      <c r="E314" s="175"/>
    </row>
    <row r="315" spans="1:5" ht="12.75" customHeight="1" x14ac:dyDescent="0.3">
      <c r="A315" s="257" t="s">
        <v>406</v>
      </c>
      <c r="B315" s="257"/>
      <c r="C315" s="257"/>
      <c r="D315" s="257"/>
      <c r="E315" s="257"/>
    </row>
    <row r="316" spans="1:5" ht="12.75" customHeight="1" x14ac:dyDescent="0.3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75" customHeight="1" x14ac:dyDescent="0.3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75" customHeight="1" x14ac:dyDescent="0.3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7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75" customHeight="1" x14ac:dyDescent="0.3">
      <c r="A320" s="257" t="s">
        <v>411</v>
      </c>
      <c r="B320" s="257"/>
      <c r="C320" s="257"/>
      <c r="D320" s="257"/>
      <c r="E320" s="257"/>
    </row>
    <row r="321" spans="1:5" ht="12.75" customHeight="1" x14ac:dyDescent="0.3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75" customHeight="1" x14ac:dyDescent="0.3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75" customHeight="1" x14ac:dyDescent="0.3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75" customHeight="1" x14ac:dyDescent="0.3">
      <c r="A324" s="171" t="s">
        <v>415</v>
      </c>
      <c r="B324" s="172" t="s">
        <v>256</v>
      </c>
      <c r="C324" s="189">
        <v>9045413</v>
      </c>
      <c r="D324" s="175"/>
      <c r="E324" s="175"/>
    </row>
    <row r="325" spans="1:5" ht="12.75" customHeight="1" x14ac:dyDescent="0.3">
      <c r="A325" s="173" t="s">
        <v>416</v>
      </c>
      <c r="B325" s="172" t="s">
        <v>256</v>
      </c>
      <c r="C325" s="189">
        <v>969531150</v>
      </c>
      <c r="D325" s="175"/>
      <c r="E325" s="175"/>
    </row>
    <row r="326" spans="1:5" ht="12.75" customHeight="1" x14ac:dyDescent="0.3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75" customHeight="1" x14ac:dyDescent="0.3">
      <c r="A327" s="173" t="s">
        <v>418</v>
      </c>
      <c r="B327" s="172" t="s">
        <v>256</v>
      </c>
      <c r="C327" s="189">
        <v>416651330</v>
      </c>
      <c r="D327" s="175"/>
      <c r="E327" s="175"/>
    </row>
    <row r="328" spans="1:5" ht="12.75" customHeight="1" x14ac:dyDescent="0.3">
      <c r="A328" s="173" t="s">
        <v>203</v>
      </c>
      <c r="B328" s="175"/>
      <c r="C328" s="191"/>
      <c r="D328" s="175">
        <f>SUM(C321:C327)</f>
        <v>1395227893</v>
      </c>
      <c r="E328" s="175"/>
    </row>
    <row r="329" spans="1:5" ht="12.75" customHeight="1" x14ac:dyDescent="0.3">
      <c r="A329" s="173" t="s">
        <v>419</v>
      </c>
      <c r="B329" s="175"/>
      <c r="C329" s="191"/>
      <c r="D329" s="175">
        <f>C313</f>
        <v>24109167</v>
      </c>
      <c r="E329" s="175"/>
    </row>
    <row r="330" spans="1:5" ht="12.75" customHeight="1" x14ac:dyDescent="0.3">
      <c r="A330" s="173" t="s">
        <v>420</v>
      </c>
      <c r="B330" s="175"/>
      <c r="C330" s="191"/>
      <c r="D330" s="175">
        <f>D328-D329</f>
        <v>1371118726</v>
      </c>
      <c r="E330" s="175"/>
    </row>
    <row r="331" spans="1:5" ht="12.75" customHeight="1" x14ac:dyDescent="0.3">
      <c r="A331" s="173"/>
      <c r="B331" s="175"/>
      <c r="C331" s="191"/>
      <c r="D331" s="175"/>
      <c r="E331" s="175"/>
    </row>
    <row r="332" spans="1:5" ht="12.75" customHeight="1" x14ac:dyDescent="0.3">
      <c r="A332" s="173" t="s">
        <v>421</v>
      </c>
      <c r="B332" s="172" t="s">
        <v>256</v>
      </c>
      <c r="C332" s="222">
        <v>2408329463</v>
      </c>
      <c r="D332" s="175"/>
      <c r="E332" s="175"/>
    </row>
    <row r="333" spans="1:5" ht="12.75" customHeight="1" x14ac:dyDescent="0.3">
      <c r="A333" s="173"/>
      <c r="B333" s="172"/>
      <c r="C333" s="232"/>
      <c r="D333" s="175"/>
      <c r="E333" s="175"/>
    </row>
    <row r="334" spans="1:5" ht="12.75" customHeight="1" x14ac:dyDescent="0.3">
      <c r="A334" s="173" t="s">
        <v>1142</v>
      </c>
      <c r="B334" s="172" t="s">
        <v>256</v>
      </c>
      <c r="C334" s="189">
        <v>0</v>
      </c>
      <c r="D334" s="175"/>
      <c r="E334" s="175"/>
    </row>
    <row r="335" spans="1:5" ht="12.75" customHeight="1" x14ac:dyDescent="0.3">
      <c r="A335" s="173" t="s">
        <v>1143</v>
      </c>
      <c r="B335" s="172" t="s">
        <v>256</v>
      </c>
      <c r="C335" s="189">
        <v>0</v>
      </c>
      <c r="D335" s="175"/>
      <c r="E335" s="175"/>
    </row>
    <row r="336" spans="1:5" ht="12.75" customHeight="1" x14ac:dyDescent="0.3">
      <c r="A336" s="173" t="s">
        <v>423</v>
      </c>
      <c r="B336" s="172" t="s">
        <v>256</v>
      </c>
      <c r="C336" s="189">
        <v>0</v>
      </c>
      <c r="D336" s="175"/>
      <c r="E336" s="175"/>
    </row>
    <row r="337" spans="1:5" ht="12.75" customHeight="1" x14ac:dyDescent="0.3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75" customHeight="1" x14ac:dyDescent="0.3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75" customHeight="1" x14ac:dyDescent="0.3">
      <c r="A339" s="173" t="s">
        <v>424</v>
      </c>
      <c r="B339" s="175"/>
      <c r="C339" s="191"/>
      <c r="D339" s="175">
        <f>D314+D319+D330+C332+C336+C337</f>
        <v>4517472598</v>
      </c>
      <c r="E339" s="175"/>
    </row>
    <row r="340" spans="1:5" ht="12.75" customHeight="1" x14ac:dyDescent="0.3">
      <c r="A340" s="173"/>
      <c r="B340" s="175"/>
      <c r="C340" s="191"/>
      <c r="D340" s="175"/>
      <c r="E340" s="175"/>
    </row>
    <row r="341" spans="1:5" ht="12.75" customHeight="1" x14ac:dyDescent="0.3">
      <c r="A341" s="173" t="s">
        <v>425</v>
      </c>
      <c r="B341" s="175"/>
      <c r="C341" s="191"/>
      <c r="D341" s="175">
        <f>D292</f>
        <v>4517472597.5699997</v>
      </c>
      <c r="E341" s="175"/>
    </row>
    <row r="342" spans="1:5" ht="12.75" customHeight="1" x14ac:dyDescent="0.3">
      <c r="A342" s="173"/>
      <c r="B342" s="173"/>
      <c r="C342" s="191"/>
      <c r="D342" s="175"/>
      <c r="E342" s="175"/>
    </row>
    <row r="343" spans="1:5" ht="12.75" customHeight="1" x14ac:dyDescent="0.3">
      <c r="A343" s="173"/>
      <c r="B343" s="173"/>
      <c r="C343" s="191"/>
      <c r="D343" s="175"/>
      <c r="E343" s="175"/>
    </row>
    <row r="344" spans="1:5" ht="12.75" customHeight="1" x14ac:dyDescent="0.3">
      <c r="A344" s="173"/>
      <c r="B344" s="173"/>
      <c r="C344" s="191"/>
      <c r="D344" s="175"/>
      <c r="E344" s="175"/>
    </row>
    <row r="345" spans="1:5" ht="12.75" customHeight="1" x14ac:dyDescent="0.3">
      <c r="A345" s="173"/>
      <c r="B345" s="173"/>
      <c r="C345" s="191"/>
      <c r="D345" s="175"/>
      <c r="E345" s="175"/>
    </row>
    <row r="346" spans="1:5" ht="12.75" customHeight="1" x14ac:dyDescent="0.3">
      <c r="A346" s="173"/>
      <c r="B346" s="173"/>
      <c r="C346" s="191"/>
      <c r="D346" s="175"/>
      <c r="E346" s="175"/>
    </row>
    <row r="347" spans="1:5" ht="12.75" customHeight="1" x14ac:dyDescent="0.3">
      <c r="A347" s="173"/>
      <c r="B347" s="173"/>
      <c r="C347" s="191"/>
      <c r="D347" s="175"/>
      <c r="E347" s="175"/>
    </row>
    <row r="348" spans="1:5" ht="12.75" customHeight="1" x14ac:dyDescent="0.3">
      <c r="A348" s="173"/>
      <c r="B348" s="173"/>
      <c r="C348" s="191"/>
      <c r="D348" s="175"/>
      <c r="E348" s="175"/>
    </row>
    <row r="349" spans="1:5" ht="12.75" customHeight="1" x14ac:dyDescent="0.3">
      <c r="A349" s="173"/>
      <c r="B349" s="173"/>
      <c r="C349" s="191"/>
      <c r="D349" s="175"/>
      <c r="E349" s="175"/>
    </row>
    <row r="350" spans="1:5" ht="12.75" customHeight="1" x14ac:dyDescent="0.3">
      <c r="A350" s="173"/>
      <c r="B350" s="173"/>
      <c r="C350" s="191"/>
      <c r="D350" s="175"/>
      <c r="E350" s="175"/>
    </row>
    <row r="351" spans="1:5" ht="12.75" customHeight="1" x14ac:dyDescent="0.3">
      <c r="A351" s="173"/>
      <c r="B351" s="173"/>
      <c r="C351" s="191"/>
      <c r="D351" s="175"/>
      <c r="E351" s="175"/>
    </row>
    <row r="352" spans="1:5" ht="12.75" customHeight="1" x14ac:dyDescent="0.3">
      <c r="A352" s="173"/>
      <c r="B352" s="173"/>
      <c r="C352" s="191"/>
      <c r="D352" s="175"/>
      <c r="E352" s="175"/>
    </row>
    <row r="353" spans="1:5" ht="12.75" customHeight="1" x14ac:dyDescent="0.3">
      <c r="A353" s="173"/>
      <c r="B353" s="173"/>
      <c r="C353" s="191"/>
      <c r="D353" s="175"/>
      <c r="E353" s="175"/>
    </row>
    <row r="354" spans="1:5" ht="12.75" customHeight="1" x14ac:dyDescent="0.3">
      <c r="A354" s="173"/>
      <c r="B354" s="173"/>
      <c r="C354" s="191"/>
      <c r="D354" s="175"/>
      <c r="E354" s="175"/>
    </row>
    <row r="355" spans="1:5" ht="12.75" customHeight="1" x14ac:dyDescent="0.3">
      <c r="A355" s="173"/>
      <c r="B355" s="173"/>
      <c r="C355" s="191"/>
      <c r="D355" s="175"/>
      <c r="E355" s="175"/>
    </row>
    <row r="356" spans="1:5" ht="12.75" customHeight="1" x14ac:dyDescent="0.3">
      <c r="A356" s="173"/>
      <c r="B356" s="173"/>
      <c r="C356" s="191"/>
      <c r="D356" s="175"/>
      <c r="E356" s="175"/>
    </row>
    <row r="357" spans="1:5" ht="12.75" customHeight="1" x14ac:dyDescent="0.3">
      <c r="A357" s="208" t="s">
        <v>426</v>
      </c>
      <c r="B357" s="208"/>
      <c r="C357" s="208"/>
      <c r="D357" s="208"/>
      <c r="E357" s="208"/>
    </row>
    <row r="358" spans="1:5" ht="12.75" customHeight="1" x14ac:dyDescent="0.3">
      <c r="A358" s="257" t="s">
        <v>427</v>
      </c>
      <c r="B358" s="257"/>
      <c r="C358" s="257"/>
      <c r="D358" s="257"/>
      <c r="E358" s="257"/>
    </row>
    <row r="359" spans="1:5" ht="12.75" customHeight="1" x14ac:dyDescent="0.3">
      <c r="A359" s="173" t="s">
        <v>428</v>
      </c>
      <c r="B359" s="172" t="s">
        <v>256</v>
      </c>
      <c r="C359" s="189">
        <v>1069203751.4400001</v>
      </c>
      <c r="D359" s="175"/>
      <c r="E359" s="175"/>
    </row>
    <row r="360" spans="1:5" ht="12.75" customHeight="1" x14ac:dyDescent="0.3">
      <c r="A360" s="173" t="s">
        <v>429</v>
      </c>
      <c r="B360" s="172" t="s">
        <v>256</v>
      </c>
      <c r="C360" s="189">
        <v>1003778488.14</v>
      </c>
      <c r="D360" s="175"/>
      <c r="E360" s="175"/>
    </row>
    <row r="361" spans="1:5" ht="12.75" customHeight="1" x14ac:dyDescent="0.3">
      <c r="A361" s="173" t="s">
        <v>430</v>
      </c>
      <c r="B361" s="175"/>
      <c r="C361" s="191"/>
      <c r="D361" s="175">
        <f>SUM(C359:C360)</f>
        <v>2072982239.5799999</v>
      </c>
      <c r="E361" s="175"/>
    </row>
    <row r="362" spans="1:5" ht="12.75" customHeight="1" x14ac:dyDescent="0.3">
      <c r="A362" s="257" t="s">
        <v>431</v>
      </c>
      <c r="B362" s="257"/>
      <c r="C362" s="257"/>
      <c r="D362" s="257"/>
      <c r="E362" s="257"/>
    </row>
    <row r="363" spans="1:5" ht="12.75" customHeight="1" x14ac:dyDescent="0.3">
      <c r="A363" s="173" t="s">
        <v>1255</v>
      </c>
      <c r="B363" s="257"/>
      <c r="C363" s="189">
        <v>17638884.670000002</v>
      </c>
      <c r="D363" s="175"/>
      <c r="E363" s="257"/>
    </row>
    <row r="364" spans="1:5" ht="12.75" customHeight="1" x14ac:dyDescent="0.3">
      <c r="A364" s="173" t="s">
        <v>432</v>
      </c>
      <c r="B364" s="172" t="s">
        <v>256</v>
      </c>
      <c r="C364" s="189">
        <v>1388792041.6300004</v>
      </c>
      <c r="D364" s="175"/>
      <c r="E364" s="175"/>
    </row>
    <row r="365" spans="1:5" ht="12.75" customHeight="1" x14ac:dyDescent="0.3">
      <c r="A365" s="173" t="s">
        <v>433</v>
      </c>
      <c r="B365" s="172" t="s">
        <v>256</v>
      </c>
      <c r="C365" s="189">
        <v>54658806</v>
      </c>
      <c r="D365" s="175"/>
      <c r="E365" s="175"/>
    </row>
    <row r="366" spans="1:5" ht="12.75" customHeight="1" x14ac:dyDescent="0.3">
      <c r="A366" s="173" t="s">
        <v>434</v>
      </c>
      <c r="B366" s="172" t="s">
        <v>256</v>
      </c>
      <c r="C366" s="189">
        <v>3897381</v>
      </c>
      <c r="D366" s="175"/>
      <c r="E366" s="175"/>
    </row>
    <row r="367" spans="1:5" ht="12.75" customHeight="1" x14ac:dyDescent="0.3">
      <c r="A367" s="173" t="s">
        <v>359</v>
      </c>
      <c r="B367" s="175"/>
      <c r="C367" s="191"/>
      <c r="D367" s="175">
        <f>SUM(C363:C366)</f>
        <v>1464987113.3000004</v>
      </c>
      <c r="E367" s="175"/>
    </row>
    <row r="368" spans="1:5" ht="12.75" customHeight="1" x14ac:dyDescent="0.3">
      <c r="A368" s="173" t="s">
        <v>435</v>
      </c>
      <c r="B368" s="175"/>
      <c r="C368" s="191"/>
      <c r="D368" s="175">
        <f>D361-D367</f>
        <v>607995126.27999949</v>
      </c>
      <c r="E368" s="175"/>
    </row>
    <row r="369" spans="1:5" ht="12.75" customHeight="1" x14ac:dyDescent="0.3">
      <c r="A369" s="257" t="s">
        <v>436</v>
      </c>
      <c r="B369" s="257"/>
      <c r="C369" s="257"/>
      <c r="D369" s="257"/>
      <c r="E369" s="257"/>
    </row>
    <row r="370" spans="1:5" ht="12.75" customHeight="1" x14ac:dyDescent="0.3">
      <c r="A370" s="173" t="s">
        <v>437</v>
      </c>
      <c r="B370" s="172" t="s">
        <v>256</v>
      </c>
      <c r="C370" s="189">
        <v>50664306.139999993</v>
      </c>
      <c r="D370" s="175"/>
      <c r="E370" s="175"/>
    </row>
    <row r="371" spans="1:5" ht="12.75" customHeight="1" x14ac:dyDescent="0.3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75" customHeight="1" x14ac:dyDescent="0.3">
      <c r="A372" s="173" t="s">
        <v>439</v>
      </c>
      <c r="B372" s="175"/>
      <c r="C372" s="191"/>
      <c r="D372" s="175">
        <f>SUM(C370:C371)</f>
        <v>50664306.139999993</v>
      </c>
      <c r="E372" s="175"/>
    </row>
    <row r="373" spans="1:5" ht="12.75" customHeight="1" x14ac:dyDescent="0.3">
      <c r="A373" s="173" t="s">
        <v>440</v>
      </c>
      <c r="B373" s="175"/>
      <c r="C373" s="191"/>
      <c r="D373" s="175">
        <f>D368+D372</f>
        <v>658659432.41999948</v>
      </c>
      <c r="E373" s="175"/>
    </row>
    <row r="374" spans="1:5" ht="12.75" customHeight="1" x14ac:dyDescent="0.3">
      <c r="A374" s="173"/>
      <c r="B374" s="175"/>
      <c r="C374" s="191"/>
      <c r="D374" s="175"/>
      <c r="E374" s="175"/>
    </row>
    <row r="375" spans="1:5" ht="12.75" customHeight="1" x14ac:dyDescent="0.3">
      <c r="A375" s="173"/>
      <c r="B375" s="175"/>
      <c r="C375" s="191"/>
      <c r="D375" s="175"/>
      <c r="E375" s="175"/>
    </row>
    <row r="376" spans="1:5" ht="12.75" customHeight="1" x14ac:dyDescent="0.3">
      <c r="A376" s="173"/>
      <c r="B376" s="175"/>
      <c r="C376" s="191"/>
      <c r="D376" s="175"/>
      <c r="E376" s="175"/>
    </row>
    <row r="377" spans="1:5" ht="12.75" customHeight="1" x14ac:dyDescent="0.3">
      <c r="A377" s="257" t="s">
        <v>441</v>
      </c>
      <c r="B377" s="257"/>
      <c r="C377" s="257"/>
      <c r="D377" s="257"/>
      <c r="E377" s="257"/>
    </row>
    <row r="378" spans="1:5" ht="12.75" customHeight="1" x14ac:dyDescent="0.3">
      <c r="A378" s="173" t="s">
        <v>442</v>
      </c>
      <c r="B378" s="172" t="s">
        <v>256</v>
      </c>
      <c r="C378" s="189">
        <v>276999145.47000009</v>
      </c>
      <c r="D378" s="175"/>
      <c r="E378" s="175"/>
    </row>
    <row r="379" spans="1:5" ht="12.75" customHeight="1" x14ac:dyDescent="0.3">
      <c r="A379" s="173" t="s">
        <v>3</v>
      </c>
      <c r="B379" s="172" t="s">
        <v>256</v>
      </c>
      <c r="C379" s="189">
        <v>69853953.670000002</v>
      </c>
      <c r="D379" s="175"/>
      <c r="E379" s="175"/>
    </row>
    <row r="380" spans="1:5" ht="12.75" customHeight="1" x14ac:dyDescent="0.3">
      <c r="A380" s="173" t="s">
        <v>236</v>
      </c>
      <c r="B380" s="172" t="s">
        <v>256</v>
      </c>
      <c r="C380" s="189">
        <v>19019859.84</v>
      </c>
      <c r="D380" s="175"/>
      <c r="E380" s="175"/>
    </row>
    <row r="381" spans="1:5" ht="12.75" customHeight="1" x14ac:dyDescent="0.3">
      <c r="A381" s="173" t="s">
        <v>443</v>
      </c>
      <c r="B381" s="172" t="s">
        <v>256</v>
      </c>
      <c r="C381" s="189">
        <v>109949046.09000003</v>
      </c>
      <c r="D381" s="175"/>
      <c r="E381" s="175"/>
    </row>
    <row r="382" spans="1:5" ht="12.75" customHeight="1" x14ac:dyDescent="0.3">
      <c r="A382" s="173" t="s">
        <v>444</v>
      </c>
      <c r="B382" s="172" t="s">
        <v>256</v>
      </c>
      <c r="C382" s="189">
        <v>3098763.0800000005</v>
      </c>
      <c r="D382" s="175"/>
      <c r="E382" s="175"/>
    </row>
    <row r="383" spans="1:5" ht="12.75" customHeight="1" x14ac:dyDescent="0.3">
      <c r="A383" s="173" t="s">
        <v>445</v>
      </c>
      <c r="B383" s="172" t="s">
        <v>256</v>
      </c>
      <c r="C383" s="189">
        <v>123981980.15999997</v>
      </c>
      <c r="D383" s="175"/>
      <c r="E383" s="175"/>
    </row>
    <row r="384" spans="1:5" ht="12.75" customHeight="1" x14ac:dyDescent="0.3">
      <c r="A384" s="173" t="s">
        <v>6</v>
      </c>
      <c r="B384" s="172" t="s">
        <v>256</v>
      </c>
      <c r="C384" s="189">
        <v>45597426.666655675</v>
      </c>
      <c r="D384" s="175"/>
      <c r="E384" s="175"/>
    </row>
    <row r="385" spans="1:6" ht="12.75" customHeight="1" x14ac:dyDescent="0.3">
      <c r="A385" s="173" t="s">
        <v>446</v>
      </c>
      <c r="B385" s="172" t="s">
        <v>256</v>
      </c>
      <c r="C385" s="189">
        <v>12638176.93</v>
      </c>
      <c r="D385" s="175"/>
      <c r="E385" s="175"/>
    </row>
    <row r="386" spans="1:6" ht="12.75" customHeight="1" x14ac:dyDescent="0.3">
      <c r="A386" s="173" t="s">
        <v>447</v>
      </c>
      <c r="B386" s="172" t="s">
        <v>256</v>
      </c>
      <c r="C386" s="189">
        <v>6027996.96</v>
      </c>
      <c r="D386" s="175"/>
      <c r="E386" s="175"/>
    </row>
    <row r="387" spans="1:6" ht="12.75" customHeight="1" x14ac:dyDescent="0.3">
      <c r="A387" s="173" t="s">
        <v>448</v>
      </c>
      <c r="B387" s="172" t="s">
        <v>256</v>
      </c>
      <c r="C387" s="189">
        <v>18917449.259999998</v>
      </c>
      <c r="D387" s="175"/>
      <c r="E387" s="175"/>
    </row>
    <row r="388" spans="1:6" ht="12.75" customHeight="1" x14ac:dyDescent="0.3">
      <c r="A388" s="173" t="s">
        <v>449</v>
      </c>
      <c r="B388" s="172" t="s">
        <v>256</v>
      </c>
      <c r="C388" s="189">
        <v>697014.82</v>
      </c>
      <c r="D388" s="175"/>
      <c r="E388" s="175"/>
    </row>
    <row r="389" spans="1:6" ht="12.75" customHeight="1" x14ac:dyDescent="0.3">
      <c r="A389" s="173" t="s">
        <v>451</v>
      </c>
      <c r="B389" s="172" t="s">
        <v>256</v>
      </c>
      <c r="C389" s="189">
        <v>2623404.2400000026</v>
      </c>
      <c r="D389" s="175"/>
      <c r="E389" s="175"/>
    </row>
    <row r="390" spans="1:6" ht="12.75" customHeight="1" x14ac:dyDescent="0.3">
      <c r="A390" s="173" t="s">
        <v>452</v>
      </c>
      <c r="B390" s="175"/>
      <c r="C390" s="191"/>
      <c r="D390" s="175">
        <f>SUM(C378:C389)</f>
        <v>689404217.18665576</v>
      </c>
      <c r="E390" s="175"/>
    </row>
    <row r="391" spans="1:6" ht="12.75" customHeight="1" x14ac:dyDescent="0.3">
      <c r="A391" s="173" t="s">
        <v>453</v>
      </c>
      <c r="B391" s="175"/>
      <c r="C391" s="191"/>
      <c r="D391" s="175">
        <f>D373-D390</f>
        <v>-30744784.76665628</v>
      </c>
      <c r="E391" s="175"/>
    </row>
    <row r="392" spans="1:6" ht="12.75" customHeight="1" x14ac:dyDescent="0.3">
      <c r="A392" s="173" t="s">
        <v>454</v>
      </c>
      <c r="B392" s="172" t="s">
        <v>256</v>
      </c>
      <c r="C392" s="189">
        <v>-78317</v>
      </c>
      <c r="D392" s="175"/>
      <c r="E392" s="175"/>
    </row>
    <row r="393" spans="1:6" ht="12.75" customHeight="1" x14ac:dyDescent="0.3">
      <c r="A393" s="173" t="s">
        <v>455</v>
      </c>
      <c r="B393" s="175"/>
      <c r="C393" s="191"/>
      <c r="D393" s="195">
        <f>D391+C392</f>
        <v>-30823101.76665628</v>
      </c>
      <c r="E393" s="175"/>
      <c r="F393" s="197"/>
    </row>
    <row r="394" spans="1:6" ht="12.75" customHeight="1" x14ac:dyDescent="0.3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75" customHeight="1" x14ac:dyDescent="0.3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75" customHeight="1" x14ac:dyDescent="0.3">
      <c r="A396" s="173" t="s">
        <v>458</v>
      </c>
      <c r="B396" s="175"/>
      <c r="C396" s="191"/>
      <c r="D396" s="175">
        <f>D393+C394-C395</f>
        <v>-30823101.76665628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PeaceHealth Southwest Medical Center   H-0     FYE 06/30/2020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17653</v>
      </c>
      <c r="C414" s="194">
        <f>E138</f>
        <v>17653</v>
      </c>
      <c r="D414" s="179"/>
    </row>
    <row r="415" spans="1:5" ht="12.65" customHeight="1" x14ac:dyDescent="0.3">
      <c r="A415" s="179" t="s">
        <v>464</v>
      </c>
      <c r="B415" s="179">
        <f>D111</f>
        <v>82163</v>
      </c>
      <c r="C415" s="179">
        <f>E139</f>
        <v>82163</v>
      </c>
      <c r="D415" s="194">
        <f>SUM(C59:H59)+N59</f>
        <v>82163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1816</v>
      </c>
    </row>
    <row r="424" spans="1:7" ht="12.65" customHeight="1" x14ac:dyDescent="0.3">
      <c r="A424" s="179" t="s">
        <v>1244</v>
      </c>
      <c r="B424" s="179">
        <f>D114</f>
        <v>3010</v>
      </c>
      <c r="D424" s="179">
        <f>J59</f>
        <v>3010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276999145.47000009</v>
      </c>
      <c r="C427" s="179">
        <f t="shared" ref="C427:C434" si="13">CE61</f>
        <v>276999145.47000009</v>
      </c>
      <c r="D427" s="179"/>
    </row>
    <row r="428" spans="1:7" ht="12.65" customHeight="1" x14ac:dyDescent="0.3">
      <c r="A428" s="179" t="s">
        <v>3</v>
      </c>
      <c r="B428" s="179">
        <f t="shared" si="12"/>
        <v>69853953.670000002</v>
      </c>
      <c r="C428" s="179">
        <f t="shared" si="13"/>
        <v>69853957</v>
      </c>
      <c r="D428" s="179">
        <f>D173</f>
        <v>69853953.670000002</v>
      </c>
    </row>
    <row r="429" spans="1:7" ht="12.65" customHeight="1" x14ac:dyDescent="0.3">
      <c r="A429" s="179" t="s">
        <v>236</v>
      </c>
      <c r="B429" s="179">
        <f t="shared" si="12"/>
        <v>19019859.84</v>
      </c>
      <c r="C429" s="179">
        <f t="shared" si="13"/>
        <v>19019859.84</v>
      </c>
      <c r="D429" s="179"/>
    </row>
    <row r="430" spans="1:7" ht="12.65" customHeight="1" x14ac:dyDescent="0.3">
      <c r="A430" s="179" t="s">
        <v>237</v>
      </c>
      <c r="B430" s="179">
        <f t="shared" si="12"/>
        <v>109949046.09000003</v>
      </c>
      <c r="C430" s="179">
        <f t="shared" si="13"/>
        <v>109949046.09000003</v>
      </c>
      <c r="D430" s="179"/>
    </row>
    <row r="431" spans="1:7" ht="12.65" customHeight="1" x14ac:dyDescent="0.3">
      <c r="A431" s="179" t="s">
        <v>444</v>
      </c>
      <c r="B431" s="179">
        <f t="shared" si="12"/>
        <v>3098763.0800000005</v>
      </c>
      <c r="C431" s="179">
        <f t="shared" si="13"/>
        <v>3098763.0800000005</v>
      </c>
      <c r="D431" s="179"/>
    </row>
    <row r="432" spans="1:7" ht="12.65" customHeight="1" x14ac:dyDescent="0.3">
      <c r="A432" s="179" t="s">
        <v>445</v>
      </c>
      <c r="B432" s="179">
        <f t="shared" si="12"/>
        <v>123981980.15999997</v>
      </c>
      <c r="C432" s="179">
        <f t="shared" si="13"/>
        <v>123981980.15999997</v>
      </c>
      <c r="D432" s="179"/>
    </row>
    <row r="433" spans="1:7" ht="12.65" customHeight="1" x14ac:dyDescent="0.3">
      <c r="A433" s="179" t="s">
        <v>6</v>
      </c>
      <c r="B433" s="179">
        <f t="shared" si="12"/>
        <v>45597426.666655675</v>
      </c>
      <c r="C433" s="179">
        <f t="shared" si="13"/>
        <v>45597423</v>
      </c>
      <c r="D433" s="179">
        <f>C217</f>
        <v>138927825</v>
      </c>
    </row>
    <row r="434" spans="1:7" ht="12.65" customHeight="1" x14ac:dyDescent="0.3">
      <c r="A434" s="179" t="s">
        <v>474</v>
      </c>
      <c r="B434" s="179">
        <f t="shared" si="12"/>
        <v>12638176.93</v>
      </c>
      <c r="C434" s="179">
        <f t="shared" si="13"/>
        <v>12638176.93</v>
      </c>
      <c r="D434" s="179">
        <f>D177</f>
        <v>12638176.93</v>
      </c>
    </row>
    <row r="435" spans="1:7" ht="12.65" customHeight="1" x14ac:dyDescent="0.3">
      <c r="A435" s="179" t="s">
        <v>447</v>
      </c>
      <c r="B435" s="179">
        <f t="shared" si="12"/>
        <v>6027996.96</v>
      </c>
      <c r="C435" s="179"/>
      <c r="D435" s="179">
        <f>D181</f>
        <v>6027996.96</v>
      </c>
    </row>
    <row r="436" spans="1:7" ht="12.65" customHeight="1" x14ac:dyDescent="0.3">
      <c r="A436" s="179" t="s">
        <v>475</v>
      </c>
      <c r="B436" s="179">
        <f t="shared" si="12"/>
        <v>18917449.259999998</v>
      </c>
      <c r="C436" s="179"/>
      <c r="D436" s="179">
        <f>D186</f>
        <v>18917449.259999998</v>
      </c>
    </row>
    <row r="437" spans="1:7" ht="12.65" customHeight="1" x14ac:dyDescent="0.3">
      <c r="A437" s="194" t="s">
        <v>449</v>
      </c>
      <c r="B437" s="194">
        <f t="shared" si="12"/>
        <v>697014.82</v>
      </c>
      <c r="C437" s="194"/>
      <c r="D437" s="194">
        <f>D190</f>
        <v>697014.82</v>
      </c>
    </row>
    <row r="438" spans="1:7" ht="12.65" customHeight="1" x14ac:dyDescent="0.3">
      <c r="A438" s="194" t="s">
        <v>476</v>
      </c>
      <c r="B438" s="194">
        <f>C386+C387+C388</f>
        <v>25642461.039999999</v>
      </c>
      <c r="C438" s="194">
        <f>CD69</f>
        <v>25642461.039999999</v>
      </c>
      <c r="D438" s="194">
        <f>D181+D186+D190</f>
        <v>25642461.039999999</v>
      </c>
    </row>
    <row r="439" spans="1:7" ht="12.65" customHeight="1" x14ac:dyDescent="0.3">
      <c r="A439" s="179" t="s">
        <v>451</v>
      </c>
      <c r="B439" s="194">
        <f>C389</f>
        <v>2623404.2400000026</v>
      </c>
      <c r="C439" s="194">
        <f>SUM(C69:CC69)</f>
        <v>2623404.2400000026</v>
      </c>
      <c r="D439" s="179"/>
    </row>
    <row r="440" spans="1:7" ht="12.65" customHeight="1" x14ac:dyDescent="0.3">
      <c r="A440" s="179" t="s">
        <v>477</v>
      </c>
      <c r="B440" s="194">
        <f>B438+B439</f>
        <v>28265865.280000001</v>
      </c>
      <c r="C440" s="194">
        <f>CE69</f>
        <v>28265865.280000001</v>
      </c>
      <c r="D440" s="179"/>
    </row>
    <row r="441" spans="1:7" ht="12.65" customHeight="1" x14ac:dyDescent="0.3">
      <c r="A441" s="179" t="s">
        <v>478</v>
      </c>
      <c r="B441" s="179">
        <f>D390</f>
        <v>689404217.18665576</v>
      </c>
      <c r="C441" s="179">
        <f>SUM(C427:C437)+C440</f>
        <v>689404216.85000002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17638884.670000002</v>
      </c>
      <c r="C444" s="179">
        <f>C363</f>
        <v>17638884.670000002</v>
      </c>
      <c r="D444" s="179"/>
    </row>
    <row r="445" spans="1:7" ht="12.65" customHeight="1" x14ac:dyDescent="0.3">
      <c r="A445" s="179" t="s">
        <v>343</v>
      </c>
      <c r="B445" s="179">
        <f>D229</f>
        <v>1388792041.6300004</v>
      </c>
      <c r="C445" s="179">
        <f>C364</f>
        <v>1388792041.6300004</v>
      </c>
      <c r="D445" s="179"/>
    </row>
    <row r="446" spans="1:7" ht="12.65" customHeight="1" x14ac:dyDescent="0.3">
      <c r="A446" s="179" t="s">
        <v>351</v>
      </c>
      <c r="B446" s="179">
        <f>D236</f>
        <v>54658806</v>
      </c>
      <c r="C446" s="179">
        <f>C365</f>
        <v>54658806</v>
      </c>
      <c r="D446" s="179"/>
    </row>
    <row r="447" spans="1:7" ht="12.65" customHeight="1" x14ac:dyDescent="0.3">
      <c r="A447" s="179" t="s">
        <v>356</v>
      </c>
      <c r="B447" s="179">
        <f>D240</f>
        <v>3897381</v>
      </c>
      <c r="C447" s="179">
        <f>C366</f>
        <v>3897381</v>
      </c>
      <c r="D447" s="179"/>
    </row>
    <row r="448" spans="1:7" ht="12.65" customHeight="1" x14ac:dyDescent="0.3">
      <c r="A448" s="179" t="s">
        <v>358</v>
      </c>
      <c r="B448" s="179">
        <f>D242</f>
        <v>1464987113.3000004</v>
      </c>
      <c r="C448" s="179">
        <f>D367</f>
        <v>1464987113.3000004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18760</v>
      </c>
    </row>
    <row r="454" spans="1:7" ht="12.65" customHeight="1" x14ac:dyDescent="0.3">
      <c r="A454" s="179" t="s">
        <v>168</v>
      </c>
      <c r="B454" s="179">
        <f>C233</f>
        <v>27091632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27567174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50664306.139999993</v>
      </c>
      <c r="C458" s="194">
        <f>CE70</f>
        <v>50664306.139999993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1069203751.4400001</v>
      </c>
      <c r="C463" s="194">
        <f>CE73</f>
        <v>1069203751.4400001</v>
      </c>
      <c r="D463" s="194">
        <f>E141+E147+E153</f>
        <v>1069203751</v>
      </c>
    </row>
    <row r="464" spans="1:7" ht="12.65" customHeight="1" x14ac:dyDescent="0.3">
      <c r="A464" s="179" t="s">
        <v>246</v>
      </c>
      <c r="B464" s="194">
        <f>C360</f>
        <v>1003778488.14</v>
      </c>
      <c r="C464" s="194">
        <f>CE74</f>
        <v>1003778488.14</v>
      </c>
      <c r="D464" s="194">
        <f>E142+E148+E154</f>
        <v>1003778489</v>
      </c>
    </row>
    <row r="465" spans="1:7" ht="12.65" customHeight="1" x14ac:dyDescent="0.3">
      <c r="A465" s="179" t="s">
        <v>247</v>
      </c>
      <c r="B465" s="194">
        <f>D361</f>
        <v>2072982239.5799999</v>
      </c>
      <c r="C465" s="194">
        <f>CE75</f>
        <v>2072982239.5799999</v>
      </c>
      <c r="D465" s="194">
        <f>D463+D464</f>
        <v>2072982240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125207985</v>
      </c>
      <c r="C468" s="179">
        <f>E195</f>
        <v>125207985</v>
      </c>
      <c r="D468" s="179"/>
    </row>
    <row r="469" spans="1:7" ht="12.65" customHeight="1" x14ac:dyDescent="0.3">
      <c r="A469" s="179" t="s">
        <v>333</v>
      </c>
      <c r="B469" s="179">
        <f t="shared" si="14"/>
        <v>27633089.93</v>
      </c>
      <c r="C469" s="179">
        <f>E196</f>
        <v>27633089.93</v>
      </c>
      <c r="D469" s="179"/>
    </row>
    <row r="470" spans="1:7" ht="12.65" customHeight="1" x14ac:dyDescent="0.3">
      <c r="A470" s="179" t="s">
        <v>334</v>
      </c>
      <c r="B470" s="179">
        <f t="shared" si="14"/>
        <v>1509108653</v>
      </c>
      <c r="C470" s="179">
        <f>E197</f>
        <v>1509108653</v>
      </c>
      <c r="D470" s="179"/>
    </row>
    <row r="471" spans="1:7" ht="12.65" customHeight="1" x14ac:dyDescent="0.3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">
      <c r="A472" s="179" t="s">
        <v>377</v>
      </c>
      <c r="B472" s="179">
        <f t="shared" si="14"/>
        <v>274271227</v>
      </c>
      <c r="C472" s="179">
        <f>E199</f>
        <v>274271227</v>
      </c>
      <c r="D472" s="179"/>
    </row>
    <row r="473" spans="1:7" ht="12.65" customHeight="1" x14ac:dyDescent="0.3">
      <c r="A473" s="179" t="s">
        <v>495</v>
      </c>
      <c r="B473" s="179">
        <f t="shared" si="14"/>
        <v>1003712258</v>
      </c>
      <c r="C473" s="179">
        <f>SUM(E200:E201)</f>
        <v>1003712258</v>
      </c>
      <c r="D473" s="179"/>
    </row>
    <row r="474" spans="1:7" ht="12.65" customHeight="1" x14ac:dyDescent="0.3">
      <c r="A474" s="179" t="s">
        <v>339</v>
      </c>
      <c r="B474" s="179">
        <f t="shared" si="14"/>
        <v>67458655.640000001</v>
      </c>
      <c r="C474" s="179">
        <f>E202</f>
        <v>67458655.640000001</v>
      </c>
      <c r="D474" s="179"/>
    </row>
    <row r="475" spans="1:7" ht="12.65" customHeight="1" x14ac:dyDescent="0.3">
      <c r="A475" s="179" t="s">
        <v>340</v>
      </c>
      <c r="B475" s="179">
        <f t="shared" si="14"/>
        <v>93560121</v>
      </c>
      <c r="C475" s="179">
        <f>E203</f>
        <v>93560121</v>
      </c>
      <c r="D475" s="179"/>
    </row>
    <row r="476" spans="1:7" ht="12.65" customHeight="1" x14ac:dyDescent="0.3">
      <c r="A476" s="179" t="s">
        <v>203</v>
      </c>
      <c r="B476" s="179">
        <f>D275</f>
        <v>3100951989.5700002</v>
      </c>
      <c r="C476" s="179">
        <f>E204</f>
        <v>3100951989.5700002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1841715610</v>
      </c>
      <c r="C478" s="179">
        <f>E217</f>
        <v>1841715610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4517472597.5699997</v>
      </c>
    </row>
    <row r="482" spans="1:12" ht="12.65" customHeight="1" x14ac:dyDescent="0.3">
      <c r="A482" s="180" t="s">
        <v>499</v>
      </c>
      <c r="C482" s="180">
        <f>D339</f>
        <v>4517472598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170</v>
      </c>
      <c r="B493" s="261" t="str">
        <f>RIGHT('Prior Year'!C82,4)</f>
        <v>2019</v>
      </c>
      <c r="C493" s="261" t="str">
        <f>RIGHT(C82,4)</f>
        <v>2020</v>
      </c>
      <c r="D493" s="261" t="str">
        <f>RIGHT('Prior Year'!C82,4)</f>
        <v>2019</v>
      </c>
      <c r="E493" s="261" t="str">
        <f>RIGHT(C82,4)</f>
        <v>2020</v>
      </c>
      <c r="F493" s="261" t="str">
        <f>RIGHT('Prior Year'!C82,4)</f>
        <v>2019</v>
      </c>
      <c r="G493" s="261" t="str">
        <f>RIGHT(C82,4)</f>
        <v>2020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f>'Prior Year'!C71</f>
        <v>29295234.329999994</v>
      </c>
      <c r="C496" s="240">
        <f>C71</f>
        <v>28688249.860000003</v>
      </c>
      <c r="D496" s="240">
        <f>'Prior Year'!C59</f>
        <v>16445</v>
      </c>
      <c r="E496" s="180">
        <f>C59</f>
        <v>15321</v>
      </c>
      <c r="F496" s="263">
        <f t="shared" ref="F496:G511" si="15">IF(B496=0,"",IF(D496=0,"",B496/D496))</f>
        <v>1781.4067698388565</v>
      </c>
      <c r="G496" s="264">
        <f t="shared" si="15"/>
        <v>1872.4789413223682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f>'Prior Year'!D71</f>
        <v>0</v>
      </c>
      <c r="C497" s="240">
        <f>D71</f>
        <v>5683956.419999999</v>
      </c>
      <c r="D497" s="240">
        <f>'Prior Year'!D59</f>
        <v>0</v>
      </c>
      <c r="E497" s="180">
        <f>D59</f>
        <v>6086</v>
      </c>
      <c r="F497" s="263" t="str">
        <f t="shared" si="15"/>
        <v/>
      </c>
      <c r="G497" s="263">
        <f t="shared" si="15"/>
        <v>933.93960236608598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f>'Prior Year'!E71</f>
        <v>55600012.050000004</v>
      </c>
      <c r="C498" s="240">
        <f>E71</f>
        <v>50455596.310000002</v>
      </c>
      <c r="D498" s="240">
        <f>'Prior Year'!E59</f>
        <v>63600</v>
      </c>
      <c r="E498" s="180">
        <f>E59</f>
        <v>52362</v>
      </c>
      <c r="F498" s="263">
        <f t="shared" si="15"/>
        <v>874.21402594339634</v>
      </c>
      <c r="G498" s="263">
        <f t="shared" si="15"/>
        <v>963.59184733203472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f>'Prior Year'!F71</f>
        <v>14061722.700000001</v>
      </c>
      <c r="C499" s="240">
        <f>F71</f>
        <v>16350872.098111998</v>
      </c>
      <c r="D499" s="240">
        <f>'Prior Year'!F59</f>
        <v>5209</v>
      </c>
      <c r="E499" s="180">
        <f>F59</f>
        <v>4822</v>
      </c>
      <c r="F499" s="263">
        <f t="shared" si="15"/>
        <v>2699.5052217316183</v>
      </c>
      <c r="G499" s="263">
        <f t="shared" si="15"/>
        <v>3390.8901074475316</v>
      </c>
      <c r="H499" s="265">
        <f t="shared" si="16"/>
        <v>0.25611540964992807</v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f>'Prior Year'!G71</f>
        <v>5091908.1499999994</v>
      </c>
      <c r="C500" s="240">
        <f>G71</f>
        <v>2437058.5100000002</v>
      </c>
      <c r="D500" s="240">
        <f>'Prior Year'!G59</f>
        <v>3329</v>
      </c>
      <c r="E500" s="180">
        <f>G59</f>
        <v>3572</v>
      </c>
      <c r="F500" s="263">
        <f t="shared" si="15"/>
        <v>1529.5608741363772</v>
      </c>
      <c r="G500" s="263">
        <f t="shared" si="15"/>
        <v>682.26722004479291</v>
      </c>
      <c r="H500" s="265">
        <f t="shared" si="16"/>
        <v>-0.55394569017724415</v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f>'Prior Year'!H71</f>
        <v>3752754.8099999996</v>
      </c>
      <c r="C501" s="240">
        <f>H71</f>
        <v>157170</v>
      </c>
      <c r="D501" s="240">
        <f>'Prior Year'!H59</f>
        <v>1201</v>
      </c>
      <c r="E501" s="180">
        <f>H59</f>
        <v>0</v>
      </c>
      <c r="F501" s="263">
        <f t="shared" si="15"/>
        <v>3124.6917651956701</v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f>'Prior Year'!J71</f>
        <v>0</v>
      </c>
      <c r="C503" s="240">
        <f>J71</f>
        <v>2757970.2618880016</v>
      </c>
      <c r="D503" s="240">
        <f>'Prior Year'!J59</f>
        <v>0</v>
      </c>
      <c r="E503" s="180">
        <f>J59</f>
        <v>3010</v>
      </c>
      <c r="F503" s="263" t="str">
        <f t="shared" si="15"/>
        <v/>
      </c>
      <c r="G503" s="263">
        <f t="shared" si="15"/>
        <v>916.26918999601378</v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f>'Prior Year'!M71</f>
        <v>0</v>
      </c>
      <c r="C506" s="240">
        <f>M71</f>
        <v>4185003.2300000018</v>
      </c>
      <c r="D506" s="240">
        <f>'Prior Year'!M59</f>
        <v>0</v>
      </c>
      <c r="E506" s="180">
        <f>M59</f>
        <v>5443</v>
      </c>
      <c r="F506" s="263" t="str">
        <f t="shared" si="15"/>
        <v/>
      </c>
      <c r="G506" s="263">
        <f t="shared" si="15"/>
        <v>768.87805070733089</v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f>'Prior Year'!N71</f>
        <v>0</v>
      </c>
      <c r="C507" s="240">
        <f>N71</f>
        <v>11614599.57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1816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f>'Prior Year'!P71</f>
        <v>46327208.089999996</v>
      </c>
      <c r="C509" s="240">
        <f>P71</f>
        <v>46061198.840000004</v>
      </c>
      <c r="D509" s="240">
        <f>'Prior Year'!P59</f>
        <v>1281224</v>
      </c>
      <c r="E509" s="180">
        <f>P59</f>
        <v>1157252</v>
      </c>
      <c r="F509" s="263">
        <f t="shared" si="15"/>
        <v>36.158554702378346</v>
      </c>
      <c r="G509" s="263">
        <f t="shared" si="15"/>
        <v>39.802220121460152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f>'Prior Year'!Q71</f>
        <v>3941584.2900000005</v>
      </c>
      <c r="C510" s="240">
        <f>Q71</f>
        <v>4007876.17</v>
      </c>
      <c r="D510" s="240">
        <f>'Prior Year'!Q59</f>
        <v>824754</v>
      </c>
      <c r="E510" s="180">
        <f>Q59</f>
        <v>609959</v>
      </c>
      <c r="F510" s="263">
        <f t="shared" si="15"/>
        <v>4.779102968885268</v>
      </c>
      <c r="G510" s="263">
        <f t="shared" si="15"/>
        <v>6.5707304425379407</v>
      </c>
      <c r="H510" s="265">
        <f t="shared" si="16"/>
        <v>0.37488781583431163</v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f>'Prior Year'!R71</f>
        <v>3566381.12</v>
      </c>
      <c r="C511" s="240">
        <f>R71</f>
        <v>3695195.8100000005</v>
      </c>
      <c r="D511" s="240">
        <f>'Prior Year'!R59</f>
        <v>2337411</v>
      </c>
      <c r="E511" s="180">
        <f>R59</f>
        <v>2180978</v>
      </c>
      <c r="F511" s="263">
        <f t="shared" si="15"/>
        <v>1.5257826372854411</v>
      </c>
      <c r="G511" s="263">
        <f t="shared" si="15"/>
        <v>1.6942838533905433</v>
      </c>
      <c r="H511" s="265" t="str">
        <f t="shared" si="16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f>'Prior Year'!S71</f>
        <v>3641959.66</v>
      </c>
      <c r="C512" s="240">
        <f>S71</f>
        <v>3741939.5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1246</v>
      </c>
      <c r="B513" s="240">
        <f>'Prior Year'!T71</f>
        <v>4851667.8999999994</v>
      </c>
      <c r="C513" s="240">
        <f>T71</f>
        <v>4623323.72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f>'Prior Year'!U71</f>
        <v>20329189.300000001</v>
      </c>
      <c r="C514" s="240">
        <f>U71</f>
        <v>17309219.229999997</v>
      </c>
      <c r="D514" s="240">
        <f>'Prior Year'!U59</f>
        <v>975378</v>
      </c>
      <c r="E514" s="180">
        <f>U59</f>
        <v>955277</v>
      </c>
      <c r="F514" s="263">
        <f t="shared" si="17"/>
        <v>20.842370137526171</v>
      </c>
      <c r="G514" s="263">
        <f t="shared" si="17"/>
        <v>18.119581262816961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f>'Prior Year'!V71</f>
        <v>943691.17</v>
      </c>
      <c r="C515" s="240">
        <f>V71</f>
        <v>989399.12</v>
      </c>
      <c r="D515" s="240">
        <f>'Prior Year'!V59</f>
        <v>45644</v>
      </c>
      <c r="E515" s="180">
        <f>V59</f>
        <v>43852</v>
      </c>
      <c r="F515" s="263">
        <f t="shared" si="17"/>
        <v>20.675032205766367</v>
      </c>
      <c r="G515" s="263">
        <f t="shared" si="17"/>
        <v>22.562234789747333</v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f>'Prior Year'!W71</f>
        <v>1092258.5999999999</v>
      </c>
      <c r="C516" s="240">
        <f>W71</f>
        <v>1029967.83</v>
      </c>
      <c r="D516" s="240">
        <f>'Prior Year'!W59</f>
        <v>7140</v>
      </c>
      <c r="E516" s="180">
        <f>W59</f>
        <v>6346</v>
      </c>
      <c r="F516" s="263">
        <f t="shared" si="17"/>
        <v>152.97739495798317</v>
      </c>
      <c r="G516" s="263">
        <f t="shared" si="17"/>
        <v>162.30189568231955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f>'Prior Year'!X71</f>
        <v>2371871.11</v>
      </c>
      <c r="C517" s="240">
        <f>X71</f>
        <v>2468641.7999999998</v>
      </c>
      <c r="D517" s="240">
        <f>'Prior Year'!X59</f>
        <v>43550</v>
      </c>
      <c r="E517" s="180">
        <f>X59</f>
        <v>42345</v>
      </c>
      <c r="F517" s="263">
        <f t="shared" si="17"/>
        <v>54.463171297359352</v>
      </c>
      <c r="G517" s="263">
        <f t="shared" si="17"/>
        <v>58.298306765851926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f>'Prior Year'!Y71</f>
        <v>43433543.159999989</v>
      </c>
      <c r="C518" s="240">
        <f>Y71</f>
        <v>44063708.32</v>
      </c>
      <c r="D518" s="240">
        <f>'Prior Year'!Y59</f>
        <v>130214</v>
      </c>
      <c r="E518" s="180">
        <f>Y59</f>
        <v>120885</v>
      </c>
      <c r="F518" s="263">
        <f t="shared" si="17"/>
        <v>333.55509515105894</v>
      </c>
      <c r="G518" s="263">
        <f t="shared" si="17"/>
        <v>364.50931314886049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f>'Prior Year'!Z71</f>
        <v>1356274.1</v>
      </c>
      <c r="C519" s="240">
        <f>Z71</f>
        <v>1376732.47</v>
      </c>
      <c r="D519" s="240">
        <f>'Prior Year'!Z59</f>
        <v>10812</v>
      </c>
      <c r="E519" s="180">
        <f>Z59</f>
        <v>9346</v>
      </c>
      <c r="F519" s="263">
        <f t="shared" si="17"/>
        <v>125.44155567887533</v>
      </c>
      <c r="G519" s="263">
        <f t="shared" si="17"/>
        <v>147.30713353306226</v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f>'Prior Year'!AA71</f>
        <v>1363600.9</v>
      </c>
      <c r="C520" s="240">
        <f>AA71</f>
        <v>1177178.06</v>
      </c>
      <c r="D520" s="240">
        <f>'Prior Year'!AA59</f>
        <v>2318</v>
      </c>
      <c r="E520" s="180">
        <f>AA59</f>
        <v>1765</v>
      </c>
      <c r="F520" s="263">
        <f t="shared" si="17"/>
        <v>588.26613459879206</v>
      </c>
      <c r="G520" s="263">
        <f t="shared" si="17"/>
        <v>666.95640793201142</v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f>'Prior Year'!AB71</f>
        <v>36869598.689999998</v>
      </c>
      <c r="C521" s="240">
        <f>AB71</f>
        <v>34834152.729999997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f>'Prior Year'!AC71</f>
        <v>7356923.0499999998</v>
      </c>
      <c r="C522" s="240">
        <f>AC71</f>
        <v>7501058.6900000004</v>
      </c>
      <c r="D522" s="240">
        <f>'Prior Year'!AC59</f>
        <v>101369</v>
      </c>
      <c r="E522" s="180">
        <f>AC59</f>
        <v>96409</v>
      </c>
      <c r="F522" s="263">
        <f t="shared" si="17"/>
        <v>72.575669583403212</v>
      </c>
      <c r="G522" s="263">
        <f t="shared" si="17"/>
        <v>77.804548226825304</v>
      </c>
      <c r="H522" s="265" t="str">
        <f t="shared" si="16"/>
        <v/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f>'Prior Year'!AD71</f>
        <v>659610.67999999993</v>
      </c>
      <c r="C523" s="240">
        <f>AD71</f>
        <v>1018260.13</v>
      </c>
      <c r="D523" s="240">
        <f>'Prior Year'!AD59</f>
        <v>1976</v>
      </c>
      <c r="E523" s="180">
        <f>AD59</f>
        <v>2142</v>
      </c>
      <c r="F523" s="263">
        <f t="shared" si="17"/>
        <v>333.8110728744939</v>
      </c>
      <c r="G523" s="263">
        <f t="shared" si="17"/>
        <v>475.37821195144727</v>
      </c>
      <c r="H523" s="265">
        <f t="shared" si="16"/>
        <v>0.42409359838755178</v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f>'Prior Year'!AE71</f>
        <v>7470060.6999999993</v>
      </c>
      <c r="C524" s="240">
        <f>AE71</f>
        <v>8519566.5999999996</v>
      </c>
      <c r="D524" s="240">
        <f>'Prior Year'!AE59</f>
        <v>138203</v>
      </c>
      <c r="E524" s="180">
        <f>AE59</f>
        <v>175668</v>
      </c>
      <c r="F524" s="263">
        <f t="shared" si="17"/>
        <v>54.051364297446504</v>
      </c>
      <c r="G524" s="263">
        <f t="shared" si="17"/>
        <v>48.498113486804655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f>'Prior Year'!AF71</f>
        <v>864887.94</v>
      </c>
      <c r="C525" s="240">
        <f>AF71</f>
        <v>2659688.7599999998</v>
      </c>
      <c r="D525" s="240">
        <f>'Prior Year'!AF59</f>
        <v>2596</v>
      </c>
      <c r="E525" s="180">
        <f>AF59</f>
        <v>7213</v>
      </c>
      <c r="F525" s="263">
        <f t="shared" si="17"/>
        <v>333.16176425269646</v>
      </c>
      <c r="G525" s="263">
        <f t="shared" si="17"/>
        <v>368.73544433661442</v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f>'Prior Year'!AG71</f>
        <v>22992071.270000003</v>
      </c>
      <c r="C526" s="240">
        <f>AG71</f>
        <v>30755433.710000001</v>
      </c>
      <c r="D526" s="240">
        <f>'Prior Year'!AG59</f>
        <v>98121</v>
      </c>
      <c r="E526" s="180">
        <f>AG59</f>
        <v>69929</v>
      </c>
      <c r="F526" s="263">
        <f t="shared" si="17"/>
        <v>234.32365416169836</v>
      </c>
      <c r="G526" s="263">
        <f t="shared" si="17"/>
        <v>439.80943113729643</v>
      </c>
      <c r="H526" s="265">
        <f t="shared" si="16"/>
        <v>0.87693142935454427</v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f>'Prior Year'!AI71</f>
        <v>12509191.27</v>
      </c>
      <c r="C528" s="240">
        <f>AI71</f>
        <v>9530466.6799999997</v>
      </c>
      <c r="D528" s="240">
        <f>'Prior Year'!AI59</f>
        <v>17804</v>
      </c>
      <c r="E528" s="180">
        <f>AI59</f>
        <v>24856</v>
      </c>
      <c r="F528" s="263">
        <f t="shared" ref="F528:G540" si="18">IF(B528=0,"",IF(D528=0,"",B528/D528))</f>
        <v>702.60566558076835</v>
      </c>
      <c r="G528" s="263">
        <f t="shared" si="18"/>
        <v>383.42720791760541</v>
      </c>
      <c r="H528" s="265">
        <f t="shared" si="16"/>
        <v>-0.45427822930993944</v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f>'Prior Year'!AJ71</f>
        <v>0</v>
      </c>
      <c r="C529" s="240">
        <f>AJ71</f>
        <v>59619010.43</v>
      </c>
      <c r="D529" s="240">
        <f>'Prior Year'!AJ59</f>
        <v>0</v>
      </c>
      <c r="E529" s="180">
        <f>AJ59</f>
        <v>174596</v>
      </c>
      <c r="F529" s="263" t="str">
        <f t="shared" si="18"/>
        <v/>
      </c>
      <c r="G529" s="263">
        <f t="shared" si="18"/>
        <v>341.46836370821785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f>'Prior Year'!AL71</f>
        <v>737486.34999999986</v>
      </c>
      <c r="C531" s="240">
        <f>AL71</f>
        <v>0</v>
      </c>
      <c r="D531" s="240">
        <f>'Prior Year'!AL59</f>
        <v>9000</v>
      </c>
      <c r="E531" s="180">
        <f>AL59</f>
        <v>0</v>
      </c>
      <c r="F531" s="263">
        <f t="shared" si="18"/>
        <v>81.942927777777768</v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f>'Prior Year'!AO71</f>
        <v>87662</v>
      </c>
      <c r="C534" s="240">
        <f>AO71</f>
        <v>168570.18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f>'Prior Year'!AP71</f>
        <v>30834559.700000003</v>
      </c>
      <c r="C535" s="240">
        <f>AP71</f>
        <v>31040627.960000001</v>
      </c>
      <c r="D535" s="240">
        <f>'Prior Year'!AP59</f>
        <v>118283</v>
      </c>
      <c r="E535" s="180">
        <f>AP59</f>
        <v>108697</v>
      </c>
      <c r="F535" s="263">
        <f t="shared" si="18"/>
        <v>260.68462670037115</v>
      </c>
      <c r="G535" s="263">
        <f t="shared" si="18"/>
        <v>285.57023616107159</v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f>'Prior Year'!AR71</f>
        <v>7041867.7699999996</v>
      </c>
      <c r="C537" s="240">
        <f>AR71</f>
        <v>20548876.77</v>
      </c>
      <c r="D537" s="240">
        <f>'Prior Year'!AR59</f>
        <v>28345</v>
      </c>
      <c r="E537" s="180">
        <f>AR59</f>
        <v>74761</v>
      </c>
      <c r="F537" s="263">
        <f t="shared" si="18"/>
        <v>248.43421308872814</v>
      </c>
      <c r="G537" s="263">
        <f t="shared" si="18"/>
        <v>274.86091371169459</v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f>'Prior Year'!AV71</f>
        <v>22710730.770000003</v>
      </c>
      <c r="C541" s="240">
        <f>AV71</f>
        <v>587256.55999999994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40">
        <f>'Prior Year'!AW71</f>
        <v>5896778.1299999999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f>'Prior Year'!AY71</f>
        <v>6394466.9800000004</v>
      </c>
      <c r="C544" s="240">
        <f>AY71</f>
        <v>6175473.3800000008</v>
      </c>
      <c r="D544" s="240">
        <f>'Prior Year'!AY59</f>
        <v>318119.50000000012</v>
      </c>
      <c r="E544" s="180">
        <f>AY59</f>
        <v>252713</v>
      </c>
      <c r="F544" s="263">
        <f t="shared" ref="F544:G550" si="19">IF(B544=0,"",IF(D544=0,"",B544/D544))</f>
        <v>20.100833114600011</v>
      </c>
      <c r="G544" s="263">
        <f t="shared" si="19"/>
        <v>24.436706382338862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f>'Prior Year'!BB71</f>
        <v>0</v>
      </c>
      <c r="C547" s="240">
        <f>BB71</f>
        <v>8527351.7400000002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f>'Prior Year'!BD71</f>
        <v>257247</v>
      </c>
      <c r="C549" s="240">
        <f>BD71</f>
        <v>141832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f>'Prior Year'!BE71</f>
        <v>25491429.580000002</v>
      </c>
      <c r="C550" s="240">
        <f>BE71</f>
        <v>24615869.369999997</v>
      </c>
      <c r="D550" s="240">
        <f>'Prior Year'!BE59</f>
        <v>846278</v>
      </c>
      <c r="E550" s="180">
        <f>BE59</f>
        <v>846278</v>
      </c>
      <c r="F550" s="263">
        <f t="shared" si="19"/>
        <v>30.121815266378189</v>
      </c>
      <c r="G550" s="263">
        <f t="shared" si="19"/>
        <v>29.087214095131856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f>'Prior Year'!BF71</f>
        <v>9143105.3100000005</v>
      </c>
      <c r="C551" s="240">
        <f>BF71</f>
        <v>9587248.9600000009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f>'Prior Year'!BG71</f>
        <v>1022117.63</v>
      </c>
      <c r="C552" s="240">
        <f>BG71</f>
        <v>713345.35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f>'Prior Year'!BH71</f>
        <v>56497</v>
      </c>
      <c r="C553" s="240">
        <f>BH71</f>
        <v>55977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f>'Prior Year'!BK71</f>
        <v>603983.02999999991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f>'Prior Year'!BL71</f>
        <v>87385</v>
      </c>
      <c r="C557" s="240">
        <f>BL71</f>
        <v>86580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f>'Prior Year'!BN71</f>
        <v>102235216.68000002</v>
      </c>
      <c r="C559" s="240">
        <f>BN71</f>
        <v>95386329.329999998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f>'Prior Year'!BO71</f>
        <v>0</v>
      </c>
      <c r="C560" s="240">
        <f>BO71</f>
        <v>484357.69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f>'Prior Year'!BR71</f>
        <v>816333.50999999989</v>
      </c>
      <c r="C563" s="240">
        <f>BR71</f>
        <v>52948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40">
        <f>'Prior Year'!BS71</f>
        <v>15561.260000000009</v>
      </c>
      <c r="C564" s="240">
        <f>BS71</f>
        <v>238997.80999999991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f>'Prior Year'!BT71</f>
        <v>667060.47999999998</v>
      </c>
      <c r="C565" s="240">
        <f>BT71</f>
        <v>920702.54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f>'Prior Year'!BU71</f>
        <v>30883</v>
      </c>
      <c r="C566" s="240">
        <f>BU71</f>
        <v>30598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f>'Prior Year'!BV71</f>
        <v>343475.15</v>
      </c>
      <c r="C567" s="240">
        <f>BV71</f>
        <v>246169.96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f>'Prior Year'!BW71</f>
        <v>981273.83000000007</v>
      </c>
      <c r="C568" s="240">
        <f>BW71</f>
        <v>1086399.6199999999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f>'Prior Year'!BX71</f>
        <v>7161862.0800000001</v>
      </c>
      <c r="C569" s="240">
        <f>BX71</f>
        <v>-31446055.43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f>'Prior Year'!BY71</f>
        <v>3162794.5100000002</v>
      </c>
      <c r="C570" s="240">
        <f>BY71</f>
        <v>4412291.1900000004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f>'Prior Year'!BZ71</f>
        <v>5881369.6700000009</v>
      </c>
      <c r="C571" s="240">
        <f>BZ71</f>
        <v>5322512.1700000009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f>'Prior Year'!CA71</f>
        <v>181653</v>
      </c>
      <c r="C572" s="240">
        <f>CA71</f>
        <v>179980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f>'Prior Year'!CB71</f>
        <v>-1075</v>
      </c>
      <c r="C573" s="240">
        <f>CB71</f>
        <v>-77766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f>'Prior Year'!CC71</f>
        <v>7504346.9900000012</v>
      </c>
      <c r="C574" s="240">
        <f>CC71</f>
        <v>26718556.710000001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f>'Prior Year'!CD71</f>
        <v>19598395.57</v>
      </c>
      <c r="C575" s="240">
        <f>CD71</f>
        <v>25622384.989999998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532256.62632352929</v>
      </c>
      <c r="E612" s="180">
        <f>SUM(C624:D647)+SUM(C668:D713)</f>
        <v>514745364.97027308</v>
      </c>
      <c r="F612" s="180">
        <f>CE64-(AX64+BD64+BE64+BG64+BJ64+BN64+BP64+BQ64+CB64+CC64+CD64)</f>
        <v>109644478.26000004</v>
      </c>
      <c r="G612" s="180">
        <f>CE77-(AX77+AY77+BD77+BE77+BG77+BJ77+BN77+BP77+BQ77+CB77+CC77+CD77)</f>
        <v>252713</v>
      </c>
      <c r="H612" s="197">
        <f>CE60-(AX60+AY60+AZ60+BD60+BE60+BG60+BJ60+BN60+BO60+BP60+BQ60+BR60+CB60+CC60+CD60)</f>
        <v>2551.1063051221504</v>
      </c>
      <c r="I612" s="180">
        <f>CE78-(AX78+AY78+AZ78+BD78+BE78+BF78+BG78+BJ78+BN78+BO78+BP78+BQ78+BR78+CB78+CC78+CD78)</f>
        <v>209084.17307207081</v>
      </c>
      <c r="J612" s="180">
        <f>CE79-(AX79+AY79+AZ79+BA79+BD79+BE79+BF79+BG79+BJ79+BN79+BO79+BP79+BQ79+BR79+CB79+CC79+CD79)</f>
        <v>2329464.0000000009</v>
      </c>
      <c r="K612" s="180">
        <f>CE75-(AW75+AX75+AY75+AZ75+BA75+BB75+BC75+BD75+BE75+BF75+BG75+BH75+BI75+BJ75+BK75+BL75+BM75+BN75+BO75+BP75+BQ75+BR75+BS75+BT75+BU75+BV75+BW75+BX75+CB75+CC75+CD75)</f>
        <v>2072982239.5799999</v>
      </c>
      <c r="L612" s="197">
        <f>CE80-(AW80+AX80+AY80+AZ80+BA80+BB80+BC80+BD80+BE80+BF80+BG80+BH80+BI80+BJ80+BK80+BL80+BM80+BN80+BO80+BP80+BQ80+BR80+BS80+BT80+BU80+BV80+BW80+BX80+BY80+BZ80+CA80+CB80+CC80+CD80)</f>
        <v>764.58379419902678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24615869.369999997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25622384.989999998</v>
      </c>
      <c r="D615" s="266">
        <f>SUM(C614:C615)</f>
        <v>50238254.359999999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713345.35</v>
      </c>
      <c r="D618" s="180">
        <f>(D615/D612)*BG76</f>
        <v>263326.34859683685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95386329.329999998</v>
      </c>
      <c r="D619" s="180">
        <f>(D615/D612)*BN76</f>
        <v>968107.66142770834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26718556.710000001</v>
      </c>
      <c r="D620" s="180">
        <f>(D615/D612)*CC76</f>
        <v>22646.339702435278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-77766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123994545.73972698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141832</v>
      </c>
      <c r="D624" s="180">
        <f>(D615/D612)*BD76</f>
        <v>727404.05571371107</v>
      </c>
      <c r="E624" s="180">
        <f>(E623/E612)*SUM(C624:D624)</f>
        <v>209386.11049958269</v>
      </c>
      <c r="F624" s="180">
        <f>SUM(C624:E624)</f>
        <v>1078622.1662132938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6175473.3800000008</v>
      </c>
      <c r="D625" s="180">
        <f>(D615/D612)*AY76</f>
        <v>1860713.0511312804</v>
      </c>
      <c r="E625" s="180">
        <f>(E623/E612)*SUM(C625:D625)</f>
        <v>1935798.4623434662</v>
      </c>
      <c r="F625" s="180">
        <f>(F624/F612)*AY64</f>
        <v>816.57000326232253</v>
      </c>
      <c r="G625" s="180">
        <f>SUM(C625:F625)</f>
        <v>9972801.4634780083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52948</v>
      </c>
      <c r="D626" s="180">
        <f>(D615/D612)*BR76</f>
        <v>271548.4244167807</v>
      </c>
      <c r="E626" s="180">
        <f>(E623/E612)*SUM(C626:D626)</f>
        <v>78166.389593518761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484357.69</v>
      </c>
      <c r="D627" s="180">
        <f>(D615/D612)*BO76</f>
        <v>0</v>
      </c>
      <c r="E627" s="180">
        <f>(E623/E612)*SUM(C627:D627)</f>
        <v>116674.60424934934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1003695.1082596488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9587248.9600000009</v>
      </c>
      <c r="D629" s="180">
        <f>(D615/D612)*BF76</f>
        <v>2041753.5143065942</v>
      </c>
      <c r="E629" s="180">
        <f>(E623/E612)*SUM(C629:D629)</f>
        <v>2801254.7122033434</v>
      </c>
      <c r="F629" s="180">
        <f>(F624/F612)*BF64</f>
        <v>6863.8941261673936</v>
      </c>
      <c r="G629" s="180">
        <f>(G625/G612)*BF77</f>
        <v>0</v>
      </c>
      <c r="H629" s="180">
        <f>(H628/H612)*BF60</f>
        <v>39548.596506783855</v>
      </c>
      <c r="I629" s="180">
        <f>SUM(C629:H629)</f>
        <v>14476669.677142888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8527351.7400000002</v>
      </c>
      <c r="D632" s="180">
        <f>(D615/D612)*BB76</f>
        <v>0</v>
      </c>
      <c r="E632" s="180">
        <f>(E623/E612)*SUM(C632:D632)</f>
        <v>2054112.9212989279</v>
      </c>
      <c r="F632" s="180">
        <f>(F624/F612)*BB64</f>
        <v>146.16445127959574</v>
      </c>
      <c r="G632" s="180">
        <f>(G625/G612)*BB77</f>
        <v>0</v>
      </c>
      <c r="H632" s="180">
        <f>(H628/H612)*BB60</f>
        <v>19756.085659176151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55977</v>
      </c>
      <c r="D636" s="180">
        <f>(D615/D612)*BH76</f>
        <v>287084.57043862395</v>
      </c>
      <c r="E636" s="180">
        <f>(E623/E612)*SUM(C636:D636)</f>
        <v>82638.458706182064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94277.875758264054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86580</v>
      </c>
      <c r="D637" s="180">
        <f>(D615/D612)*BL76</f>
        <v>444034.56855224236</v>
      </c>
      <c r="E637" s="180">
        <f>(E623/E612)*SUM(C637:D637)</f>
        <v>127817.20218950612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145819.8739917739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238997.80999999991</v>
      </c>
      <c r="D639" s="180">
        <f>(D615/D612)*BS76</f>
        <v>159433.32740787533</v>
      </c>
      <c r="E639" s="180">
        <f>(E623/E612)*SUM(C639:D639)</f>
        <v>95976.168516457285</v>
      </c>
      <c r="F639" s="180">
        <f>(F624/F612)*BS64</f>
        <v>288.91422499351893</v>
      </c>
      <c r="G639" s="180">
        <f>(G625/G612)*BS77</f>
        <v>0</v>
      </c>
      <c r="H639" s="180">
        <f>(H628/H612)*BS60</f>
        <v>1216.5193518825295</v>
      </c>
      <c r="I639" s="180">
        <f>(I629/I612)*BS78</f>
        <v>52357.517543074646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920702.54</v>
      </c>
      <c r="D640" s="180">
        <f>(D615/D612)*BT76</f>
        <v>130086.43481303027</v>
      </c>
      <c r="E640" s="180">
        <f>(E623/E612)*SUM(C640:D640)</f>
        <v>253119.52368484091</v>
      </c>
      <c r="F640" s="180">
        <f>(F624/F612)*BT64</f>
        <v>69.547236050190023</v>
      </c>
      <c r="G640" s="180">
        <f>(G625/G612)*BT77</f>
        <v>0</v>
      </c>
      <c r="H640" s="180">
        <f>(H628/H612)*BT60</f>
        <v>3017.3557149062772</v>
      </c>
      <c r="I640" s="180">
        <f>(I629/I612)*BT78</f>
        <v>42720.06928272159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30598</v>
      </c>
      <c r="D641" s="180">
        <f>(D615/D612)*BU76</f>
        <v>156926.40129402259</v>
      </c>
      <c r="E641" s="180">
        <f>(E623/E612)*SUM(C641:D641)</f>
        <v>45171.85493240803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51534.249095258572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246169.96</v>
      </c>
      <c r="D642" s="180">
        <f>(D615/D612)*BV76</f>
        <v>737440.25502417644</v>
      </c>
      <c r="E642" s="180">
        <f>(E623/E612)*SUM(C642:D642)</f>
        <v>236937.1539730549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242173.5889047911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1086399.6199999999</v>
      </c>
      <c r="D643" s="180">
        <f>(D615/D612)*BW76</f>
        <v>161546.65857087087</v>
      </c>
      <c r="E643" s="180">
        <f>(E623/E612)*SUM(C643:D643)</f>
        <v>300611.80235768453</v>
      </c>
      <c r="F643" s="180">
        <f>(F624/F612)*BW64</f>
        <v>2117.0139146475217</v>
      </c>
      <c r="G643" s="180">
        <f>(G625/G612)*BW77</f>
        <v>0</v>
      </c>
      <c r="H643" s="180">
        <f>(H628/H612)*BW60</f>
        <v>2189.9754434478182</v>
      </c>
      <c r="I643" s="180">
        <f>(I629/I612)*BW78</f>
        <v>53051.530364859369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-31446055.43</v>
      </c>
      <c r="D644" s="180">
        <f>(D615/D612)*BX76</f>
        <v>108136.67322506159</v>
      </c>
      <c r="E644" s="180">
        <f>(E623/E612)*SUM(C644:D644)</f>
        <v>-7548841.1651830645</v>
      </c>
      <c r="F644" s="180">
        <f>(F624/F612)*BX64</f>
        <v>27686.648879634173</v>
      </c>
      <c r="G644" s="180">
        <f>(G625/G612)*BX77</f>
        <v>0</v>
      </c>
      <c r="H644" s="180">
        <f>(H628/H612)*BX60</f>
        <v>16503.121312252199</v>
      </c>
      <c r="I644" s="180">
        <f>(I629/I612)*BX78</f>
        <v>35511.820881380074</v>
      </c>
      <c r="J644" s="180">
        <f>(J630/J612)*BX79</f>
        <v>0</v>
      </c>
      <c r="K644" s="180">
        <f>SUM(C631:J644)</f>
        <v>-21630608.0781877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4412291.1900000004</v>
      </c>
      <c r="D645" s="180">
        <f>(D615/D612)*BY76</f>
        <v>420825.68067064433</v>
      </c>
      <c r="E645" s="180">
        <f>(E623/E612)*SUM(C645:D645)</f>
        <v>1164226.3761237096</v>
      </c>
      <c r="F645" s="180">
        <f>(F624/F612)*BY64</f>
        <v>73.022709062135704</v>
      </c>
      <c r="G645" s="180">
        <f>(G625/G612)*BY77</f>
        <v>0</v>
      </c>
      <c r="H645" s="180">
        <f>(H628/H612)*BY60</f>
        <v>13355.415928116823</v>
      </c>
      <c r="I645" s="180">
        <f>(I629/I612)*BY78</f>
        <v>138198.13157334403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5322512.1700000009</v>
      </c>
      <c r="D646" s="180">
        <f>(D615/D612)*BZ76</f>
        <v>0</v>
      </c>
      <c r="E646" s="180">
        <f>(E623/E612)*SUM(C646:D646)</f>
        <v>1282114.4659581964</v>
      </c>
      <c r="F646" s="180">
        <f>(F624/F612)*BZ64</f>
        <v>87.565117534973695</v>
      </c>
      <c r="G646" s="180">
        <f>(G625/G612)*BZ77</f>
        <v>0</v>
      </c>
      <c r="H646" s="180">
        <f>(H628/H612)*BZ60</f>
        <v>14707.309475859784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179980</v>
      </c>
      <c r="D647" s="180">
        <f>(D615/D612)*CA76</f>
        <v>923049.06247322762</v>
      </c>
      <c r="E647" s="180">
        <f>(E623/E612)*SUM(C647:D647)</f>
        <v>265703.38821211795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303127.07052724657</v>
      </c>
      <c r="J647" s="180">
        <f>(J630/J612)*CA79</f>
        <v>0</v>
      </c>
      <c r="K647" s="180">
        <v>0</v>
      </c>
      <c r="L647" s="180">
        <f>SUM(C645:K647)</f>
        <v>14440250.848769061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179082084.38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28688249.860000003</v>
      </c>
      <c r="D668" s="180">
        <f>(D615/D612)*C76</f>
        <v>4063919.7806031466</v>
      </c>
      <c r="E668" s="180">
        <f>(E623/E612)*SUM(C668:D668)</f>
        <v>7889513.2874321183</v>
      </c>
      <c r="F668" s="180">
        <f>(F624/F612)*C64</f>
        <v>21495.566841051739</v>
      </c>
      <c r="G668" s="180">
        <f>(G625/G612)*C77</f>
        <v>0</v>
      </c>
      <c r="H668" s="180">
        <f>(H628/H612)*C60</f>
        <v>64838.804834689094</v>
      </c>
      <c r="I668" s="180">
        <f>(I629/I612)*C78</f>
        <v>1334581.3868780052</v>
      </c>
      <c r="J668" s="180">
        <f>(J630/J612)*C79</f>
        <v>0</v>
      </c>
      <c r="K668" s="180">
        <f>(K644/K612)*C75</f>
        <v>-951210.49810889538</v>
      </c>
      <c r="L668" s="180">
        <f>(L647/L612)*C80</f>
        <v>2408110.3908506786</v>
      </c>
      <c r="M668" s="180">
        <f t="shared" ref="M668:M713" si="20">ROUND(SUM(D668:L668),0)</f>
        <v>14831249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5683956.419999999</v>
      </c>
      <c r="D669" s="180">
        <f>(D615/D612)*D76</f>
        <v>0</v>
      </c>
      <c r="E669" s="180">
        <f>(E623/E612)*SUM(C669:D669)</f>
        <v>1369181.0403052513</v>
      </c>
      <c r="F669" s="180">
        <f>(F624/F612)*D64</f>
        <v>2878.9739656097413</v>
      </c>
      <c r="G669" s="180">
        <f>(G625/G612)*D77</f>
        <v>0</v>
      </c>
      <c r="H669" s="180">
        <f>(H628/H612)*D60</f>
        <v>17174.688715247597</v>
      </c>
      <c r="I669" s="180">
        <f>(I629/I612)*D78</f>
        <v>0</v>
      </c>
      <c r="J669" s="180">
        <f>(J630/J612)*D79</f>
        <v>0</v>
      </c>
      <c r="K669" s="180">
        <f>(K644/K612)*D75</f>
        <v>-277888.14200221165</v>
      </c>
      <c r="L669" s="180">
        <f>(L647/L612)*D80</f>
        <v>528772.37609682512</v>
      </c>
      <c r="M669" s="180">
        <f t="shared" si="20"/>
        <v>1640119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50455596.310000002</v>
      </c>
      <c r="D670" s="180">
        <f>(D615/D612)*E76</f>
        <v>12692368.118171386</v>
      </c>
      <c r="E670" s="180">
        <f>(E623/E612)*SUM(C670:D670)</f>
        <v>15211410.721710408</v>
      </c>
      <c r="F670" s="180">
        <f>(F624/F612)*E64</f>
        <v>23763.370087748492</v>
      </c>
      <c r="G670" s="180">
        <f>(G625/G612)*E77</f>
        <v>6591260.4085897878</v>
      </c>
      <c r="H670" s="180">
        <f>(H628/H612)*E60</f>
        <v>157916.42058099751</v>
      </c>
      <c r="I670" s="180">
        <f>(I629/I612)*E78</f>
        <v>4168142.86708222</v>
      </c>
      <c r="J670" s="180">
        <f>(J630/J612)*E79</f>
        <v>0</v>
      </c>
      <c r="K670" s="180">
        <f>(K644/K612)*E75</f>
        <v>-1774184.8576724895</v>
      </c>
      <c r="L670" s="180">
        <f>(L647/L612)*E80</f>
        <v>4316379.8453544499</v>
      </c>
      <c r="M670" s="180">
        <f t="shared" si="20"/>
        <v>41387057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16350872.098111998</v>
      </c>
      <c r="D671" s="180">
        <f>(D615/D612)*F76</f>
        <v>4205047.6392414207</v>
      </c>
      <c r="E671" s="180">
        <f>(E623/E612)*SUM(C671:D671)</f>
        <v>4951617.0587424738</v>
      </c>
      <c r="F671" s="180">
        <f>(F624/F612)*F64</f>
        <v>11415.873335148997</v>
      </c>
      <c r="G671" s="180">
        <f>(G625/G612)*F77</f>
        <v>0</v>
      </c>
      <c r="H671" s="180">
        <f>(H628/H612)*F60</f>
        <v>33721.588137523358</v>
      </c>
      <c r="I671" s="180">
        <f>(I629/I612)*F78</f>
        <v>1380927.4329312663</v>
      </c>
      <c r="J671" s="180">
        <f>(J630/J612)*F79</f>
        <v>0</v>
      </c>
      <c r="K671" s="180">
        <f>(K644/K612)*F75</f>
        <v>-439876.53378547006</v>
      </c>
      <c r="L671" s="180">
        <f>(L647/L612)*F80</f>
        <v>979445.51453510649</v>
      </c>
      <c r="M671" s="180">
        <f t="shared" si="20"/>
        <v>11122299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2437058.5100000002</v>
      </c>
      <c r="D672" s="180">
        <f>(D615/D612)*G76</f>
        <v>1428362.6837700708</v>
      </c>
      <c r="E672" s="180">
        <f>(E623/E612)*SUM(C672:D672)</f>
        <v>931122.79902105103</v>
      </c>
      <c r="F672" s="180">
        <f>(F624/F612)*G64</f>
        <v>607.76912515694687</v>
      </c>
      <c r="G672" s="180">
        <f>(G625/G612)*G77</f>
        <v>293012.4325472936</v>
      </c>
      <c r="H672" s="180">
        <f>(H628/H612)*G60</f>
        <v>7522.7182101959497</v>
      </c>
      <c r="I672" s="180">
        <f>(I629/I612)*G78</f>
        <v>469070.83662653697</v>
      </c>
      <c r="J672" s="180">
        <f>(J630/J612)*G79</f>
        <v>0</v>
      </c>
      <c r="K672" s="180">
        <f>(K644/K612)*G75</f>
        <v>-72559.134753106424</v>
      </c>
      <c r="L672" s="180">
        <f>(L647/L612)*G80</f>
        <v>191955.34465770857</v>
      </c>
      <c r="M672" s="180">
        <f t="shared" si="20"/>
        <v>3249095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157170</v>
      </c>
      <c r="D673" s="180">
        <f>(D615/D612)*H76</f>
        <v>806065.46964532661</v>
      </c>
      <c r="E673" s="180">
        <f>(E623/E612)*SUM(C673:D673)</f>
        <v>232029.17913784878</v>
      </c>
      <c r="F673" s="180">
        <f>(F624/F612)*H64</f>
        <v>0</v>
      </c>
      <c r="G673" s="180">
        <f>(G625/G612)*H77</f>
        <v>27387.289991625828</v>
      </c>
      <c r="H673" s="180">
        <f>(H628/H612)*H60</f>
        <v>0</v>
      </c>
      <c r="I673" s="180">
        <f>(I629/I612)*H78</f>
        <v>264709.94273269631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1330192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2757970.2618880016</v>
      </c>
      <c r="D675" s="180">
        <f>(D615/D612)*J76</f>
        <v>0</v>
      </c>
      <c r="E675" s="180">
        <f>(E623/E612)*SUM(C675:D675)</f>
        <v>664354.24786433543</v>
      </c>
      <c r="F675" s="180">
        <f>(F624/F612)*J64</f>
        <v>2027.2182041220788</v>
      </c>
      <c r="G675" s="180">
        <f>(G625/G612)*J77</f>
        <v>0</v>
      </c>
      <c r="H675" s="180">
        <f>(H628/H612)*J60</f>
        <v>5988.2424530599674</v>
      </c>
      <c r="I675" s="180">
        <f>(I629/I612)*J78</f>
        <v>0</v>
      </c>
      <c r="J675" s="180">
        <f>(J630/J612)*J79</f>
        <v>0</v>
      </c>
      <c r="K675" s="180">
        <f>(K644/K612)*J75</f>
        <v>-78112.790031616707</v>
      </c>
      <c r="L675" s="180">
        <f>(L647/L612)*J80</f>
        <v>173928.85491273444</v>
      </c>
      <c r="M675" s="180">
        <f t="shared" si="20"/>
        <v>768186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4185003.2300000018</v>
      </c>
      <c r="D678" s="180">
        <f>(D615/D612)*M76</f>
        <v>0</v>
      </c>
      <c r="E678" s="180">
        <f>(E623/E612)*SUM(C678:D678)</f>
        <v>1008105.3851803177</v>
      </c>
      <c r="F678" s="180">
        <f>(F624/F612)*M64</f>
        <v>1111.7224509654147</v>
      </c>
      <c r="G678" s="180">
        <f>(G625/G612)*M77</f>
        <v>0</v>
      </c>
      <c r="H678" s="180">
        <f>(H628/H612)*M60</f>
        <v>14676.492249575762</v>
      </c>
      <c r="I678" s="180">
        <f>(I629/I612)*M78</f>
        <v>0</v>
      </c>
      <c r="J678" s="180">
        <f>(J630/J612)*M79</f>
        <v>0</v>
      </c>
      <c r="K678" s="180">
        <f>(K644/K612)*M75</f>
        <v>-48219.742899062934</v>
      </c>
      <c r="L678" s="180">
        <f>(L647/L612)*M80</f>
        <v>267989.04570817476</v>
      </c>
      <c r="M678" s="180">
        <f t="shared" si="20"/>
        <v>1243663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11614599.57</v>
      </c>
      <c r="D679" s="180">
        <f>(D615/D612)*N76</f>
        <v>0</v>
      </c>
      <c r="E679" s="180">
        <f>(E623/E612)*SUM(C679:D679)</f>
        <v>2797785.2655635821</v>
      </c>
      <c r="F679" s="180">
        <f>(F624/F612)*N64</f>
        <v>8.3337964903330963</v>
      </c>
      <c r="G679" s="180">
        <f>(G625/G612)*N77</f>
        <v>0</v>
      </c>
      <c r="H679" s="180">
        <f>(H628/H612)*N60</f>
        <v>4158.0685487304372</v>
      </c>
      <c r="I679" s="180">
        <f>(I629/I612)*N78</f>
        <v>0</v>
      </c>
      <c r="J679" s="180">
        <f>(J630/J612)*N79</f>
        <v>0</v>
      </c>
      <c r="K679" s="180">
        <f>(K644/K612)*N75</f>
        <v>-53422.545045486462</v>
      </c>
      <c r="L679" s="180">
        <f>(L647/L612)*N80</f>
        <v>0</v>
      </c>
      <c r="M679" s="180">
        <f t="shared" si="20"/>
        <v>2748529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46061198.840000004</v>
      </c>
      <c r="D681" s="180">
        <f>(D615/D612)*P76</f>
        <v>3961700.4818281108</v>
      </c>
      <c r="E681" s="180">
        <f>(E623/E612)*SUM(C681:D681)</f>
        <v>12049776.647046402</v>
      </c>
      <c r="F681" s="180">
        <f>(F624/F612)*P64</f>
        <v>285519.40127278393</v>
      </c>
      <c r="G681" s="180">
        <f>(G625/G612)*P77</f>
        <v>0</v>
      </c>
      <c r="H681" s="180">
        <f>(H628/H612)*P60</f>
        <v>42102.395770481337</v>
      </c>
      <c r="I681" s="180">
        <f>(I629/I612)*P78</f>
        <v>1301012.8173958985</v>
      </c>
      <c r="J681" s="180">
        <f>(J630/J612)*P79</f>
        <v>0</v>
      </c>
      <c r="K681" s="180">
        <f>(K644/K612)*P75</f>
        <v>-2551825.510408517</v>
      </c>
      <c r="L681" s="180">
        <f>(L647/L612)*P80</f>
        <v>974972.94292193814</v>
      </c>
      <c r="M681" s="180">
        <f t="shared" si="20"/>
        <v>16063259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4007876.17</v>
      </c>
      <c r="D682" s="180">
        <f>(D615/D612)*Q76</f>
        <v>802059.67355075188</v>
      </c>
      <c r="E682" s="180">
        <f>(E623/E612)*SUM(C682:D682)</f>
        <v>1158642.4095197998</v>
      </c>
      <c r="F682" s="180">
        <f>(F624/F612)*Q64</f>
        <v>403.43366274287968</v>
      </c>
      <c r="G682" s="180">
        <f>(G625/G612)*Q77</f>
        <v>0</v>
      </c>
      <c r="H682" s="180">
        <f>(H628/H612)*Q60</f>
        <v>10897.769758577151</v>
      </c>
      <c r="I682" s="180">
        <f>(I629/I612)*Q78</f>
        <v>263394.44902315887</v>
      </c>
      <c r="J682" s="180">
        <f>(J630/J612)*Q79</f>
        <v>0</v>
      </c>
      <c r="K682" s="180">
        <f>(K644/K612)*Q75</f>
        <v>-121564.78760967785</v>
      </c>
      <c r="L682" s="180">
        <f>(L647/L612)*Q80</f>
        <v>343548.76028023177</v>
      </c>
      <c r="M682" s="180">
        <f t="shared" si="20"/>
        <v>2457382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3695195.8100000005</v>
      </c>
      <c r="D683" s="180">
        <f>(D615/D612)*R76</f>
        <v>95184.850885345135</v>
      </c>
      <c r="E683" s="180">
        <f>(E623/E612)*SUM(C683:D683)</f>
        <v>913046.64443994872</v>
      </c>
      <c r="F683" s="180">
        <f>(F624/F612)*R64</f>
        <v>7449.5370536142209</v>
      </c>
      <c r="G683" s="180">
        <f>(G625/G612)*R77</f>
        <v>0</v>
      </c>
      <c r="H683" s="180">
        <f>(H628/H612)*R60</f>
        <v>2996.4221086795933</v>
      </c>
      <c r="I683" s="180">
        <f>(I629/I612)*R78</f>
        <v>31258.473878017001</v>
      </c>
      <c r="J683" s="180">
        <f>(J630/J612)*R79</f>
        <v>0</v>
      </c>
      <c r="K683" s="180">
        <f>(K644/K612)*R75</f>
        <v>-621867.69466414535</v>
      </c>
      <c r="L683" s="180">
        <f>(L647/L612)*R80</f>
        <v>0</v>
      </c>
      <c r="M683" s="180">
        <f t="shared" si="20"/>
        <v>428068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3741939.5</v>
      </c>
      <c r="D684" s="180">
        <f>(D615/D612)*S76</f>
        <v>1873679.0315627544</v>
      </c>
      <c r="E684" s="180">
        <f>(E623/E612)*SUM(C684:D684)</f>
        <v>1352719.4536446747</v>
      </c>
      <c r="F684" s="180">
        <f>(F624/F612)*S64</f>
        <v>5866.8824513704358</v>
      </c>
      <c r="G684" s="180">
        <f>(G625/G612)*S77</f>
        <v>0</v>
      </c>
      <c r="H684" s="180">
        <f>(H628/H612)*S60</f>
        <v>13137.100090916105</v>
      </c>
      <c r="I684" s="180">
        <f>(I629/I612)*S78</f>
        <v>615311.64380812051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3860714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4623323.72</v>
      </c>
      <c r="D685" s="180">
        <f>(D615/D612)*T76</f>
        <v>10279.718488693477</v>
      </c>
      <c r="E685" s="180">
        <f>(E623/E612)*SUM(C685:D685)</f>
        <v>1116166.5409587955</v>
      </c>
      <c r="F685" s="180">
        <f>(F624/F612)*T64</f>
        <v>5672.9308118300105</v>
      </c>
      <c r="G685" s="180">
        <f>(G625/G612)*T77</f>
        <v>0</v>
      </c>
      <c r="H685" s="180">
        <f>(H628/H612)*T60</f>
        <v>10768.592499058239</v>
      </c>
      <c r="I685" s="180">
        <f>(I629/I612)*T78</f>
        <v>3375.834587788022</v>
      </c>
      <c r="J685" s="180">
        <f>(J630/J612)*T79</f>
        <v>0</v>
      </c>
      <c r="K685" s="180">
        <f>(K644/K612)*T75</f>
        <v>-199669.05440553243</v>
      </c>
      <c r="L685" s="180">
        <f>(L647/L612)*T80</f>
        <v>408978.98081434303</v>
      </c>
      <c r="M685" s="180">
        <f t="shared" si="20"/>
        <v>1355574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17309219.229999997</v>
      </c>
      <c r="D686" s="180">
        <f>(D615/D612)*U76</f>
        <v>1525654.2587089248</v>
      </c>
      <c r="E686" s="180">
        <f>(E623/E612)*SUM(C686:D686)</f>
        <v>4537042.4703728249</v>
      </c>
      <c r="F686" s="180">
        <f>(F624/F612)*U64</f>
        <v>22717.91526346781</v>
      </c>
      <c r="G686" s="180">
        <f>(G625/G612)*U77</f>
        <v>0</v>
      </c>
      <c r="H686" s="180">
        <f>(H628/H612)*U60</f>
        <v>33330.068640833939</v>
      </c>
      <c r="I686" s="180">
        <f>(I629/I612)*U78</f>
        <v>501021.15356762829</v>
      </c>
      <c r="J686" s="180">
        <f>(J630/J612)*U79</f>
        <v>0</v>
      </c>
      <c r="K686" s="180">
        <f>(K644/K612)*U75</f>
        <v>-1485975.1762786633</v>
      </c>
      <c r="L686" s="180">
        <f>(L647/L612)*U80</f>
        <v>0</v>
      </c>
      <c r="M686" s="180">
        <f t="shared" si="20"/>
        <v>5133791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989399.12</v>
      </c>
      <c r="D687" s="180">
        <f>(D615/D612)*V76</f>
        <v>57387.465256869291</v>
      </c>
      <c r="E687" s="180">
        <f>(E623/E612)*SUM(C687:D687)</f>
        <v>252155.40723297489</v>
      </c>
      <c r="F687" s="180">
        <f>(F624/F612)*V64</f>
        <v>170.70889115846146</v>
      </c>
      <c r="G687" s="180">
        <f>(G625/G612)*V77</f>
        <v>0</v>
      </c>
      <c r="H687" s="180">
        <f>(H628/H612)*V60</f>
        <v>4827.9930784455037</v>
      </c>
      <c r="I687" s="180">
        <f>(I629/I612)*V78</f>
        <v>18845.904227115214</v>
      </c>
      <c r="J687" s="180">
        <f>(J630/J612)*V79</f>
        <v>0</v>
      </c>
      <c r="K687" s="180">
        <f>(K644/K612)*V75</f>
        <v>-168268.12267612165</v>
      </c>
      <c r="L687" s="180">
        <f>(L647/L612)*V80</f>
        <v>0</v>
      </c>
      <c r="M687" s="180">
        <f t="shared" si="20"/>
        <v>165119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1029967.83</v>
      </c>
      <c r="D688" s="180">
        <f>(D615/D612)*W76</f>
        <v>188749.07220085399</v>
      </c>
      <c r="E688" s="180">
        <f>(E623/E612)*SUM(C688:D688)</f>
        <v>293570.87786977761</v>
      </c>
      <c r="F688" s="180">
        <f>(F624/F612)*W64</f>
        <v>1360.1494664782695</v>
      </c>
      <c r="G688" s="180">
        <f>(G625/G612)*W77</f>
        <v>0</v>
      </c>
      <c r="H688" s="180">
        <f>(H628/H612)*W60</f>
        <v>2406.6882481246503</v>
      </c>
      <c r="I688" s="180">
        <f>(I629/I612)*W78</f>
        <v>61984.736940936011</v>
      </c>
      <c r="J688" s="180">
        <f>(J630/J612)*W79</f>
        <v>0</v>
      </c>
      <c r="K688" s="180">
        <f>(K644/K612)*W75</f>
        <v>-230333.27000671593</v>
      </c>
      <c r="L688" s="180">
        <f>(L647/L612)*W80</f>
        <v>49.940053529026898</v>
      </c>
      <c r="M688" s="180">
        <f t="shared" si="20"/>
        <v>317788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2468641.7999999998</v>
      </c>
      <c r="D689" s="180">
        <f>(D615/D612)*X76</f>
        <v>243844.81433858382</v>
      </c>
      <c r="E689" s="180">
        <f>(E623/E612)*SUM(C689:D689)</f>
        <v>653397.90983727691</v>
      </c>
      <c r="F689" s="180">
        <f>(F624/F612)*X64</f>
        <v>4373.928382118339</v>
      </c>
      <c r="G689" s="180">
        <f>(G625/G612)*X77</f>
        <v>0</v>
      </c>
      <c r="H689" s="180">
        <f>(H628/H612)*X60</f>
        <v>5788.1068845554673</v>
      </c>
      <c r="I689" s="180">
        <f>(I629/I612)*X78</f>
        <v>80078.044861086833</v>
      </c>
      <c r="J689" s="180">
        <f>(J630/J612)*X79</f>
        <v>0</v>
      </c>
      <c r="K689" s="180">
        <f>(K644/K612)*X75</f>
        <v>-1239862.1552539752</v>
      </c>
      <c r="L689" s="180">
        <f>(L647/L612)*X80</f>
        <v>37580.91298481491</v>
      </c>
      <c r="M689" s="180">
        <f t="shared" si="20"/>
        <v>-214798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44063708.32</v>
      </c>
      <c r="D690" s="180">
        <f>(D615/D612)*Y76</f>
        <v>1137461.091793638</v>
      </c>
      <c r="E690" s="180">
        <f>(E623/E612)*SUM(C690:D690)</f>
        <v>10888293.2213357</v>
      </c>
      <c r="F690" s="180">
        <f>(F624/F612)*Y64</f>
        <v>255687.30834391079</v>
      </c>
      <c r="G690" s="180">
        <f>(G625/G612)*Y77</f>
        <v>0</v>
      </c>
      <c r="H690" s="180">
        <f>(H628/H612)*Y60</f>
        <v>46554.235296016552</v>
      </c>
      <c r="I690" s="180">
        <f>(I629/I612)*Y78</f>
        <v>373539.46026474575</v>
      </c>
      <c r="J690" s="180">
        <f>(J630/J612)*Y79</f>
        <v>0</v>
      </c>
      <c r="K690" s="180">
        <f>(K644/K612)*Y75</f>
        <v>-3816228.6403374928</v>
      </c>
      <c r="L690" s="180">
        <f>(L647/L612)*Y80</f>
        <v>216211.68536136128</v>
      </c>
      <c r="M690" s="180">
        <f t="shared" si="20"/>
        <v>9101518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1376732.47</v>
      </c>
      <c r="D691" s="180">
        <f>(D615/D612)*Z76</f>
        <v>824000.94028366602</v>
      </c>
      <c r="E691" s="180">
        <f>(E623/E612)*SUM(C691:D691)</f>
        <v>530124.13141033787</v>
      </c>
      <c r="F691" s="180">
        <f>(F624/F612)*Z64</f>
        <v>271.19510689114855</v>
      </c>
      <c r="G691" s="180">
        <f>(G625/G612)*Z77</f>
        <v>0</v>
      </c>
      <c r="H691" s="180">
        <f>(H628/H612)*Z60</f>
        <v>2731.9020044895278</v>
      </c>
      <c r="I691" s="180">
        <f>(I629/I612)*Z78</f>
        <v>270599.90773472993</v>
      </c>
      <c r="J691" s="180">
        <f>(J630/J612)*Z79</f>
        <v>0</v>
      </c>
      <c r="K691" s="180">
        <f>(K644/K612)*Z75</f>
        <v>-191234.74539156695</v>
      </c>
      <c r="L691" s="180">
        <f>(L647/L612)*Z80</f>
        <v>0</v>
      </c>
      <c r="M691" s="180">
        <f t="shared" si="20"/>
        <v>1436493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1177178.06</v>
      </c>
      <c r="D692" s="180">
        <f>(D615/D612)*AA76</f>
        <v>265505.75085470051</v>
      </c>
      <c r="E692" s="180">
        <f>(E623/E612)*SUM(C692:D692)</f>
        <v>347521.1938689677</v>
      </c>
      <c r="F692" s="180">
        <f>(F624/F612)*AA64</f>
        <v>3417.8950023486391</v>
      </c>
      <c r="G692" s="180">
        <f>(G625/G612)*AA77</f>
        <v>0</v>
      </c>
      <c r="H692" s="180">
        <f>(H628/H612)*AA60</f>
        <v>1316.2841869949764</v>
      </c>
      <c r="I692" s="180">
        <f>(I629/I612)*AA78</f>
        <v>87191.443810232668</v>
      </c>
      <c r="J692" s="180">
        <f>(J630/J612)*AA79</f>
        <v>0</v>
      </c>
      <c r="K692" s="180">
        <f>(K644/K612)*AA75</f>
        <v>-83293.62414681846</v>
      </c>
      <c r="L692" s="180">
        <f>(L647/L612)*AA80</f>
        <v>132.3090440175167</v>
      </c>
      <c r="M692" s="180">
        <f t="shared" si="20"/>
        <v>621791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34834152.729999997</v>
      </c>
      <c r="D693" s="180">
        <f>(D615/D612)*AB76</f>
        <v>1264563.0008641975</v>
      </c>
      <c r="E693" s="180">
        <f>(E623/E612)*SUM(C693:D693)</f>
        <v>8695646.7477750629</v>
      </c>
      <c r="F693" s="180">
        <f>(F624/F612)*AB64</f>
        <v>271729.75827746815</v>
      </c>
      <c r="G693" s="180">
        <f>(G625/G612)*AB77</f>
        <v>0</v>
      </c>
      <c r="H693" s="180">
        <f>(H628/H612)*AB60</f>
        <v>35493.094904347403</v>
      </c>
      <c r="I693" s="180">
        <f>(I629/I612)*AB78</f>
        <v>415279.41854144534</v>
      </c>
      <c r="J693" s="180">
        <f>(J630/J612)*AB79</f>
        <v>0</v>
      </c>
      <c r="K693" s="180">
        <f>(K644/K612)*AB75</f>
        <v>-1357411.2528499868</v>
      </c>
      <c r="L693" s="180">
        <f>(L647/L612)*AB80</f>
        <v>0</v>
      </c>
      <c r="M693" s="180">
        <f t="shared" si="20"/>
        <v>9325301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7501058.6900000004</v>
      </c>
      <c r="D694" s="180">
        <f>(D615/D612)*AC76</f>
        <v>159253.99157894761</v>
      </c>
      <c r="E694" s="180">
        <f>(E623/E612)*SUM(C694:D694)</f>
        <v>1845256.0349552741</v>
      </c>
      <c r="F694" s="180">
        <f>(F624/F612)*AC64</f>
        <v>8646.9561950740517</v>
      </c>
      <c r="G694" s="180">
        <f>(G625/G612)*AC77</f>
        <v>0</v>
      </c>
      <c r="H694" s="180">
        <f>(H628/H612)*AC60</f>
        <v>22253.950325382619</v>
      </c>
      <c r="I694" s="180">
        <f>(I629/I612)*AC78</f>
        <v>52298.624092364909</v>
      </c>
      <c r="J694" s="180">
        <f>(J630/J612)*AC79</f>
        <v>0</v>
      </c>
      <c r="K694" s="180">
        <f>(K644/K612)*AC75</f>
        <v>-564344.5720449317</v>
      </c>
      <c r="L694" s="180">
        <f>(L647/L612)*AC80</f>
        <v>0</v>
      </c>
      <c r="M694" s="180">
        <f t="shared" si="20"/>
        <v>1523365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1018260.13</v>
      </c>
      <c r="D695" s="180">
        <f>(D615/D612)*AD76</f>
        <v>29764.084365297964</v>
      </c>
      <c r="E695" s="180">
        <f>(E623/E612)*SUM(C695:D695)</f>
        <v>252453.53378162818</v>
      </c>
      <c r="F695" s="180">
        <f>(F624/F612)*AD64</f>
        <v>193.23901460061512</v>
      </c>
      <c r="G695" s="180">
        <f>(G625/G612)*AD77</f>
        <v>0</v>
      </c>
      <c r="H695" s="180">
        <f>(H628/H612)*AD60</f>
        <v>0</v>
      </c>
      <c r="I695" s="180">
        <f>(I629/I612)*AD78</f>
        <v>9774.4530246357062</v>
      </c>
      <c r="J695" s="180">
        <f>(J630/J612)*AD79</f>
        <v>0</v>
      </c>
      <c r="K695" s="180">
        <f>(K644/K612)*AD75</f>
        <v>-61280.757685000113</v>
      </c>
      <c r="L695" s="180">
        <f>(L647/L612)*AD80</f>
        <v>0</v>
      </c>
      <c r="M695" s="180">
        <f t="shared" si="20"/>
        <v>230905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8519566.5999999996</v>
      </c>
      <c r="D696" s="180">
        <f>(D615/D612)*AE76</f>
        <v>96304.284006967602</v>
      </c>
      <c r="E696" s="180">
        <f>(E623/E612)*SUM(C696:D696)</f>
        <v>2075435.873961255</v>
      </c>
      <c r="F696" s="180">
        <f>(F624/F612)*AE64</f>
        <v>769.92720565925254</v>
      </c>
      <c r="G696" s="180">
        <f>(G625/G612)*AE77</f>
        <v>0</v>
      </c>
      <c r="H696" s="180">
        <f>(H628/H612)*AE60</f>
        <v>25416.72305226672</v>
      </c>
      <c r="I696" s="180">
        <f>(I629/I612)*AE78</f>
        <v>31626.092996657761</v>
      </c>
      <c r="J696" s="180">
        <f>(J630/J612)*AE79</f>
        <v>0</v>
      </c>
      <c r="K696" s="180">
        <f>(K644/K612)*AE75</f>
        <v>-352497.45034490281</v>
      </c>
      <c r="L696" s="180">
        <f>(L647/L612)*AE80</f>
        <v>17714.417634001355</v>
      </c>
      <c r="M696" s="180">
        <f t="shared" si="20"/>
        <v>1894770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2659688.7599999998</v>
      </c>
      <c r="D697" s="180">
        <f>(D615/D612)*AF76</f>
        <v>417972.35324512603</v>
      </c>
      <c r="E697" s="180">
        <f>(E623/E612)*SUM(C697:D697)</f>
        <v>741363.04597845243</v>
      </c>
      <c r="F697" s="180">
        <f>(F624/F612)*AF64</f>
        <v>330.84537551042359</v>
      </c>
      <c r="G697" s="180">
        <f>(G625/G612)*AF77</f>
        <v>45579.711729579009</v>
      </c>
      <c r="H697" s="180">
        <f>(H628/H612)*AF60</f>
        <v>4946.3315019013025</v>
      </c>
      <c r="I697" s="180">
        <f>(I629/I612)*AF78</f>
        <v>137261.10577599914</v>
      </c>
      <c r="J697" s="180">
        <f>(J630/J612)*AF79</f>
        <v>0</v>
      </c>
      <c r="K697" s="180">
        <f>(K644/K612)*AF75</f>
        <v>-42787.963830941793</v>
      </c>
      <c r="L697" s="180">
        <f>(L647/L612)*AF80</f>
        <v>47722.597906725416</v>
      </c>
      <c r="M697" s="180">
        <f t="shared" si="20"/>
        <v>1352388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30755433.710000001</v>
      </c>
      <c r="D698" s="180">
        <f>(D615/D612)*AG76</f>
        <v>1827337.7094950485</v>
      </c>
      <c r="E698" s="180">
        <f>(E623/E612)*SUM(C698:D698)</f>
        <v>7848707.7612344613</v>
      </c>
      <c r="F698" s="180">
        <f>(F624/F612)*AG64</f>
        <v>18076.685831004077</v>
      </c>
      <c r="G698" s="180">
        <f>(G625/G612)*AG77</f>
        <v>1977607.007709431</v>
      </c>
      <c r="H698" s="180">
        <f>(H628/H612)*AG60</f>
        <v>65787.742026260152</v>
      </c>
      <c r="I698" s="180">
        <f>(I629/I612)*AG78</f>
        <v>600093.26617919491</v>
      </c>
      <c r="J698" s="180">
        <f>(J630/J612)*AG79</f>
        <v>0</v>
      </c>
      <c r="K698" s="180">
        <f>(K644/K612)*AG75</f>
        <v>-2594346.3754704236</v>
      </c>
      <c r="L698" s="180">
        <f>(L647/L612)*AG80</f>
        <v>1295064.0328023396</v>
      </c>
      <c r="M698" s="180">
        <f t="shared" si="20"/>
        <v>11038328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9530466.6799999997</v>
      </c>
      <c r="D700" s="180">
        <f>(D615/D612)*AI76</f>
        <v>2083702.0524383546</v>
      </c>
      <c r="E700" s="180">
        <f>(E623/E612)*SUM(C700:D700)</f>
        <v>2797681.4831667319</v>
      </c>
      <c r="F700" s="180">
        <f>(F624/F612)*AI64</f>
        <v>10312.052472073929</v>
      </c>
      <c r="G700" s="180">
        <f>(G625/G612)*AI77</f>
        <v>1003937.5466670908</v>
      </c>
      <c r="H700" s="180">
        <f>(H628/H612)*AI60</f>
        <v>21242.355458057471</v>
      </c>
      <c r="I700" s="180">
        <f>(I629/I612)*AI78</f>
        <v>684282.69383088127</v>
      </c>
      <c r="J700" s="180">
        <f>(J630/J612)*AI79</f>
        <v>0</v>
      </c>
      <c r="K700" s="180">
        <f>(K644/K612)*AI75</f>
        <v>-160277.02767981251</v>
      </c>
      <c r="L700" s="180">
        <f>(L647/L612)*AI80</f>
        <v>657412.24189555156</v>
      </c>
      <c r="M700" s="180">
        <f t="shared" si="20"/>
        <v>7098293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59619010.43</v>
      </c>
      <c r="D701" s="180">
        <f>(D615/D612)*AJ76</f>
        <v>0</v>
      </c>
      <c r="E701" s="180">
        <f>(E623/E612)*SUM(C701:D701)</f>
        <v>14361337.894022247</v>
      </c>
      <c r="F701" s="180">
        <f>(F624/F612)*AJ64</f>
        <v>32909.764415438389</v>
      </c>
      <c r="G701" s="180">
        <f>(G625/G612)*AJ77</f>
        <v>0</v>
      </c>
      <c r="H701" s="180">
        <f>(H628/H612)*AJ60</f>
        <v>118281.88474698314</v>
      </c>
      <c r="I701" s="180">
        <f>(I629/I612)*AJ78</f>
        <v>0</v>
      </c>
      <c r="J701" s="180">
        <f>(J630/J612)*AJ79</f>
        <v>0</v>
      </c>
      <c r="K701" s="180">
        <f>(K644/K612)*AJ75</f>
        <v>-807176.53175522818</v>
      </c>
      <c r="L701" s="180">
        <f>(L647/L612)*AJ80</f>
        <v>175595.17165484</v>
      </c>
      <c r="M701" s="180">
        <f t="shared" si="20"/>
        <v>13880948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168570.18</v>
      </c>
      <c r="D706" s="180">
        <f>(D615/D612)*AO76</f>
        <v>439939.1045432036</v>
      </c>
      <c r="E706" s="180">
        <f>(E623/E612)*SUM(C706:D706)</f>
        <v>146580.88726976336</v>
      </c>
      <c r="F706" s="180">
        <f>(F624/F612)*AO64</f>
        <v>814.43448943109843</v>
      </c>
      <c r="G706" s="180">
        <f>(G625/G612)*AO77</f>
        <v>0</v>
      </c>
      <c r="H706" s="180">
        <f>(H628/H612)*AO60</f>
        <v>0</v>
      </c>
      <c r="I706" s="180">
        <f>(I629/I612)*AO78</f>
        <v>144474.93355688159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731809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31040627.960000001</v>
      </c>
      <c r="D707" s="180">
        <f>(D615/D612)*AP76</f>
        <v>0</v>
      </c>
      <c r="E707" s="180">
        <f>(E623/E612)*SUM(C707:D707)</f>
        <v>7477228.208938498</v>
      </c>
      <c r="F707" s="180">
        <f>(F624/F612)*AP64</f>
        <v>29890.203833182844</v>
      </c>
      <c r="G707" s="180">
        <f>(G625/G612)*AP77</f>
        <v>0</v>
      </c>
      <c r="H707" s="180">
        <f>(H628/H612)*AP60</f>
        <v>61594.264518679018</v>
      </c>
      <c r="I707" s="180">
        <f>(I629/I612)*AP78</f>
        <v>0</v>
      </c>
      <c r="J707" s="180">
        <f>(J630/J612)*AP79</f>
        <v>0</v>
      </c>
      <c r="K707" s="180">
        <f>(K644/K612)*AP75</f>
        <v>-744216.21861311025</v>
      </c>
      <c r="L707" s="180">
        <f>(L647/L612)*AP80</f>
        <v>276880.86405699491</v>
      </c>
      <c r="M707" s="180">
        <f t="shared" si="20"/>
        <v>7101377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20548876.77</v>
      </c>
      <c r="D709" s="180">
        <f>(D615/D612)*AR76</f>
        <v>0</v>
      </c>
      <c r="E709" s="180">
        <f>(E623/E612)*SUM(C709:D709)</f>
        <v>4949920.5120670181</v>
      </c>
      <c r="F709" s="180">
        <f>(F624/F612)*AR64</f>
        <v>10342.135790281209</v>
      </c>
      <c r="G709" s="180">
        <f>(G625/G612)*AR77</f>
        <v>0</v>
      </c>
      <c r="H709" s="180">
        <f>(H628/H612)*AR60</f>
        <v>53471.109280955177</v>
      </c>
      <c r="I709" s="180">
        <f>(I629/I612)*AR78</f>
        <v>0</v>
      </c>
      <c r="J709" s="180">
        <f>(J630/J612)*AR79</f>
        <v>0</v>
      </c>
      <c r="K709" s="180">
        <f>(K644/K612)*AR75</f>
        <v>-504863.76568618335</v>
      </c>
      <c r="L709" s="180">
        <f>(L647/L612)*AR80</f>
        <v>1099592.9751457796</v>
      </c>
      <c r="M709" s="180">
        <f t="shared" si="20"/>
        <v>5608463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587256.55999999994</v>
      </c>
      <c r="D713" s="180">
        <f>(D615/D612)*AV76</f>
        <v>54083.91051346399</v>
      </c>
      <c r="E713" s="180">
        <f>(E623/E612)*SUM(C713:D713)</f>
        <v>154489.43442242013</v>
      </c>
      <c r="F713" s="180">
        <f>(F624/F612)*AV64</f>
        <v>236.70913592900266</v>
      </c>
      <c r="G713" s="180">
        <f>(G625/G612)*AV77</f>
        <v>34017.066243200956</v>
      </c>
      <c r="H713" s="180">
        <f>(H628/H612)*AV60</f>
        <v>2058.6907551971294</v>
      </c>
      <c r="I713" s="180">
        <f>(I629/I612)*AV78</f>
        <v>17761.024871935879</v>
      </c>
      <c r="J713" s="180">
        <f>(J630/J612)*AV79</f>
        <v>0</v>
      </c>
      <c r="K713" s="180">
        <f>(K644/K612)*AV75</f>
        <v>-35809.136749615187</v>
      </c>
      <c r="L713" s="180">
        <f>(L647/L612)*AV80</f>
        <v>22211.64409692249</v>
      </c>
      <c r="M713" s="180">
        <f t="shared" si="20"/>
        <v>249049</v>
      </c>
      <c r="N713" s="199" t="s">
        <v>741</v>
      </c>
    </row>
    <row r="715" spans="1:83" ht="12.65" customHeight="1" x14ac:dyDescent="0.3">
      <c r="C715" s="180">
        <f>SUM(C614:C647)+SUM(C668:C713)</f>
        <v>638739910.71000004</v>
      </c>
      <c r="D715" s="180">
        <f>SUM(D616:D647)+SUM(D668:D713)</f>
        <v>50238254.35999997</v>
      </c>
      <c r="E715" s="180">
        <f>SUM(E624:E647)+SUM(E668:E713)</f>
        <v>123994545.73972695</v>
      </c>
      <c r="F715" s="180">
        <f>SUM(F625:F648)+SUM(F668:F713)</f>
        <v>1078622.1662132933</v>
      </c>
      <c r="G715" s="180">
        <f>SUM(G626:G647)+SUM(G668:G713)</f>
        <v>9972801.4634780101</v>
      </c>
      <c r="H715" s="180">
        <f>SUM(H629:H647)+SUM(H668:H713)</f>
        <v>1003695.1082596481</v>
      </c>
      <c r="I715" s="180">
        <f>SUM(I630:I647)+SUM(I668:I713)</f>
        <v>14476669.67714289</v>
      </c>
      <c r="J715" s="180">
        <f>SUM(J631:J647)+SUM(J668:J713)</f>
        <v>0</v>
      </c>
      <c r="K715" s="180">
        <f>SUM(K668:K713)</f>
        <v>-21630608.0781877</v>
      </c>
      <c r="L715" s="180">
        <f>SUM(L668:L713)</f>
        <v>14440250.848769063</v>
      </c>
      <c r="M715" s="180">
        <f>SUM(M668:M713)</f>
        <v>179082084</v>
      </c>
      <c r="N715" s="198" t="s">
        <v>742</v>
      </c>
    </row>
    <row r="716" spans="1:83" ht="12.65" customHeight="1" x14ac:dyDescent="0.3">
      <c r="C716" s="180">
        <f>CE71</f>
        <v>638739910.71000004</v>
      </c>
      <c r="D716" s="180">
        <f>D615</f>
        <v>50238254.359999999</v>
      </c>
      <c r="E716" s="180">
        <f>E623</f>
        <v>123994545.73972698</v>
      </c>
      <c r="F716" s="180">
        <f>F624</f>
        <v>1078622.1662132938</v>
      </c>
      <c r="G716" s="180">
        <f>G625</f>
        <v>9972801.4634780083</v>
      </c>
      <c r="H716" s="180">
        <f>H628</f>
        <v>1003695.1082596488</v>
      </c>
      <c r="I716" s="180">
        <f>I629</f>
        <v>14476669.677142888</v>
      </c>
      <c r="J716" s="180">
        <f>J630</f>
        <v>0</v>
      </c>
      <c r="K716" s="180">
        <f>K644</f>
        <v>-21630608.0781877</v>
      </c>
      <c r="L716" s="180">
        <f>L647</f>
        <v>14440250.848769061</v>
      </c>
      <c r="M716" s="180">
        <f>C648</f>
        <v>179082084.38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">
      <c r="A722" s="202" t="str">
        <f>RIGHT(C83,3)&amp;"*"&amp;RIGHT(C82,4)&amp;"*"&amp;"A"</f>
        <v>170*2020*A</v>
      </c>
      <c r="B722" s="276">
        <f>ROUND(C165,0)</f>
        <v>18077160</v>
      </c>
      <c r="C722" s="276">
        <f>ROUND(C166,0)</f>
        <v>336594</v>
      </c>
      <c r="D722" s="276">
        <f>ROUND(C167,0)</f>
        <v>1472275</v>
      </c>
      <c r="E722" s="276">
        <f>ROUND(C168,0)</f>
        <v>30128788</v>
      </c>
      <c r="F722" s="276">
        <f>ROUND(C169,0)</f>
        <v>212306</v>
      </c>
      <c r="G722" s="276">
        <f>ROUND(C170,0)</f>
        <v>17721119</v>
      </c>
      <c r="H722" s="276">
        <f>ROUND(C171+C172,0)</f>
        <v>1905711</v>
      </c>
      <c r="I722" s="276">
        <f>ROUND(C175,0)</f>
        <v>10055631</v>
      </c>
      <c r="J722" s="276">
        <f>ROUND(C176,0)</f>
        <v>2582546</v>
      </c>
      <c r="K722" s="276">
        <f>ROUND(C179,0)</f>
        <v>4743729</v>
      </c>
      <c r="L722" s="276">
        <f>ROUND(C180,0)</f>
        <v>1284268</v>
      </c>
      <c r="M722" s="276">
        <f>ROUND(C183,0)</f>
        <v>515750</v>
      </c>
      <c r="N722" s="276">
        <f>ROUND(C184,0)</f>
        <v>18401699</v>
      </c>
      <c r="O722" s="276">
        <f>ROUND(C185,0)</f>
        <v>0</v>
      </c>
      <c r="P722" s="276">
        <f>ROUND(C188,0)</f>
        <v>0</v>
      </c>
      <c r="Q722" s="276">
        <f>ROUND(C189,0)</f>
        <v>697015</v>
      </c>
      <c r="R722" s="276">
        <f>ROUND(B195,0)</f>
        <v>115603655</v>
      </c>
      <c r="S722" s="276">
        <f>ROUND(C195,0)</f>
        <v>9604330</v>
      </c>
      <c r="T722" s="276">
        <f>ROUND(D195,0)</f>
        <v>0</v>
      </c>
      <c r="U722" s="276">
        <f>ROUND(B196,0)</f>
        <v>26747734</v>
      </c>
      <c r="V722" s="276">
        <f>ROUND(C196,0)</f>
        <v>885356</v>
      </c>
      <c r="W722" s="276">
        <f>ROUND(D196,0)</f>
        <v>0</v>
      </c>
      <c r="X722" s="276">
        <f>ROUND(B197,0)</f>
        <v>1482077363</v>
      </c>
      <c r="Y722" s="276">
        <f>ROUND(C197,0)</f>
        <v>27043814</v>
      </c>
      <c r="Z722" s="276">
        <f>ROUND(D197,0)</f>
        <v>12524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239837880</v>
      </c>
      <c r="AE722" s="276">
        <f>ROUND(C199,0)</f>
        <v>34433347</v>
      </c>
      <c r="AF722" s="276">
        <f>ROUND(D199,0)</f>
        <v>0</v>
      </c>
      <c r="AG722" s="276">
        <f>ROUND(B200,0)</f>
        <v>930731617</v>
      </c>
      <c r="AH722" s="276">
        <f>ROUND(C200,0)</f>
        <v>111289292</v>
      </c>
      <c r="AI722" s="276">
        <f>ROUND(D200,0)</f>
        <v>38308651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57735524</v>
      </c>
      <c r="AN722" s="276">
        <f>ROUND(C202,0)</f>
        <v>9723132</v>
      </c>
      <c r="AO722" s="276">
        <f>ROUND(D202,0)</f>
        <v>0</v>
      </c>
      <c r="AP722" s="276">
        <f>ROUND(B203,0)</f>
        <v>151440475</v>
      </c>
      <c r="AQ722" s="276">
        <f>ROUND(C203,0)</f>
        <v>-57880354</v>
      </c>
      <c r="AR722" s="276">
        <f>ROUND(D203,0)</f>
        <v>0</v>
      </c>
      <c r="AS722" s="276"/>
      <c r="AT722" s="276"/>
      <c r="AU722" s="276"/>
      <c r="AV722" s="276">
        <f>ROUND(B209,0)</f>
        <v>19814046</v>
      </c>
      <c r="AW722" s="276">
        <f>ROUND(C209,0)</f>
        <v>1017608</v>
      </c>
      <c r="AX722" s="276">
        <f>ROUND(D209,0)</f>
        <v>0</v>
      </c>
      <c r="AY722" s="276">
        <f>ROUND(B210,0)</f>
        <v>869802365</v>
      </c>
      <c r="AZ722" s="276">
        <f>ROUND(C210,0)</f>
        <v>42231544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149665328</v>
      </c>
      <c r="BF722" s="276">
        <f>ROUND(C212,0)</f>
        <v>10798350</v>
      </c>
      <c r="BG722" s="276">
        <f>ROUND(D212,0)</f>
        <v>0</v>
      </c>
      <c r="BH722" s="276">
        <f>ROUND(B213,0)</f>
        <v>664166372</v>
      </c>
      <c r="BI722" s="276">
        <f>ROUND(C213,0)</f>
        <v>82097178</v>
      </c>
      <c r="BJ722" s="276">
        <f>ROUND(D213,0)</f>
        <v>36994530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36334204</v>
      </c>
      <c r="BO722" s="276">
        <f>ROUND(C215,0)</f>
        <v>2783145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783575281</v>
      </c>
      <c r="BU722" s="276">
        <f>ROUND(C224,0)</f>
        <v>302541315</v>
      </c>
      <c r="BV722" s="276">
        <f>ROUND(C225,0)</f>
        <v>9935509</v>
      </c>
      <c r="BW722" s="276">
        <f>ROUND(C226,0)</f>
        <v>34904083</v>
      </c>
      <c r="BX722" s="276">
        <f>ROUND(C227,0)</f>
        <v>236762445</v>
      </c>
      <c r="BY722" s="276">
        <f>ROUND(C228,0)</f>
        <v>21073408</v>
      </c>
      <c r="BZ722" s="276">
        <f>ROUND(C231,0)</f>
        <v>18760</v>
      </c>
      <c r="CA722" s="276">
        <f>ROUND(C233,0)</f>
        <v>27091632</v>
      </c>
      <c r="CB722" s="276">
        <f>ROUND(C234,0)</f>
        <v>27567174</v>
      </c>
      <c r="CC722" s="276">
        <f>ROUND(C238+C239,0)</f>
        <v>3897381</v>
      </c>
      <c r="CD722" s="276">
        <f>D221</f>
        <v>17638884.670000002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170*2020*A</v>
      </c>
      <c r="B726" s="276">
        <f>ROUND(C111,0)</f>
        <v>17653</v>
      </c>
      <c r="C726" s="276">
        <f>ROUND(C112,0)</f>
        <v>0</v>
      </c>
      <c r="D726" s="276">
        <f>ROUND(C113,0)</f>
        <v>0</v>
      </c>
      <c r="E726" s="276">
        <f>ROUND(C114,0)</f>
        <v>1816</v>
      </c>
      <c r="F726" s="276">
        <f>ROUND(D111,0)</f>
        <v>82163</v>
      </c>
      <c r="G726" s="276">
        <f>ROUND(D112,0)</f>
        <v>0</v>
      </c>
      <c r="H726" s="276">
        <f>ROUND(D113,0)</f>
        <v>0</v>
      </c>
      <c r="I726" s="276">
        <f>ROUND(D114,0)</f>
        <v>3010</v>
      </c>
      <c r="J726" s="276">
        <f>ROUND(C116,0)</f>
        <v>74</v>
      </c>
      <c r="K726" s="276">
        <f>ROUND(C117,0)</f>
        <v>34</v>
      </c>
      <c r="L726" s="276">
        <f>ROUND(C118,0)</f>
        <v>229</v>
      </c>
      <c r="M726" s="276">
        <f>ROUND(C119,0)</f>
        <v>8</v>
      </c>
      <c r="N726" s="276">
        <f>ROUND(C120,0)</f>
        <v>40</v>
      </c>
      <c r="O726" s="276">
        <f>ROUND(C121,0)</f>
        <v>14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450</v>
      </c>
      <c r="W726" s="276">
        <f>ROUND(C129,0)</f>
        <v>40</v>
      </c>
      <c r="X726" s="276">
        <f>ROUND(B138,0)</f>
        <v>9200</v>
      </c>
      <c r="Y726" s="276">
        <f>ROUND(B139,0)</f>
        <v>46402</v>
      </c>
      <c r="Z726" s="276">
        <f>ROUND(B140,0)</f>
        <v>54005</v>
      </c>
      <c r="AA726" s="276">
        <f>ROUND(B141,0)</f>
        <v>456130833</v>
      </c>
      <c r="AB726" s="276">
        <f>ROUND(B142,0)</f>
        <v>320535351</v>
      </c>
      <c r="AC726" s="276">
        <f>ROUND(C138,0)</f>
        <v>3651</v>
      </c>
      <c r="AD726" s="276">
        <f>ROUND(C139,0)</f>
        <v>16984</v>
      </c>
      <c r="AE726" s="276">
        <f>ROUND(C140,0)</f>
        <v>38845</v>
      </c>
      <c r="AF726" s="276">
        <f>ROUND(C141,0)</f>
        <v>140724680</v>
      </c>
      <c r="AG726" s="276">
        <f>ROUND(C142,0)</f>
        <v>151474830</v>
      </c>
      <c r="AH726" s="276">
        <f>ROUND(D138,0)</f>
        <v>4802</v>
      </c>
      <c r="AI726" s="276">
        <f>ROUND(D139,0)</f>
        <v>18777</v>
      </c>
      <c r="AJ726" s="276">
        <f>ROUND(D140,0)</f>
        <v>54071</v>
      </c>
      <c r="AK726" s="276">
        <f>ROUND(D141,0)</f>
        <v>472348238</v>
      </c>
      <c r="AL726" s="276">
        <f>ROUND(D142,0)</f>
        <v>531768308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67817554</v>
      </c>
      <c r="BR726" s="276">
        <f>ROUND(C157,0)</f>
        <v>56604730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170*2020*A</v>
      </c>
      <c r="B730" s="276">
        <f>ROUND(C250,0)</f>
        <v>420907222</v>
      </c>
      <c r="C730" s="276">
        <f>ROUND(C251,0)</f>
        <v>815519366</v>
      </c>
      <c r="D730" s="276">
        <f>ROUND(C252,0)</f>
        <v>958628761</v>
      </c>
      <c r="E730" s="276">
        <f>ROUND(C253,0)</f>
        <v>684130565</v>
      </c>
      <c r="F730" s="276">
        <f>ROUND(C254,0)</f>
        <v>0</v>
      </c>
      <c r="G730" s="276">
        <f>ROUND(C255,0)</f>
        <v>56937613</v>
      </c>
      <c r="H730" s="276">
        <f>ROUND(C256,0)</f>
        <v>0</v>
      </c>
      <c r="I730" s="276">
        <f>ROUND(C257,0)</f>
        <v>64217683</v>
      </c>
      <c r="J730" s="276">
        <f>ROUND(C258,0)</f>
        <v>35389895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125207985</v>
      </c>
      <c r="P730" s="276">
        <f>ROUND(C268,0)</f>
        <v>27633090</v>
      </c>
      <c r="Q730" s="276">
        <f>ROUND(C269,0)</f>
        <v>1509108653</v>
      </c>
      <c r="R730" s="276">
        <f>ROUND(C270,0)</f>
        <v>0</v>
      </c>
      <c r="S730" s="276">
        <f>ROUND(C271,0)</f>
        <v>274271227</v>
      </c>
      <c r="T730" s="276">
        <f>ROUND(C272,0)</f>
        <v>1003712258</v>
      </c>
      <c r="U730" s="276">
        <f>ROUND(C273,0)</f>
        <v>67458656</v>
      </c>
      <c r="V730" s="276">
        <f>ROUND(C274,0)</f>
        <v>93560121</v>
      </c>
      <c r="W730" s="276">
        <f>ROUND(C275,0)</f>
        <v>0</v>
      </c>
      <c r="X730" s="276">
        <f>ROUND(C276,0)</f>
        <v>1841715610</v>
      </c>
      <c r="Y730" s="276">
        <f>ROUND(C279,0)</f>
        <v>0</v>
      </c>
      <c r="Z730" s="276">
        <f>ROUND(C280,0)</f>
        <v>0</v>
      </c>
      <c r="AA730" s="276">
        <f>ROUND(C281,0)</f>
        <v>1415471785</v>
      </c>
      <c r="AB730" s="276">
        <f>ROUND(C282,0)</f>
        <v>62116591</v>
      </c>
      <c r="AC730" s="276">
        <f>ROUND(C286,0)</f>
        <v>63906859</v>
      </c>
      <c r="AD730" s="276">
        <f>ROUND(C287,0)</f>
        <v>0</v>
      </c>
      <c r="AE730" s="276">
        <f>ROUND(C288,0)</f>
        <v>173981</v>
      </c>
      <c r="AF730" s="276">
        <f>ROUND(C289,0)</f>
        <v>49097027</v>
      </c>
      <c r="AG730" s="276">
        <f>ROUND(C304,0)</f>
        <v>0</v>
      </c>
      <c r="AH730" s="276">
        <f>ROUND(C305,0)</f>
        <v>69261335</v>
      </c>
      <c r="AI730" s="276">
        <f>ROUND(C306,0)</f>
        <v>188420953</v>
      </c>
      <c r="AJ730" s="276">
        <f>ROUND(C307,0)</f>
        <v>71407710</v>
      </c>
      <c r="AK730" s="276">
        <f>ROUND(C308,0)</f>
        <v>297861049</v>
      </c>
      <c r="AL730" s="276">
        <f>ROUND(C309,0)</f>
        <v>30348190</v>
      </c>
      <c r="AM730" s="276">
        <f>ROUND(C310,0)</f>
        <v>0</v>
      </c>
      <c r="AN730" s="276">
        <f>ROUND(C311,0)</f>
        <v>0</v>
      </c>
      <c r="AO730" s="276">
        <f>ROUND(C312,0)</f>
        <v>56616005</v>
      </c>
      <c r="AP730" s="276">
        <f>ROUND(C313,0)</f>
        <v>24109167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9045413</v>
      </c>
      <c r="AX730" s="276">
        <f>ROUND(C325,0)</f>
        <v>969531150</v>
      </c>
      <c r="AY730" s="276">
        <f>ROUND(C326,0)</f>
        <v>0</v>
      </c>
      <c r="AZ730" s="276">
        <f>ROUND(C327,0)</f>
        <v>416651330</v>
      </c>
      <c r="BA730" s="276">
        <f>ROUND(C328,0)</f>
        <v>0</v>
      </c>
      <c r="BB730" s="276">
        <f>ROUND(C332,0)</f>
        <v>2408329463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2729.75</v>
      </c>
      <c r="BJ730" s="276">
        <f>ROUND(C359,0)</f>
        <v>1069203751</v>
      </c>
      <c r="BK730" s="276">
        <f>ROUND(C360,0)</f>
        <v>1003778488</v>
      </c>
      <c r="BL730" s="276">
        <f>ROUND(C364,0)</f>
        <v>1388792042</v>
      </c>
      <c r="BM730" s="276">
        <f>ROUND(C365,0)</f>
        <v>54658806</v>
      </c>
      <c r="BN730" s="276">
        <f>ROUND(C366,0)</f>
        <v>3897381</v>
      </c>
      <c r="BO730" s="276">
        <f>ROUND(C370,0)</f>
        <v>50664306</v>
      </c>
      <c r="BP730" s="276">
        <f>ROUND(C371,0)</f>
        <v>0</v>
      </c>
      <c r="BQ730" s="276">
        <f>ROUND(C378,0)</f>
        <v>276999145</v>
      </c>
      <c r="BR730" s="276">
        <f>ROUND(C379,0)</f>
        <v>69853954</v>
      </c>
      <c r="BS730" s="276">
        <f>ROUND(C380,0)</f>
        <v>19019860</v>
      </c>
      <c r="BT730" s="276">
        <f>ROUND(C381,0)</f>
        <v>109949046</v>
      </c>
      <c r="BU730" s="276">
        <f>ROUND(C382,0)</f>
        <v>3098763</v>
      </c>
      <c r="BV730" s="276">
        <f>ROUND(C383,0)</f>
        <v>123981980</v>
      </c>
      <c r="BW730" s="276">
        <f>ROUND(C384,0)</f>
        <v>45597427</v>
      </c>
      <c r="BX730" s="276">
        <f>ROUND(C385,0)</f>
        <v>12638177</v>
      </c>
      <c r="BY730" s="276">
        <f>ROUND(C386,0)</f>
        <v>6027997</v>
      </c>
      <c r="BZ730" s="276">
        <f>ROUND(C387,0)</f>
        <v>18917449</v>
      </c>
      <c r="CA730" s="276">
        <f>ROUND(C388,0)</f>
        <v>697015</v>
      </c>
      <c r="CB730" s="276">
        <f>C363</f>
        <v>17638884.670000002</v>
      </c>
      <c r="CC730" s="276">
        <f>ROUND(C389,0)</f>
        <v>2623404</v>
      </c>
      <c r="CD730" s="276">
        <f>ROUND(C392,0)</f>
        <v>-78317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170*2020*6010*A</v>
      </c>
      <c r="B734" s="276">
        <f>ROUND(C59,0)</f>
        <v>15321</v>
      </c>
      <c r="C734" s="276">
        <f>ROUND(C60,2)</f>
        <v>164.8</v>
      </c>
      <c r="D734" s="276">
        <f>ROUND(C61,0)</f>
        <v>18588401</v>
      </c>
      <c r="E734" s="276">
        <f>ROUND(C62,0)</f>
        <v>4533942</v>
      </c>
      <c r="F734" s="276">
        <f>ROUND(C63,0)</f>
        <v>1738819</v>
      </c>
      <c r="G734" s="276">
        <f>ROUND(C64,0)</f>
        <v>2185075</v>
      </c>
      <c r="H734" s="276">
        <f>ROUND(C65,0)</f>
        <v>550</v>
      </c>
      <c r="I734" s="276">
        <f>ROUND(C66,0)</f>
        <v>165362</v>
      </c>
      <c r="J734" s="276">
        <f>ROUND(C67,0)</f>
        <v>1199251</v>
      </c>
      <c r="K734" s="276">
        <f>ROUND(C68,0)</f>
        <v>379615</v>
      </c>
      <c r="L734" s="276">
        <f>ROUND(C69,0)</f>
        <v>7199</v>
      </c>
      <c r="M734" s="276">
        <f>ROUND(C70,0)</f>
        <v>109963</v>
      </c>
      <c r="N734" s="276">
        <f>ROUND(C75,0)</f>
        <v>91159826</v>
      </c>
      <c r="O734" s="276">
        <f>ROUND(C73,0)</f>
        <v>89115818</v>
      </c>
      <c r="P734" s="276">
        <f>IF(C76&gt;0,ROUND(C76,0),0)</f>
        <v>43056</v>
      </c>
      <c r="Q734" s="276">
        <f>IF(C77&gt;0,ROUND(C77,0),0)</f>
        <v>0</v>
      </c>
      <c r="R734" s="276">
        <f>IF(C78&gt;0,ROUND(C78,0),0)</f>
        <v>19275</v>
      </c>
      <c r="S734" s="276">
        <f>IF(C79&gt;0,ROUND(C79,0),0)</f>
        <v>388470</v>
      </c>
      <c r="T734" s="276">
        <f>IF(C80&gt;0,ROUND(C80,2),0)</f>
        <v>127.5</v>
      </c>
      <c r="U734" s="276"/>
      <c r="V734" s="276"/>
      <c r="W734" s="276"/>
      <c r="X734" s="276"/>
      <c r="Y734" s="276">
        <f>IF(M668&lt;&gt;0,ROUND(M668,0),0)</f>
        <v>14831249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170*2020*6030*A</v>
      </c>
      <c r="B735" s="276">
        <f>ROUND(D59,0)</f>
        <v>6086</v>
      </c>
      <c r="C735" s="278">
        <f>ROUND(D60,2)</f>
        <v>43.65</v>
      </c>
      <c r="D735" s="276">
        <f>ROUND(D61,0)</f>
        <v>4113444</v>
      </c>
      <c r="E735" s="276">
        <f>ROUND(D62,0)</f>
        <v>1175390</v>
      </c>
      <c r="F735" s="276">
        <f>ROUND(D63,0)</f>
        <v>0</v>
      </c>
      <c r="G735" s="276">
        <f>ROUND(D64,0)</f>
        <v>292654</v>
      </c>
      <c r="H735" s="276">
        <f>ROUND(D65,0)</f>
        <v>0</v>
      </c>
      <c r="I735" s="276">
        <f>ROUND(D66,0)</f>
        <v>847</v>
      </c>
      <c r="J735" s="276">
        <f>ROUND(D67,0)</f>
        <v>0</v>
      </c>
      <c r="K735" s="276">
        <f>ROUND(D68,0)</f>
        <v>99531</v>
      </c>
      <c r="L735" s="276">
        <f>ROUND(D69,0)</f>
        <v>2089</v>
      </c>
      <c r="M735" s="276">
        <f>ROUND(D70,0)</f>
        <v>0</v>
      </c>
      <c r="N735" s="276">
        <f>ROUND(D75,0)</f>
        <v>26631576</v>
      </c>
      <c r="O735" s="276">
        <f>ROUND(D73,0)</f>
        <v>25966250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85300</v>
      </c>
      <c r="T735" s="278">
        <f>IF(D80&gt;0,ROUND(D80,2),0)</f>
        <v>28</v>
      </c>
      <c r="U735" s="276"/>
      <c r="V735" s="277"/>
      <c r="W735" s="276"/>
      <c r="X735" s="276"/>
      <c r="Y735" s="276">
        <f t="shared" ref="Y735:Y779" si="21">IF(M669&lt;&gt;0,ROUND(M669,0),0)</f>
        <v>1640119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170*2020*6070*A</v>
      </c>
      <c r="B736" s="276">
        <f>ROUND(E59,0)</f>
        <v>52362</v>
      </c>
      <c r="C736" s="278">
        <f>ROUND(E60,2)</f>
        <v>401.38</v>
      </c>
      <c r="D736" s="276">
        <f>ROUND(E61,0)</f>
        <v>34792268</v>
      </c>
      <c r="E736" s="276">
        <f>ROUND(E62,0)</f>
        <v>9892034</v>
      </c>
      <c r="F736" s="276">
        <f>ROUND(E63,0)</f>
        <v>0</v>
      </c>
      <c r="G736" s="276">
        <f>ROUND(E64,0)</f>
        <v>2415602</v>
      </c>
      <c r="H736" s="276">
        <f>ROUND(E65,0)</f>
        <v>6700</v>
      </c>
      <c r="I736" s="276">
        <f>ROUND(E66,0)</f>
        <v>38852</v>
      </c>
      <c r="J736" s="276">
        <f>ROUND(E67,0)</f>
        <v>2806479</v>
      </c>
      <c r="K736" s="276">
        <f>ROUND(E68,0)</f>
        <v>532476</v>
      </c>
      <c r="L736" s="276">
        <f>ROUND(E69,0)</f>
        <v>7025</v>
      </c>
      <c r="M736" s="276">
        <f>ROUND(E70,0)</f>
        <v>35839</v>
      </c>
      <c r="N736" s="276">
        <f>ROUND(E75,0)</f>
        <v>170030065</v>
      </c>
      <c r="O736" s="276">
        <f>ROUND(E73,0)</f>
        <v>147048113</v>
      </c>
      <c r="P736" s="276">
        <f>IF(E76&gt;0,ROUND(E76,0),0)</f>
        <v>134471</v>
      </c>
      <c r="Q736" s="276">
        <f>IF(E77&gt;0,ROUND(E77,0),0)</f>
        <v>167024</v>
      </c>
      <c r="R736" s="276">
        <f>IF(E78&gt;0,ROUND(E78,0),0)</f>
        <v>60200</v>
      </c>
      <c r="S736" s="276">
        <f>IF(E79&gt;0,ROUND(E79,0),0)</f>
        <v>696307</v>
      </c>
      <c r="T736" s="278">
        <f>IF(E80&gt;0,ROUND(E80,2),0)</f>
        <v>228.54</v>
      </c>
      <c r="U736" s="276"/>
      <c r="V736" s="277"/>
      <c r="W736" s="276"/>
      <c r="X736" s="276"/>
      <c r="Y736" s="276">
        <f t="shared" si="21"/>
        <v>41387057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170*2020*6100*A</v>
      </c>
      <c r="B737" s="276">
        <f>ROUND(F59,0)</f>
        <v>4822</v>
      </c>
      <c r="C737" s="278">
        <f>ROUND(F60,2)</f>
        <v>85.71</v>
      </c>
      <c r="D737" s="276">
        <f>ROUND(F61,0)</f>
        <v>10862078</v>
      </c>
      <c r="E737" s="276">
        <f>ROUND(F62,0)</f>
        <v>2644493</v>
      </c>
      <c r="F737" s="276">
        <f>ROUND(F63,0)</f>
        <v>161768</v>
      </c>
      <c r="G737" s="276">
        <f>ROUND(F64,0)</f>
        <v>1160450</v>
      </c>
      <c r="H737" s="276">
        <f>ROUND(F65,0)</f>
        <v>6638</v>
      </c>
      <c r="I737" s="276">
        <f>ROUND(F66,0)</f>
        <v>283682</v>
      </c>
      <c r="J737" s="276">
        <f>ROUND(F67,0)</f>
        <v>979888</v>
      </c>
      <c r="K737" s="276">
        <f>ROUND(F68,0)</f>
        <v>258764</v>
      </c>
      <c r="L737" s="276">
        <f>ROUND(F69,0)</f>
        <v>13013</v>
      </c>
      <c r="M737" s="276">
        <f>ROUND(F70,0)</f>
        <v>19902</v>
      </c>
      <c r="N737" s="276">
        <f>ROUND(F75,0)</f>
        <v>42155830</v>
      </c>
      <c r="O737" s="276">
        <f>ROUND(F73,0)</f>
        <v>33741159</v>
      </c>
      <c r="P737" s="276">
        <f>IF(F76&gt;0,ROUND(F76,0),0)</f>
        <v>44551</v>
      </c>
      <c r="Q737" s="276">
        <f>IF(F77&gt;0,ROUND(F77,0),0)</f>
        <v>0</v>
      </c>
      <c r="R737" s="276">
        <f>IF(F78&gt;0,ROUND(F78,0),0)</f>
        <v>19945</v>
      </c>
      <c r="S737" s="276">
        <f>IF(F79&gt;0,ROUND(F79,0),0)</f>
        <v>158002</v>
      </c>
      <c r="T737" s="278">
        <f>IF(F80&gt;0,ROUND(F80,2),0)</f>
        <v>51.86</v>
      </c>
      <c r="U737" s="276"/>
      <c r="V737" s="277"/>
      <c r="W737" s="276"/>
      <c r="X737" s="276"/>
      <c r="Y737" s="276">
        <f t="shared" si="21"/>
        <v>11122299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170*2020*6120*A</v>
      </c>
      <c r="B738" s="276">
        <f>ROUND(G59,0)</f>
        <v>3572</v>
      </c>
      <c r="C738" s="278">
        <f>ROUND(G60,2)</f>
        <v>19.12</v>
      </c>
      <c r="D738" s="276">
        <f>ROUND(G61,0)</f>
        <v>1599865</v>
      </c>
      <c r="E738" s="276">
        <f>ROUND(G62,0)</f>
        <v>474115</v>
      </c>
      <c r="F738" s="276">
        <f>ROUND(G63,0)</f>
        <v>0</v>
      </c>
      <c r="G738" s="276">
        <f>ROUND(G64,0)</f>
        <v>61781</v>
      </c>
      <c r="H738" s="276">
        <f>ROUND(G65,0)</f>
        <v>0</v>
      </c>
      <c r="I738" s="276">
        <f>ROUND(G66,0)</f>
        <v>26</v>
      </c>
      <c r="J738" s="276">
        <f>ROUND(G67,0)</f>
        <v>279781</v>
      </c>
      <c r="K738" s="276">
        <f>ROUND(G68,0)</f>
        <v>18104</v>
      </c>
      <c r="L738" s="276">
        <f>ROUND(G69,0)</f>
        <v>3386</v>
      </c>
      <c r="M738" s="276">
        <f>ROUND(G70,0)</f>
        <v>0</v>
      </c>
      <c r="N738" s="276">
        <f>ROUND(G75,0)</f>
        <v>6953748</v>
      </c>
      <c r="O738" s="276">
        <f>ROUND(G73,0)</f>
        <v>6953748</v>
      </c>
      <c r="P738" s="276">
        <f>IF(G76&gt;0,ROUND(G76,0),0)</f>
        <v>15133</v>
      </c>
      <c r="Q738" s="276">
        <f>IF(G77&gt;0,ROUND(G77,0),0)</f>
        <v>7425</v>
      </c>
      <c r="R738" s="276">
        <f>IF(G78&gt;0,ROUND(G78,0),0)</f>
        <v>6775</v>
      </c>
      <c r="S738" s="276">
        <f>IF(G79&gt;0,ROUND(G79,0),0)</f>
        <v>30966</v>
      </c>
      <c r="T738" s="278">
        <f>IF(G80&gt;0,ROUND(G80,2),0)</f>
        <v>10.16</v>
      </c>
      <c r="U738" s="276"/>
      <c r="V738" s="277"/>
      <c r="W738" s="276"/>
      <c r="X738" s="276"/>
      <c r="Y738" s="276">
        <f t="shared" si="21"/>
        <v>3249095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170*2020*6140*A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157170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8540</v>
      </c>
      <c r="Q739" s="276">
        <f>IF(H77&gt;0,ROUND(H77,0),0)</f>
        <v>694</v>
      </c>
      <c r="R739" s="276">
        <f>IF(H78&gt;0,ROUND(H78,0),0)</f>
        <v>3823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1330192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170*2020*6150*A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170*2020*6170*A</v>
      </c>
      <c r="B741" s="276">
        <f>ROUND(J59,0)</f>
        <v>3010</v>
      </c>
      <c r="C741" s="278">
        <f>ROUND(J60,2)</f>
        <v>15.22</v>
      </c>
      <c r="D741" s="276">
        <f>ROUND(J61,0)</f>
        <v>1928876</v>
      </c>
      <c r="E741" s="276">
        <f>ROUND(J62,0)</f>
        <v>469607</v>
      </c>
      <c r="F741" s="276">
        <f>ROUND(J63,0)</f>
        <v>28727</v>
      </c>
      <c r="G741" s="276">
        <f>ROUND(J64,0)</f>
        <v>206071</v>
      </c>
      <c r="H741" s="276">
        <f>ROUND(J65,0)</f>
        <v>1179</v>
      </c>
      <c r="I741" s="276">
        <f>ROUND(J66,0)</f>
        <v>50376</v>
      </c>
      <c r="J741" s="276">
        <f>ROUND(J67,0)</f>
        <v>28407</v>
      </c>
      <c r="K741" s="276">
        <f>ROUND(J68,0)</f>
        <v>45951</v>
      </c>
      <c r="L741" s="276">
        <f>ROUND(J69,0)</f>
        <v>2311</v>
      </c>
      <c r="M741" s="276">
        <f>ROUND(J70,0)</f>
        <v>3534</v>
      </c>
      <c r="N741" s="276">
        <f>ROUND(J75,0)</f>
        <v>7485986</v>
      </c>
      <c r="O741" s="276">
        <f>ROUND(J73,0)</f>
        <v>5991718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28058</v>
      </c>
      <c r="T741" s="278">
        <f>IF(J80&gt;0,ROUND(J80,2),0)</f>
        <v>9.2100000000000009</v>
      </c>
      <c r="U741" s="276"/>
      <c r="V741" s="277"/>
      <c r="W741" s="276"/>
      <c r="X741" s="276"/>
      <c r="Y741" s="276">
        <f t="shared" si="21"/>
        <v>768186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170*2020*6200*A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170*2020*6210*A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170*2020*6330*A</v>
      </c>
      <c r="B744" s="276">
        <f>ROUND(M59,0)</f>
        <v>5443</v>
      </c>
      <c r="C744" s="278">
        <f>ROUND(M60,2)</f>
        <v>37.299999999999997</v>
      </c>
      <c r="D744" s="276">
        <f>ROUND(M61,0)</f>
        <v>3385961</v>
      </c>
      <c r="E744" s="276">
        <f>ROUND(M62,0)</f>
        <v>919900</v>
      </c>
      <c r="F744" s="276">
        <f>ROUND(M63,0)</f>
        <v>99160</v>
      </c>
      <c r="G744" s="276">
        <f>ROUND(M64,0)</f>
        <v>113009</v>
      </c>
      <c r="H744" s="276">
        <f>ROUND(M65,0)</f>
        <v>2163</v>
      </c>
      <c r="I744" s="276">
        <f>ROUND(M66,0)</f>
        <v>35521</v>
      </c>
      <c r="J744" s="276">
        <f>ROUND(M67,0)</f>
        <v>24749</v>
      </c>
      <c r="K744" s="276">
        <f>ROUND(M68,0)</f>
        <v>0</v>
      </c>
      <c r="L744" s="276">
        <f>ROUND(M69,0)</f>
        <v>15847</v>
      </c>
      <c r="M744" s="276">
        <f>ROUND(M70,0)</f>
        <v>411307</v>
      </c>
      <c r="N744" s="276">
        <f>ROUND(M75,0)</f>
        <v>4621168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43231</v>
      </c>
      <c r="T744" s="278">
        <f>IF(M80&gt;0,ROUND(M80,2),0)</f>
        <v>14.19</v>
      </c>
      <c r="U744" s="276"/>
      <c r="V744" s="277"/>
      <c r="W744" s="276"/>
      <c r="X744" s="276"/>
      <c r="Y744" s="276">
        <f t="shared" si="21"/>
        <v>1243663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170*2020*6400*A</v>
      </c>
      <c r="B745" s="276">
        <f>ROUND(N59,0)</f>
        <v>0</v>
      </c>
      <c r="C745" s="278">
        <f>ROUND(N60,2)</f>
        <v>10.57</v>
      </c>
      <c r="D745" s="276">
        <f>ROUND(N61,0)</f>
        <v>4246929</v>
      </c>
      <c r="E745" s="276">
        <f>ROUND(N62,0)</f>
        <v>721025</v>
      </c>
      <c r="F745" s="276">
        <f>ROUND(N63,0)</f>
        <v>6640657</v>
      </c>
      <c r="G745" s="276">
        <f>ROUND(N64,0)</f>
        <v>847</v>
      </c>
      <c r="H745" s="276">
        <f>ROUND(N65,0)</f>
        <v>1050</v>
      </c>
      <c r="I745" s="276">
        <f>ROUND(N66,0)</f>
        <v>442</v>
      </c>
      <c r="J745" s="276">
        <f>ROUND(N67,0)</f>
        <v>0</v>
      </c>
      <c r="K745" s="276">
        <f>ROUND(N68,0)</f>
        <v>0</v>
      </c>
      <c r="L745" s="276">
        <f>ROUND(N69,0)</f>
        <v>3650</v>
      </c>
      <c r="M745" s="276">
        <f>ROUND(N70,0)</f>
        <v>0</v>
      </c>
      <c r="N745" s="276">
        <f>ROUND(N75,0)</f>
        <v>5119782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2748529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170*2020*7010*A</v>
      </c>
      <c r="B746" s="276">
        <f>ROUND(O59,0)</f>
        <v>1816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170*2020*7020*A</v>
      </c>
      <c r="B747" s="276">
        <f>ROUND(P59,0)</f>
        <v>1157252</v>
      </c>
      <c r="C747" s="278">
        <f>ROUND(P60,2)</f>
        <v>107.01</v>
      </c>
      <c r="D747" s="276">
        <f>ROUND(P61,0)</f>
        <v>10079492</v>
      </c>
      <c r="E747" s="276">
        <f>ROUND(P62,0)</f>
        <v>2792599</v>
      </c>
      <c r="F747" s="276">
        <f>ROUND(P63,0)</f>
        <v>80385</v>
      </c>
      <c r="G747" s="276">
        <f>ROUND(P64,0)</f>
        <v>29023718</v>
      </c>
      <c r="H747" s="276">
        <f>ROUND(P65,0)</f>
        <v>2400</v>
      </c>
      <c r="I747" s="276">
        <f>ROUND(P66,0)</f>
        <v>949309</v>
      </c>
      <c r="J747" s="276">
        <f>ROUND(P67,0)</f>
        <v>3038045</v>
      </c>
      <c r="K747" s="276">
        <f>ROUND(P68,0)</f>
        <v>7429</v>
      </c>
      <c r="L747" s="276">
        <f>ROUND(P69,0)</f>
        <v>152582</v>
      </c>
      <c r="M747" s="276">
        <f>ROUND(P70,0)</f>
        <v>64760</v>
      </c>
      <c r="N747" s="276">
        <f>ROUND(P75,0)</f>
        <v>244555721</v>
      </c>
      <c r="O747" s="276">
        <f>ROUND(P73,0)</f>
        <v>156846436</v>
      </c>
      <c r="P747" s="276">
        <f>IF(P76&gt;0,ROUND(P76,0),0)</f>
        <v>41973</v>
      </c>
      <c r="Q747" s="276">
        <f>IF(P77&gt;0,ROUND(P77,0),0)</f>
        <v>0</v>
      </c>
      <c r="R747" s="276">
        <f>IF(P78&gt;0,ROUND(P78,0),0)</f>
        <v>18790</v>
      </c>
      <c r="S747" s="276">
        <f>IF(P79&gt;0,ROUND(P79,0),0)</f>
        <v>157280</v>
      </c>
      <c r="T747" s="278">
        <f>IF(P80&gt;0,ROUND(P80,2),0)</f>
        <v>51.62</v>
      </c>
      <c r="U747" s="276"/>
      <c r="V747" s="277"/>
      <c r="W747" s="276"/>
      <c r="X747" s="276"/>
      <c r="Y747" s="276">
        <f t="shared" si="21"/>
        <v>16063259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170*2020*7030*A</v>
      </c>
      <c r="B748" s="276">
        <f>ROUND(Q59,0)</f>
        <v>609959</v>
      </c>
      <c r="C748" s="278">
        <f>ROUND(Q60,2)</f>
        <v>27.7</v>
      </c>
      <c r="D748" s="276">
        <f>ROUND(Q61,0)</f>
        <v>2958958</v>
      </c>
      <c r="E748" s="276">
        <f>ROUND(Q62,0)</f>
        <v>758862</v>
      </c>
      <c r="F748" s="276">
        <f>ROUND(Q63,0)</f>
        <v>0</v>
      </c>
      <c r="G748" s="276">
        <f>ROUND(Q64,0)</f>
        <v>41010</v>
      </c>
      <c r="H748" s="276">
        <f>ROUND(Q65,0)</f>
        <v>500</v>
      </c>
      <c r="I748" s="276">
        <f>ROUND(Q66,0)</f>
        <v>0</v>
      </c>
      <c r="J748" s="276">
        <f>ROUND(Q67,0)</f>
        <v>245777</v>
      </c>
      <c r="K748" s="276">
        <f>ROUND(Q68,0)</f>
        <v>302</v>
      </c>
      <c r="L748" s="276">
        <f>ROUND(Q69,0)</f>
        <v>2467</v>
      </c>
      <c r="M748" s="276">
        <f>ROUND(Q70,0)</f>
        <v>0</v>
      </c>
      <c r="N748" s="276">
        <f>ROUND(Q75,0)</f>
        <v>11650234</v>
      </c>
      <c r="O748" s="276">
        <f>ROUND(Q73,0)</f>
        <v>4817720</v>
      </c>
      <c r="P748" s="276">
        <f>IF(Q76&gt;0,ROUND(Q76,0),0)</f>
        <v>8498</v>
      </c>
      <c r="Q748" s="276">
        <f>IF(Q77&gt;0,ROUND(Q77,0),0)</f>
        <v>0</v>
      </c>
      <c r="R748" s="276">
        <f>IF(Q78&gt;0,ROUND(Q78,0),0)</f>
        <v>3804</v>
      </c>
      <c r="S748" s="276">
        <f>IF(Q79&gt;0,ROUND(Q79,0),0)</f>
        <v>55420</v>
      </c>
      <c r="T748" s="278">
        <f>IF(Q80&gt;0,ROUND(Q80,2),0)</f>
        <v>18.190000000000001</v>
      </c>
      <c r="U748" s="276"/>
      <c r="V748" s="277"/>
      <c r="W748" s="276"/>
      <c r="X748" s="276"/>
      <c r="Y748" s="276">
        <f t="shared" si="21"/>
        <v>2457382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170*2020*7040*A</v>
      </c>
      <c r="B749" s="276">
        <f>ROUND(R59,0)</f>
        <v>2180978</v>
      </c>
      <c r="C749" s="278">
        <f>ROUND(R60,2)</f>
        <v>7.62</v>
      </c>
      <c r="D749" s="276">
        <f>ROUND(R61,0)</f>
        <v>502138</v>
      </c>
      <c r="E749" s="276">
        <f>ROUND(R62,0)</f>
        <v>144741</v>
      </c>
      <c r="F749" s="276">
        <f>ROUND(R63,0)</f>
        <v>2041627</v>
      </c>
      <c r="G749" s="276">
        <f>ROUND(R64,0)</f>
        <v>757263</v>
      </c>
      <c r="H749" s="276">
        <f>ROUND(R65,0)</f>
        <v>550</v>
      </c>
      <c r="I749" s="276">
        <f>ROUND(R66,0)</f>
        <v>3773</v>
      </c>
      <c r="J749" s="276">
        <f>ROUND(R67,0)</f>
        <v>243331</v>
      </c>
      <c r="K749" s="276">
        <f>ROUND(R68,0)</f>
        <v>0</v>
      </c>
      <c r="L749" s="276">
        <f>ROUND(R69,0)</f>
        <v>1773</v>
      </c>
      <c r="M749" s="276">
        <f>ROUND(R70,0)</f>
        <v>0</v>
      </c>
      <c r="N749" s="276">
        <f>ROUND(R75,0)</f>
        <v>59597062</v>
      </c>
      <c r="O749" s="276">
        <f>ROUND(R73,0)</f>
        <v>34830836</v>
      </c>
      <c r="P749" s="276">
        <f>IF(R76&gt;0,ROUND(R76,0),0)</f>
        <v>1008</v>
      </c>
      <c r="Q749" s="276">
        <f>IF(R77&gt;0,ROUND(R77,0),0)</f>
        <v>0</v>
      </c>
      <c r="R749" s="276">
        <f>IF(R78&gt;0,ROUND(R78,0),0)</f>
        <v>451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428068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170*2020*7050*A</v>
      </c>
      <c r="B750" s="276"/>
      <c r="C750" s="278">
        <f>ROUND(S60,2)</f>
        <v>33.39</v>
      </c>
      <c r="D750" s="276">
        <f>ROUND(S61,0)</f>
        <v>1866789</v>
      </c>
      <c r="E750" s="276">
        <f>ROUND(S62,0)</f>
        <v>586175</v>
      </c>
      <c r="F750" s="276">
        <f>ROUND(S63,0)</f>
        <v>0</v>
      </c>
      <c r="G750" s="276">
        <f>ROUND(S64,0)</f>
        <v>596382</v>
      </c>
      <c r="H750" s="276">
        <f>ROUND(S65,0)</f>
        <v>500</v>
      </c>
      <c r="I750" s="276">
        <f>ROUND(S66,0)</f>
        <v>36789</v>
      </c>
      <c r="J750" s="276">
        <f>ROUND(S67,0)</f>
        <v>650457</v>
      </c>
      <c r="K750" s="276">
        <f>ROUND(S68,0)</f>
        <v>0</v>
      </c>
      <c r="L750" s="276">
        <f>ROUND(S69,0)</f>
        <v>4847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19851</v>
      </c>
      <c r="Q750" s="276">
        <f>IF(S77&gt;0,ROUND(S77,0),0)</f>
        <v>0</v>
      </c>
      <c r="R750" s="276">
        <f>IF(S78&gt;0,ROUND(S78,0),0)</f>
        <v>8887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3860714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170*2020*7060*A</v>
      </c>
      <c r="B751" s="276"/>
      <c r="C751" s="278">
        <f>ROUND(T60,2)</f>
        <v>27.37</v>
      </c>
      <c r="D751" s="276">
        <f>ROUND(T61,0)</f>
        <v>3049831</v>
      </c>
      <c r="E751" s="276">
        <f>ROUND(T62,0)</f>
        <v>753571</v>
      </c>
      <c r="F751" s="276">
        <f>ROUND(T63,0)</f>
        <v>0</v>
      </c>
      <c r="G751" s="276">
        <f>ROUND(T64,0)</f>
        <v>576667</v>
      </c>
      <c r="H751" s="276">
        <f>ROUND(T65,0)</f>
        <v>0</v>
      </c>
      <c r="I751" s="276">
        <f>ROUND(T66,0)</f>
        <v>13172</v>
      </c>
      <c r="J751" s="276">
        <f>ROUND(T67,0)</f>
        <v>27408</v>
      </c>
      <c r="K751" s="276">
        <f>ROUND(T68,0)</f>
        <v>207354</v>
      </c>
      <c r="L751" s="276">
        <f>ROUND(T69,0)</f>
        <v>6229</v>
      </c>
      <c r="M751" s="276">
        <f>ROUND(T70,0)</f>
        <v>10909</v>
      </c>
      <c r="N751" s="276">
        <f>ROUND(T75,0)</f>
        <v>19135403</v>
      </c>
      <c r="O751" s="276">
        <f>ROUND(T73,0)</f>
        <v>3344819</v>
      </c>
      <c r="P751" s="276">
        <f>IF(T76&gt;0,ROUND(T76,0),0)</f>
        <v>109</v>
      </c>
      <c r="Q751" s="276">
        <f>IF(T77&gt;0,ROUND(T77,0),0)</f>
        <v>0</v>
      </c>
      <c r="R751" s="276">
        <f>IF(T78&gt;0,ROUND(T78,0),0)</f>
        <v>49</v>
      </c>
      <c r="S751" s="276">
        <f>IF(T79&gt;0,ROUND(T79,0),0)</f>
        <v>65975</v>
      </c>
      <c r="T751" s="278">
        <f>IF(T80&gt;0,ROUND(T80,2),0)</f>
        <v>21.65</v>
      </c>
      <c r="U751" s="276"/>
      <c r="V751" s="277"/>
      <c r="W751" s="276"/>
      <c r="X751" s="276"/>
      <c r="Y751" s="276">
        <f t="shared" si="21"/>
        <v>1355574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170*2020*7070*A</v>
      </c>
      <c r="B752" s="276">
        <f>ROUND(U59,0)</f>
        <v>955277</v>
      </c>
      <c r="C752" s="278">
        <f>ROUND(U60,2)</f>
        <v>84.72</v>
      </c>
      <c r="D752" s="276">
        <f>ROUND(U61,0)</f>
        <v>5801307</v>
      </c>
      <c r="E752" s="276">
        <f>ROUND(U62,0)</f>
        <v>2026704</v>
      </c>
      <c r="F752" s="276">
        <f>ROUND(U63,0)</f>
        <v>0</v>
      </c>
      <c r="G752" s="276">
        <f>ROUND(U64,0)</f>
        <v>2309329</v>
      </c>
      <c r="H752" s="276">
        <f>ROUND(U65,0)</f>
        <v>1300</v>
      </c>
      <c r="I752" s="276">
        <f>ROUND(U66,0)</f>
        <v>6793123</v>
      </c>
      <c r="J752" s="276">
        <f>ROUND(U67,0)</f>
        <v>337741</v>
      </c>
      <c r="K752" s="276">
        <f>ROUND(U68,0)</f>
        <v>33447</v>
      </c>
      <c r="L752" s="276">
        <f>ROUND(U69,0)</f>
        <v>29510</v>
      </c>
      <c r="M752" s="276">
        <f>ROUND(U70,0)</f>
        <v>23242</v>
      </c>
      <c r="N752" s="276">
        <f>ROUND(U75,0)</f>
        <v>142409318</v>
      </c>
      <c r="O752" s="276">
        <f>ROUND(U73,0)</f>
        <v>91268952</v>
      </c>
      <c r="P752" s="276">
        <f>IF(U76&gt;0,ROUND(U76,0),0)</f>
        <v>16164</v>
      </c>
      <c r="Q752" s="276">
        <f>IF(U77&gt;0,ROUND(U77,0),0)</f>
        <v>0</v>
      </c>
      <c r="R752" s="276">
        <f>IF(U78&gt;0,ROUND(U78,0),0)</f>
        <v>7236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5133791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170*2020*7110*A</v>
      </c>
      <c r="B753" s="276">
        <f>ROUND(V59,0)</f>
        <v>43852</v>
      </c>
      <c r="C753" s="278">
        <f>ROUND(V60,2)</f>
        <v>12.27</v>
      </c>
      <c r="D753" s="276">
        <f>ROUND(V61,0)</f>
        <v>624234</v>
      </c>
      <c r="E753" s="276">
        <f>ROUND(V62,0)</f>
        <v>261253</v>
      </c>
      <c r="F753" s="276">
        <f>ROUND(V63,0)</f>
        <v>74705</v>
      </c>
      <c r="G753" s="276">
        <f>ROUND(V64,0)</f>
        <v>17353</v>
      </c>
      <c r="H753" s="276">
        <f>ROUND(V65,0)</f>
        <v>0</v>
      </c>
      <c r="I753" s="276">
        <f>ROUND(V66,0)</f>
        <v>37</v>
      </c>
      <c r="J753" s="276">
        <f>ROUND(V67,0)</f>
        <v>11190</v>
      </c>
      <c r="K753" s="276">
        <f>ROUND(V68,0)</f>
        <v>0</v>
      </c>
      <c r="L753" s="276">
        <f>ROUND(V69,0)</f>
        <v>627</v>
      </c>
      <c r="M753" s="276">
        <f>ROUND(V70,0)</f>
        <v>0</v>
      </c>
      <c r="N753" s="276">
        <f>ROUND(V75,0)</f>
        <v>16126076</v>
      </c>
      <c r="O753" s="276">
        <f>ROUND(V73,0)</f>
        <v>7035033</v>
      </c>
      <c r="P753" s="276">
        <f>IF(V76&gt;0,ROUND(V76,0),0)</f>
        <v>608</v>
      </c>
      <c r="Q753" s="276">
        <f>IF(V77&gt;0,ROUND(V77,0),0)</f>
        <v>0</v>
      </c>
      <c r="R753" s="276">
        <f>IF(V78&gt;0,ROUND(V78,0),0)</f>
        <v>272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165119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170*2020*7120*A</v>
      </c>
      <c r="B754" s="276">
        <f>ROUND(W59,0)</f>
        <v>6346</v>
      </c>
      <c r="C754" s="278">
        <f>ROUND(W60,2)</f>
        <v>6.12</v>
      </c>
      <c r="D754" s="276">
        <f>ROUND(W61,0)</f>
        <v>625986</v>
      </c>
      <c r="E754" s="276">
        <f>ROUND(W62,0)</f>
        <v>202419</v>
      </c>
      <c r="F754" s="276">
        <f>ROUND(W63,0)</f>
        <v>0</v>
      </c>
      <c r="G754" s="276">
        <f>ROUND(W64,0)</f>
        <v>138262</v>
      </c>
      <c r="H754" s="276">
        <f>ROUND(W65,0)</f>
        <v>0</v>
      </c>
      <c r="I754" s="276">
        <f>ROUND(W66,0)</f>
        <v>14835</v>
      </c>
      <c r="J754" s="276">
        <f>ROUND(W67,0)</f>
        <v>48162</v>
      </c>
      <c r="K754" s="276">
        <f>ROUND(W68,0)</f>
        <v>0</v>
      </c>
      <c r="L754" s="276">
        <f>ROUND(W69,0)</f>
        <v>304</v>
      </c>
      <c r="M754" s="276">
        <f>ROUND(W70,0)</f>
        <v>0</v>
      </c>
      <c r="N754" s="276">
        <f>ROUND(W75,0)</f>
        <v>22074126</v>
      </c>
      <c r="O754" s="276">
        <f>ROUND(W73,0)</f>
        <v>9150486</v>
      </c>
      <c r="P754" s="276">
        <f>IF(W76&gt;0,ROUND(W76,0),0)</f>
        <v>2000</v>
      </c>
      <c r="Q754" s="276">
        <f>IF(W77&gt;0,ROUND(W77,0),0)</f>
        <v>0</v>
      </c>
      <c r="R754" s="276">
        <f>IF(W78&gt;0,ROUND(W78,0),0)</f>
        <v>895</v>
      </c>
      <c r="S754" s="276">
        <f>IF(W79&gt;0,ROUND(W79,0),0)</f>
        <v>8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317788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170*2020*7130*A</v>
      </c>
      <c r="B755" s="276">
        <f>ROUND(X59,0)</f>
        <v>42345</v>
      </c>
      <c r="C755" s="278">
        <f>ROUND(X60,2)</f>
        <v>14.71</v>
      </c>
      <c r="D755" s="276">
        <f>ROUND(X61,0)</f>
        <v>1482071</v>
      </c>
      <c r="E755" s="276">
        <f>ROUND(X62,0)</f>
        <v>373183</v>
      </c>
      <c r="F755" s="276">
        <f>ROUND(X63,0)</f>
        <v>0</v>
      </c>
      <c r="G755" s="276">
        <f>ROUND(X64,0)</f>
        <v>444620</v>
      </c>
      <c r="H755" s="276">
        <f>ROUND(X65,0)</f>
        <v>0</v>
      </c>
      <c r="I755" s="276">
        <f>ROUND(X66,0)</f>
        <v>115831</v>
      </c>
      <c r="J755" s="276">
        <f>ROUND(X67,0)</f>
        <v>47952</v>
      </c>
      <c r="K755" s="276">
        <f>ROUND(X68,0)</f>
        <v>0</v>
      </c>
      <c r="L755" s="276">
        <f>ROUND(X69,0)</f>
        <v>4984</v>
      </c>
      <c r="M755" s="276">
        <f>ROUND(X70,0)</f>
        <v>0</v>
      </c>
      <c r="N755" s="276">
        <f>ROUND(X75,0)</f>
        <v>118822930</v>
      </c>
      <c r="O755" s="276">
        <f>ROUND(X73,0)</f>
        <v>46589247</v>
      </c>
      <c r="P755" s="276">
        <f>IF(X76&gt;0,ROUND(X76,0),0)</f>
        <v>2583</v>
      </c>
      <c r="Q755" s="276">
        <f>IF(X77&gt;0,ROUND(X77,0),0)</f>
        <v>0</v>
      </c>
      <c r="R755" s="276">
        <f>IF(X78&gt;0,ROUND(X78,0),0)</f>
        <v>1157</v>
      </c>
      <c r="S755" s="276">
        <f>IF(X79&gt;0,ROUND(X79,0),0)</f>
        <v>6062</v>
      </c>
      <c r="T755" s="278">
        <f>IF(X80&gt;0,ROUND(X80,2),0)</f>
        <v>1.99</v>
      </c>
      <c r="U755" s="276"/>
      <c r="V755" s="277"/>
      <c r="W755" s="276"/>
      <c r="X755" s="276"/>
      <c r="Y755" s="276">
        <f t="shared" si="21"/>
        <v>-214798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170*2020*7140*A</v>
      </c>
      <c r="B756" s="276">
        <f>ROUND(Y59,0)</f>
        <v>120885</v>
      </c>
      <c r="C756" s="278">
        <f>ROUND(Y60,2)</f>
        <v>118.33</v>
      </c>
      <c r="D756" s="276">
        <f>ROUND(Y61,0)</f>
        <v>11173913</v>
      </c>
      <c r="E756" s="276">
        <f>ROUND(Y62,0)</f>
        <v>2725792</v>
      </c>
      <c r="F756" s="276">
        <f>ROUND(Y63,0)</f>
        <v>512650</v>
      </c>
      <c r="G756" s="276">
        <f>ROUND(Y64,0)</f>
        <v>25991216</v>
      </c>
      <c r="H756" s="276">
        <f>ROUND(Y65,0)</f>
        <v>3800</v>
      </c>
      <c r="I756" s="276">
        <f>ROUND(Y66,0)</f>
        <v>83935</v>
      </c>
      <c r="J756" s="276">
        <f>ROUND(Y67,0)</f>
        <v>2213778</v>
      </c>
      <c r="K756" s="276">
        <f>ROUND(Y68,0)</f>
        <v>1202938</v>
      </c>
      <c r="L756" s="276">
        <f>ROUND(Y69,0)</f>
        <v>162025</v>
      </c>
      <c r="M756" s="276">
        <f>ROUND(Y70,0)</f>
        <v>6339</v>
      </c>
      <c r="N756" s="276">
        <f>ROUND(Y75,0)</f>
        <v>365730550</v>
      </c>
      <c r="O756" s="276">
        <f>ROUND(Y73,0)</f>
        <v>190770922</v>
      </c>
      <c r="P756" s="276">
        <f>IF(Y76&gt;0,ROUND(Y76,0),0)</f>
        <v>12051</v>
      </c>
      <c r="Q756" s="276">
        <f>IF(Y77&gt;0,ROUND(Y77,0),0)</f>
        <v>0</v>
      </c>
      <c r="R756" s="276">
        <f>IF(Y78&gt;0,ROUND(Y78,0),0)</f>
        <v>5395</v>
      </c>
      <c r="S756" s="276">
        <f>IF(Y79&gt;0,ROUND(Y79,0),0)</f>
        <v>34879</v>
      </c>
      <c r="T756" s="278">
        <f>IF(Y80&gt;0,ROUND(Y80,2),0)</f>
        <v>11.45</v>
      </c>
      <c r="U756" s="276"/>
      <c r="V756" s="277"/>
      <c r="W756" s="276"/>
      <c r="X756" s="276"/>
      <c r="Y756" s="276">
        <f t="shared" si="21"/>
        <v>9101518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170*2020*7150*A</v>
      </c>
      <c r="B757" s="276">
        <f>ROUND(Z59,0)</f>
        <v>9346</v>
      </c>
      <c r="C757" s="278">
        <f>ROUND(Z60,2)</f>
        <v>6.94</v>
      </c>
      <c r="D757" s="276">
        <f>ROUND(Z61,0)</f>
        <v>837743</v>
      </c>
      <c r="E757" s="276">
        <f>ROUND(Z62,0)</f>
        <v>194555</v>
      </c>
      <c r="F757" s="276">
        <f>ROUND(Z63,0)</f>
        <v>0</v>
      </c>
      <c r="G757" s="276">
        <f>ROUND(Z64,0)</f>
        <v>27568</v>
      </c>
      <c r="H757" s="276">
        <f>ROUND(Z65,0)</f>
        <v>0</v>
      </c>
      <c r="I757" s="276">
        <f>ROUND(Z66,0)</f>
        <v>231</v>
      </c>
      <c r="J757" s="276">
        <f>ROUND(Z67,0)</f>
        <v>310223</v>
      </c>
      <c r="K757" s="276">
        <f>ROUND(Z68,0)</f>
        <v>0</v>
      </c>
      <c r="L757" s="276">
        <f>ROUND(Z69,0)</f>
        <v>6413</v>
      </c>
      <c r="M757" s="276">
        <f>ROUND(Z70,0)</f>
        <v>0</v>
      </c>
      <c r="N757" s="276">
        <f>ROUND(Z75,0)</f>
        <v>18327096</v>
      </c>
      <c r="O757" s="276">
        <f>ROUND(Z73,0)</f>
        <v>1068745</v>
      </c>
      <c r="P757" s="276">
        <f>IF(Z76&gt;0,ROUND(Z76,0),0)</f>
        <v>8730</v>
      </c>
      <c r="Q757" s="276">
        <f>IF(Z77&gt;0,ROUND(Z77,0),0)</f>
        <v>0</v>
      </c>
      <c r="R757" s="276">
        <f>IF(Z78&gt;0,ROUND(Z78,0),0)</f>
        <v>3908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1436493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170*2020*7160*A</v>
      </c>
      <c r="B758" s="276">
        <f>ROUND(AA59,0)</f>
        <v>1765</v>
      </c>
      <c r="C758" s="278">
        <f>ROUND(AA60,2)</f>
        <v>3.35</v>
      </c>
      <c r="D758" s="276">
        <f>ROUND(AA61,0)</f>
        <v>400163</v>
      </c>
      <c r="E758" s="276">
        <f>ROUND(AA62,0)</f>
        <v>101431</v>
      </c>
      <c r="F758" s="276">
        <f>ROUND(AA63,0)</f>
        <v>0</v>
      </c>
      <c r="G758" s="276">
        <f>ROUND(AA64,0)</f>
        <v>347437</v>
      </c>
      <c r="H758" s="276">
        <f>ROUND(AA65,0)</f>
        <v>0</v>
      </c>
      <c r="I758" s="276">
        <f>ROUND(AA66,0)</f>
        <v>238204</v>
      </c>
      <c r="J758" s="276">
        <f>ROUND(AA67,0)</f>
        <v>89258</v>
      </c>
      <c r="K758" s="276">
        <f>ROUND(AA68,0)</f>
        <v>0</v>
      </c>
      <c r="L758" s="276">
        <f>ROUND(AA69,0)</f>
        <v>685</v>
      </c>
      <c r="M758" s="276">
        <f>ROUND(AA70,0)</f>
        <v>0</v>
      </c>
      <c r="N758" s="276">
        <f>ROUND(AA75,0)</f>
        <v>7982494</v>
      </c>
      <c r="O758" s="276">
        <f>ROUND(AA73,0)</f>
        <v>1142768</v>
      </c>
      <c r="P758" s="276">
        <f>IF(AA76&gt;0,ROUND(AA76,0),0)</f>
        <v>2813</v>
      </c>
      <c r="Q758" s="276">
        <f>IF(AA77&gt;0,ROUND(AA77,0),0)</f>
        <v>0</v>
      </c>
      <c r="R758" s="276">
        <f>IF(AA78&gt;0,ROUND(AA78,0),0)</f>
        <v>1259</v>
      </c>
      <c r="S758" s="276">
        <f>IF(AA79&gt;0,ROUND(AA79,0),0)</f>
        <v>21</v>
      </c>
      <c r="T758" s="278">
        <f>IF(AA80&gt;0,ROUND(AA80,2),0)</f>
        <v>0.01</v>
      </c>
      <c r="U758" s="276"/>
      <c r="V758" s="277"/>
      <c r="W758" s="276"/>
      <c r="X758" s="276"/>
      <c r="Y758" s="276">
        <f t="shared" si="21"/>
        <v>621791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170*2020*7170*A</v>
      </c>
      <c r="B759" s="276"/>
      <c r="C759" s="278">
        <f>ROUND(AB60,2)</f>
        <v>90.21</v>
      </c>
      <c r="D759" s="276">
        <f>ROUND(AB61,0)</f>
        <v>8962580</v>
      </c>
      <c r="E759" s="276">
        <f>ROUND(AB62,0)</f>
        <v>-349901</v>
      </c>
      <c r="F759" s="276">
        <f>ROUND(AB63,0)</f>
        <v>0</v>
      </c>
      <c r="G759" s="276">
        <f>ROUND(AB64,0)</f>
        <v>27621969</v>
      </c>
      <c r="H759" s="276">
        <f>ROUND(AB65,0)</f>
        <v>6001</v>
      </c>
      <c r="I759" s="276">
        <f>ROUND(AB66,0)</f>
        <v>1439005</v>
      </c>
      <c r="J759" s="276">
        <f>ROUND(AB67,0)</f>
        <v>327218</v>
      </c>
      <c r="K759" s="276">
        <f>ROUND(AB68,0)</f>
        <v>498705</v>
      </c>
      <c r="L759" s="276">
        <f>ROUND(AB69,0)</f>
        <v>39258</v>
      </c>
      <c r="M759" s="276">
        <f>ROUND(AB70,0)</f>
        <v>3710682</v>
      </c>
      <c r="N759" s="276">
        <f>ROUND(AB75,0)</f>
        <v>130088318</v>
      </c>
      <c r="O759" s="276">
        <f>ROUND(AB73,0)</f>
        <v>60173848</v>
      </c>
      <c r="P759" s="276">
        <f>IF(AB76&gt;0,ROUND(AB76,0),0)</f>
        <v>13398</v>
      </c>
      <c r="Q759" s="276">
        <f>IF(AB77&gt;0,ROUND(AB77,0),0)</f>
        <v>0</v>
      </c>
      <c r="R759" s="276">
        <f>IF(AB78&gt;0,ROUND(AB78,0),0)</f>
        <v>5998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9325301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170*2020*7180*A</v>
      </c>
      <c r="B760" s="276">
        <f>ROUND(AC59,0)</f>
        <v>96409</v>
      </c>
      <c r="C760" s="278">
        <f>ROUND(AC60,2)</f>
        <v>56.56</v>
      </c>
      <c r="D760" s="276">
        <f>ROUND(AC61,0)</f>
        <v>5052935</v>
      </c>
      <c r="E760" s="276">
        <f>ROUND(AC62,0)</f>
        <v>1345465</v>
      </c>
      <c r="F760" s="276">
        <f>ROUND(AC63,0)</f>
        <v>0</v>
      </c>
      <c r="G760" s="276">
        <f>ROUND(AC64,0)</f>
        <v>878983</v>
      </c>
      <c r="H760" s="276">
        <f>ROUND(AC65,0)</f>
        <v>450</v>
      </c>
      <c r="I760" s="276">
        <f>ROUND(AC66,0)</f>
        <v>47291</v>
      </c>
      <c r="J760" s="276">
        <f>ROUND(AC67,0)</f>
        <v>167622</v>
      </c>
      <c r="K760" s="276">
        <f>ROUND(AC68,0)</f>
        <v>0</v>
      </c>
      <c r="L760" s="276">
        <f>ROUND(AC69,0)</f>
        <v>8312</v>
      </c>
      <c r="M760" s="276">
        <f>ROUND(AC70,0)</f>
        <v>0</v>
      </c>
      <c r="N760" s="276">
        <f>ROUND(AC75,0)</f>
        <v>54084299</v>
      </c>
      <c r="O760" s="276">
        <f>ROUND(AC73,0)</f>
        <v>51223138</v>
      </c>
      <c r="P760" s="276">
        <f>IF(AC76&gt;0,ROUND(AC76,0),0)</f>
        <v>1687</v>
      </c>
      <c r="Q760" s="276">
        <f>IF(AC77&gt;0,ROUND(AC77,0),0)</f>
        <v>0</v>
      </c>
      <c r="R760" s="276">
        <f>IF(AC78&gt;0,ROUND(AC78,0),0)</f>
        <v>755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1523365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170*2020*7190*A</v>
      </c>
      <c r="B761" s="276">
        <f>ROUND(AD59,0)</f>
        <v>2142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19643</v>
      </c>
      <c r="H761" s="276">
        <f>ROUND(AD65,0)</f>
        <v>0</v>
      </c>
      <c r="I761" s="276">
        <f>ROUND(AD66,0)</f>
        <v>992813</v>
      </c>
      <c r="J761" s="276">
        <f>ROUND(AD67,0)</f>
        <v>5804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5872878</v>
      </c>
      <c r="O761" s="276">
        <f>ROUND(AD73,0)</f>
        <v>5373868</v>
      </c>
      <c r="P761" s="276">
        <f>IF(AD76&gt;0,ROUND(AD76,0),0)</f>
        <v>315</v>
      </c>
      <c r="Q761" s="276">
        <f>IF(AD77&gt;0,ROUND(AD77,0),0)</f>
        <v>0</v>
      </c>
      <c r="R761" s="276">
        <f>IF(AD78&gt;0,ROUND(AD78,0),0)</f>
        <v>141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230905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170*2020*7200*A</v>
      </c>
      <c r="B762" s="276">
        <f>ROUND(AE59,0)</f>
        <v>175668</v>
      </c>
      <c r="C762" s="278">
        <f>ROUND(AE60,2)</f>
        <v>64.599999999999994</v>
      </c>
      <c r="D762" s="276">
        <f>ROUND(AE61,0)</f>
        <v>6179572</v>
      </c>
      <c r="E762" s="276">
        <f>ROUND(AE62,0)</f>
        <v>1610304</v>
      </c>
      <c r="F762" s="276">
        <f>ROUND(AE63,0)</f>
        <v>0</v>
      </c>
      <c r="G762" s="276">
        <f>ROUND(AE64,0)</f>
        <v>78265</v>
      </c>
      <c r="H762" s="276">
        <f>ROUND(AE65,0)</f>
        <v>500</v>
      </c>
      <c r="I762" s="276">
        <f>ROUND(AE66,0)</f>
        <v>42099</v>
      </c>
      <c r="J762" s="276">
        <f>ROUND(AE67,0)</f>
        <v>122652</v>
      </c>
      <c r="K762" s="276">
        <f>ROUND(AE68,0)</f>
        <v>475770</v>
      </c>
      <c r="L762" s="276">
        <f>ROUND(AE69,0)</f>
        <v>14204</v>
      </c>
      <c r="M762" s="276">
        <f>ROUND(AE70,0)</f>
        <v>3800</v>
      </c>
      <c r="N762" s="276">
        <f>ROUND(AE75,0)</f>
        <v>33781804</v>
      </c>
      <c r="O762" s="276">
        <f>ROUND(AE73,0)</f>
        <v>20930064</v>
      </c>
      <c r="P762" s="276">
        <f>IF(AE76&gt;0,ROUND(AE76,0),0)</f>
        <v>1020</v>
      </c>
      <c r="Q762" s="276">
        <f>IF(AE77&gt;0,ROUND(AE77,0),0)</f>
        <v>0</v>
      </c>
      <c r="R762" s="276">
        <f>IF(AE78&gt;0,ROUND(AE78,0),0)</f>
        <v>457</v>
      </c>
      <c r="S762" s="276">
        <f>IF(AE79&gt;0,ROUND(AE79,0),0)</f>
        <v>2858</v>
      </c>
      <c r="T762" s="278">
        <f>IF(AE80&gt;0,ROUND(AE80,2),0)</f>
        <v>0.94</v>
      </c>
      <c r="U762" s="276"/>
      <c r="V762" s="277"/>
      <c r="W762" s="276"/>
      <c r="X762" s="276"/>
      <c r="Y762" s="276">
        <f t="shared" si="21"/>
        <v>1894770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170*2020*7220*A</v>
      </c>
      <c r="B763" s="276">
        <f>ROUND(AF59,0)</f>
        <v>7213</v>
      </c>
      <c r="C763" s="278">
        <f>ROUND(AF60,2)</f>
        <v>12.57</v>
      </c>
      <c r="D763" s="276">
        <f>ROUND(AF61,0)</f>
        <v>2127426</v>
      </c>
      <c r="E763" s="276">
        <f>ROUND(AF62,0)</f>
        <v>462081</v>
      </c>
      <c r="F763" s="276">
        <f>ROUND(AF63,0)</f>
        <v>0</v>
      </c>
      <c r="G763" s="276">
        <f>ROUND(AF64,0)</f>
        <v>33631</v>
      </c>
      <c r="H763" s="276">
        <f>ROUND(AF65,0)</f>
        <v>1500</v>
      </c>
      <c r="I763" s="276">
        <f>ROUND(AF66,0)</f>
        <v>2201</v>
      </c>
      <c r="J763" s="276">
        <f>ROUND(AF67,0)</f>
        <v>108371</v>
      </c>
      <c r="K763" s="276">
        <f>ROUND(AF68,0)</f>
        <v>0</v>
      </c>
      <c r="L763" s="276">
        <f>ROUND(AF69,0)</f>
        <v>10692</v>
      </c>
      <c r="M763" s="276">
        <f>ROUND(AF70,0)</f>
        <v>86214</v>
      </c>
      <c r="N763" s="276">
        <f>ROUND(AF75,0)</f>
        <v>4100610</v>
      </c>
      <c r="O763" s="276">
        <f>ROUND(AF73,0)</f>
        <v>1542</v>
      </c>
      <c r="P763" s="276">
        <f>IF(AF76&gt;0,ROUND(AF76,0),0)</f>
        <v>4428</v>
      </c>
      <c r="Q763" s="276">
        <f>IF(AF77&gt;0,ROUND(AF77,0),0)</f>
        <v>1155</v>
      </c>
      <c r="R763" s="276">
        <f>IF(AF78&gt;0,ROUND(AF78,0),0)</f>
        <v>1982</v>
      </c>
      <c r="S763" s="276">
        <f>IF(AF79&gt;0,ROUND(AF79,0),0)</f>
        <v>7698</v>
      </c>
      <c r="T763" s="278">
        <f>IF(AF80&gt;0,ROUND(AF80,2),0)</f>
        <v>2.5299999999999998</v>
      </c>
      <c r="U763" s="276"/>
      <c r="V763" s="277"/>
      <c r="W763" s="276"/>
      <c r="X763" s="276"/>
      <c r="Y763" s="276">
        <f t="shared" si="21"/>
        <v>1352388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170*2020*7230*A</v>
      </c>
      <c r="B764" s="276">
        <f>ROUND(AG59,0)</f>
        <v>69929</v>
      </c>
      <c r="C764" s="278">
        <f>ROUND(AG60,2)</f>
        <v>167.21</v>
      </c>
      <c r="D764" s="276">
        <f>ROUND(AG61,0)</f>
        <v>20882898</v>
      </c>
      <c r="E764" s="276">
        <f>ROUND(AG62,0)</f>
        <v>4978145</v>
      </c>
      <c r="F764" s="276">
        <f>ROUND(AG63,0)</f>
        <v>2648347</v>
      </c>
      <c r="G764" s="276">
        <f>ROUND(AG64,0)</f>
        <v>1837538</v>
      </c>
      <c r="H764" s="276">
        <f>ROUND(AG65,0)</f>
        <v>8974</v>
      </c>
      <c r="I764" s="276">
        <f>ROUND(AG66,0)</f>
        <v>978009</v>
      </c>
      <c r="J764" s="276">
        <f>ROUND(AG67,0)</f>
        <v>523961</v>
      </c>
      <c r="K764" s="276">
        <f>ROUND(AG68,0)</f>
        <v>342832</v>
      </c>
      <c r="L764" s="276">
        <f>ROUND(AG69,0)</f>
        <v>112642</v>
      </c>
      <c r="M764" s="276">
        <f>ROUND(AG70,0)</f>
        <v>1557913</v>
      </c>
      <c r="N764" s="276">
        <f>ROUND(AG75,0)</f>
        <v>248630734</v>
      </c>
      <c r="O764" s="276">
        <f>ROUND(AG73,0)</f>
        <v>68027983</v>
      </c>
      <c r="P764" s="276">
        <f>IF(AG76&gt;0,ROUND(AG76,0),0)</f>
        <v>19360</v>
      </c>
      <c r="Q764" s="276">
        <f>IF(AG77&gt;0,ROUND(AG77,0),0)</f>
        <v>50113</v>
      </c>
      <c r="R764" s="276">
        <f>IF(AG78&gt;0,ROUND(AG78,0),0)</f>
        <v>8667</v>
      </c>
      <c r="S764" s="276">
        <f>IF(AG79&gt;0,ROUND(AG79,0),0)</f>
        <v>208916</v>
      </c>
      <c r="T764" s="278">
        <f>IF(AG80&gt;0,ROUND(AG80,2),0)</f>
        <v>68.569999999999993</v>
      </c>
      <c r="U764" s="276"/>
      <c r="V764" s="277"/>
      <c r="W764" s="276"/>
      <c r="X764" s="276"/>
      <c r="Y764" s="276">
        <f t="shared" si="21"/>
        <v>11038328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170*2020*7240*A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170*2020*7250*A</v>
      </c>
      <c r="B766" s="276">
        <f>ROUND(AI59,0)</f>
        <v>24856</v>
      </c>
      <c r="C766" s="278">
        <f>ROUND(AI60,2)</f>
        <v>53.99</v>
      </c>
      <c r="D766" s="276">
        <f>ROUND(AI61,0)</f>
        <v>5730179</v>
      </c>
      <c r="E766" s="276">
        <f>ROUND(AI62,0)</f>
        <v>1514343</v>
      </c>
      <c r="F766" s="276">
        <f>ROUND(AI63,0)</f>
        <v>0</v>
      </c>
      <c r="G766" s="276">
        <f>ROUND(AI64,0)</f>
        <v>1048244</v>
      </c>
      <c r="H766" s="276">
        <f>ROUND(AI65,0)</f>
        <v>1750</v>
      </c>
      <c r="I766" s="276">
        <f>ROUND(AI66,0)</f>
        <v>433558</v>
      </c>
      <c r="J766" s="276">
        <f>ROUND(AI67,0)</f>
        <v>795202</v>
      </c>
      <c r="K766" s="276">
        <f>ROUND(AI68,0)</f>
        <v>0</v>
      </c>
      <c r="L766" s="276">
        <f>ROUND(AI69,0)</f>
        <v>7190</v>
      </c>
      <c r="M766" s="276">
        <f>ROUND(AI70,0)</f>
        <v>0</v>
      </c>
      <c r="N766" s="276">
        <f>ROUND(AI75,0)</f>
        <v>15360245</v>
      </c>
      <c r="O766" s="276">
        <f>ROUND(AI73,0)</f>
        <v>7650123</v>
      </c>
      <c r="P766" s="276">
        <f>IF(AI76&gt;0,ROUND(AI76,0),0)</f>
        <v>22076</v>
      </c>
      <c r="Q766" s="276">
        <f>IF(AI77&gt;0,ROUND(AI77,0),0)</f>
        <v>25440</v>
      </c>
      <c r="R766" s="276">
        <f>IF(AI78&gt;0,ROUND(AI78,0),0)</f>
        <v>9883</v>
      </c>
      <c r="S766" s="276">
        <f>IF(AI79&gt;0,ROUND(AI79,0),0)</f>
        <v>106052</v>
      </c>
      <c r="T766" s="278">
        <f>IF(AI80&gt;0,ROUND(AI80,2),0)</f>
        <v>34.81</v>
      </c>
      <c r="U766" s="276"/>
      <c r="V766" s="277"/>
      <c r="W766" s="276"/>
      <c r="X766" s="276"/>
      <c r="Y766" s="276">
        <f t="shared" si="21"/>
        <v>7098293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170*2020*7260*A</v>
      </c>
      <c r="B767" s="276">
        <f>ROUND(AJ59,0)</f>
        <v>174596</v>
      </c>
      <c r="C767" s="278">
        <f>ROUND(AJ60,2)</f>
        <v>300.64</v>
      </c>
      <c r="D767" s="276">
        <f>ROUND(AJ61,0)</f>
        <v>40536151</v>
      </c>
      <c r="E767" s="276">
        <f>ROUND(AJ62,0)</f>
        <v>9541880</v>
      </c>
      <c r="F767" s="276">
        <f>ROUND(AJ63,0)</f>
        <v>2759414</v>
      </c>
      <c r="G767" s="276">
        <f>ROUND(AJ64,0)</f>
        <v>3345355</v>
      </c>
      <c r="H767" s="276">
        <f>ROUND(AJ65,0)</f>
        <v>32754</v>
      </c>
      <c r="I767" s="276">
        <f>ROUND(AJ66,0)</f>
        <v>336659</v>
      </c>
      <c r="J767" s="276">
        <f>ROUND(AJ67,0)</f>
        <v>410558</v>
      </c>
      <c r="K767" s="276">
        <f>ROUND(AJ68,0)</f>
        <v>3214349</v>
      </c>
      <c r="L767" s="276">
        <f>ROUND(AJ69,0)</f>
        <v>302854</v>
      </c>
      <c r="M767" s="276">
        <f>ROUND(AJ70,0)</f>
        <v>860963</v>
      </c>
      <c r="N767" s="276">
        <f>ROUND(AJ75,0)</f>
        <v>77356245</v>
      </c>
      <c r="O767" s="276">
        <f>ROUND(AJ73,0)</f>
        <v>14420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28327</v>
      </c>
      <c r="T767" s="278">
        <f>IF(AJ80&gt;0,ROUND(AJ80,2),0)</f>
        <v>9.3000000000000007</v>
      </c>
      <c r="U767" s="276"/>
      <c r="V767" s="277"/>
      <c r="W767" s="276"/>
      <c r="X767" s="276"/>
      <c r="Y767" s="276">
        <f t="shared" si="21"/>
        <v>13880948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170*2020*7310*A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170*2020*7320*A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170*2020*7330*A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170*2020*7340*A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170*2020*7350*A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82789</v>
      </c>
      <c r="H772" s="276">
        <f>ROUND(AO65,0)</f>
        <v>0</v>
      </c>
      <c r="I772" s="276">
        <f>ROUND(AO66,0)</f>
        <v>0</v>
      </c>
      <c r="J772" s="276">
        <f>ROUND(AO67,0)</f>
        <v>85781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4661</v>
      </c>
      <c r="Q772" s="276">
        <f>IF(AO77&gt;0,ROUND(AO77,0),0)</f>
        <v>0</v>
      </c>
      <c r="R772" s="276">
        <f>IF(AO78&gt;0,ROUND(AO78,0),0)</f>
        <v>2087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731809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170*2020*7380*A</v>
      </c>
      <c r="B773" s="276">
        <f>ROUND(AP59,0)</f>
        <v>108697</v>
      </c>
      <c r="C773" s="278">
        <f>ROUND(AP60,2)</f>
        <v>156.56</v>
      </c>
      <c r="D773" s="276">
        <f>ROUND(AP61,0)</f>
        <v>18996184</v>
      </c>
      <c r="E773" s="276">
        <f>ROUND(AP62,0)</f>
        <v>5276147</v>
      </c>
      <c r="F773" s="276">
        <f>ROUND(AP63,0)</f>
        <v>1022499</v>
      </c>
      <c r="G773" s="276">
        <f>ROUND(AP64,0)</f>
        <v>3038409</v>
      </c>
      <c r="H773" s="276">
        <f>ROUND(AP65,0)</f>
        <v>33846</v>
      </c>
      <c r="I773" s="276">
        <f>ROUND(AP66,0)</f>
        <v>874631</v>
      </c>
      <c r="J773" s="276">
        <f>ROUND(AP67,0)</f>
        <v>266651</v>
      </c>
      <c r="K773" s="276">
        <f>ROUND(AP68,0)</f>
        <v>2356850</v>
      </c>
      <c r="L773" s="276">
        <f>ROUND(AP69,0)</f>
        <v>98393</v>
      </c>
      <c r="M773" s="276">
        <f>ROUND(AP70,0)</f>
        <v>922982</v>
      </c>
      <c r="N773" s="276">
        <f>ROUND(AP75,0)</f>
        <v>71322406</v>
      </c>
      <c r="O773" s="276">
        <f>ROUND(AP73,0)</f>
        <v>125199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44666</v>
      </c>
      <c r="T773" s="278">
        <f>IF(AP80&gt;0,ROUND(AP80,2),0)</f>
        <v>14.66</v>
      </c>
      <c r="U773" s="276"/>
      <c r="V773" s="277"/>
      <c r="W773" s="276"/>
      <c r="X773" s="276"/>
      <c r="Y773" s="276">
        <f t="shared" si="21"/>
        <v>7101377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170*2020*7390*A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170*2020*7400*A</v>
      </c>
      <c r="B775" s="276">
        <f>ROUND(AR59,0)</f>
        <v>74761</v>
      </c>
      <c r="C775" s="278">
        <f>ROUND(AR60,2)</f>
        <v>135.91</v>
      </c>
      <c r="D775" s="276">
        <f>ROUND(AR61,0)</f>
        <v>13396833</v>
      </c>
      <c r="E775" s="276">
        <f>ROUND(AR62,0)</f>
        <v>3529261</v>
      </c>
      <c r="F775" s="276">
        <f>ROUND(AR63,0)</f>
        <v>234379</v>
      </c>
      <c r="G775" s="276">
        <f>ROUND(AR64,0)</f>
        <v>1051302</v>
      </c>
      <c r="H775" s="276">
        <f>ROUND(AR65,0)</f>
        <v>1972</v>
      </c>
      <c r="I775" s="276">
        <f>ROUND(AR66,0)</f>
        <v>1342068</v>
      </c>
      <c r="J775" s="276">
        <f>ROUND(AR67,0)</f>
        <v>13777</v>
      </c>
      <c r="K775" s="276">
        <f>ROUND(AR68,0)</f>
        <v>507514</v>
      </c>
      <c r="L775" s="276">
        <f>ROUND(AR69,0)</f>
        <v>520182</v>
      </c>
      <c r="M775" s="276">
        <f>ROUND(AR70,0)</f>
        <v>48410</v>
      </c>
      <c r="N775" s="276">
        <f>ROUND(AR75,0)</f>
        <v>48383920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177384</v>
      </c>
      <c r="T775" s="278">
        <f>IF(AR80&gt;0,ROUND(AR80,2),0)</f>
        <v>58.22</v>
      </c>
      <c r="U775" s="276"/>
      <c r="V775" s="277"/>
      <c r="W775" s="276"/>
      <c r="X775" s="276"/>
      <c r="Y775" s="276">
        <f t="shared" si="21"/>
        <v>5608463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170*2020*7410*A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170*2020*7420*A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170*2020*7430*A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170*2020*7490*A</v>
      </c>
      <c r="B779" s="276"/>
      <c r="C779" s="278">
        <f>ROUND(AV60,2)</f>
        <v>5.23</v>
      </c>
      <c r="D779" s="276">
        <f>ROUND(AV61,0)</f>
        <v>420247</v>
      </c>
      <c r="E779" s="276">
        <f>ROUND(AV62,0)</f>
        <v>127882</v>
      </c>
      <c r="F779" s="276">
        <f>ROUND(AV63,0)</f>
        <v>0</v>
      </c>
      <c r="G779" s="276">
        <f>ROUND(AV64,0)</f>
        <v>24062</v>
      </c>
      <c r="H779" s="276">
        <f>ROUND(AV65,0)</f>
        <v>85</v>
      </c>
      <c r="I779" s="276">
        <f>ROUND(AV66,0)</f>
        <v>2817</v>
      </c>
      <c r="J779" s="276">
        <f>ROUND(AV67,0)</f>
        <v>23465</v>
      </c>
      <c r="K779" s="276">
        <f>ROUND(AV68,0)</f>
        <v>0</v>
      </c>
      <c r="L779" s="276">
        <f>ROUND(AV69,0)</f>
        <v>7383</v>
      </c>
      <c r="M779" s="276">
        <f>ROUND(AV70,0)</f>
        <v>18684</v>
      </c>
      <c r="N779" s="276">
        <f>ROUND(AV75,0)</f>
        <v>3431790</v>
      </c>
      <c r="O779" s="276">
        <f>ROUND(AV73,0)</f>
        <v>798</v>
      </c>
      <c r="P779" s="276">
        <f>IF(AV76&gt;0,ROUND(AV76,0),0)</f>
        <v>573</v>
      </c>
      <c r="Q779" s="276">
        <f>IF(AV77&gt;0,ROUND(AV77,0),0)</f>
        <v>862</v>
      </c>
      <c r="R779" s="276">
        <f>IF(AV78&gt;0,ROUND(AV78,0),0)</f>
        <v>257</v>
      </c>
      <c r="S779" s="276">
        <f>IF(AV79&gt;0,ROUND(AV79,0),0)</f>
        <v>3583</v>
      </c>
      <c r="T779" s="278">
        <f>IF(AV80&gt;0,ROUND(AV80,2),0)</f>
        <v>1.18</v>
      </c>
      <c r="U779" s="276"/>
      <c r="V779" s="277"/>
      <c r="W779" s="276"/>
      <c r="X779" s="276"/>
      <c r="Y779" s="276">
        <f t="shared" si="21"/>
        <v>249049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170*2020*8200*A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170*2020*8310*A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170*2020*8320*A</v>
      </c>
      <c r="B782" s="276">
        <f>ROUND(AY59,0)</f>
        <v>252713</v>
      </c>
      <c r="C782" s="278">
        <f>ROUND(AY60,2)</f>
        <v>80.400000000000006</v>
      </c>
      <c r="D782" s="276">
        <f>ROUND(AY61,0)</f>
        <v>3621167</v>
      </c>
      <c r="E782" s="276">
        <f>ROUND(AY62,0)</f>
        <v>1172094</v>
      </c>
      <c r="F782" s="276">
        <f>ROUND(AY63,0)</f>
        <v>0</v>
      </c>
      <c r="G782" s="276">
        <f>ROUND(AY64,0)</f>
        <v>83006</v>
      </c>
      <c r="H782" s="276">
        <f>ROUND(AY65,0)</f>
        <v>0</v>
      </c>
      <c r="I782" s="276">
        <f>ROUND(AY66,0)</f>
        <v>857325</v>
      </c>
      <c r="J782" s="276">
        <f>ROUND(AY67,0)</f>
        <v>440447</v>
      </c>
      <c r="K782" s="276">
        <f>ROUND(AY68,0)</f>
        <v>844</v>
      </c>
      <c r="L782" s="276">
        <f>ROUND(AY69,0)</f>
        <v>590</v>
      </c>
      <c r="M782" s="276">
        <f>ROUND(AY70,0)</f>
        <v>0</v>
      </c>
      <c r="N782" s="276"/>
      <c r="O782" s="276"/>
      <c r="P782" s="276">
        <f>IF(AY76&gt;0,ROUND(AY76,0),0)</f>
        <v>19714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170*2020*8330*A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170*2020*8350*A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170*2020*8360*A</v>
      </c>
      <c r="B785" s="276"/>
      <c r="C785" s="278">
        <f>ROUND(BB60,2)</f>
        <v>50.21</v>
      </c>
      <c r="D785" s="276">
        <f>ROUND(BB61,0)</f>
        <v>5464720</v>
      </c>
      <c r="E785" s="276">
        <f>ROUND(BB62,0)</f>
        <v>1291727</v>
      </c>
      <c r="F785" s="276">
        <f>ROUND(BB63,0)</f>
        <v>0</v>
      </c>
      <c r="G785" s="276">
        <f>ROUND(BB64,0)</f>
        <v>14858</v>
      </c>
      <c r="H785" s="276">
        <f>ROUND(BB65,0)</f>
        <v>850</v>
      </c>
      <c r="I785" s="276">
        <f>ROUND(BB66,0)</f>
        <v>1661575</v>
      </c>
      <c r="J785" s="276">
        <f>ROUND(BB67,0)</f>
        <v>1021</v>
      </c>
      <c r="K785" s="276">
        <f>ROUND(BB68,0)</f>
        <v>0</v>
      </c>
      <c r="L785" s="276">
        <f>ROUND(BB69,0)</f>
        <v>92932</v>
      </c>
      <c r="M785" s="276">
        <f>ROUND(BB70,0)</f>
        <v>331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170*2020*8370*A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170*2020*8420*A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141832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7707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170*2020*8430*A</v>
      </c>
      <c r="B788" s="276">
        <f>ROUND(BE59,0)</f>
        <v>846278</v>
      </c>
      <c r="C788" s="278">
        <f>ROUND(BE60,2)</f>
        <v>36.79</v>
      </c>
      <c r="D788" s="276">
        <f>ROUND(BE61,0)</f>
        <v>2558819</v>
      </c>
      <c r="E788" s="276">
        <f>ROUND(BE62,0)</f>
        <v>880019</v>
      </c>
      <c r="F788" s="276">
        <f>ROUND(BE63,0)</f>
        <v>0</v>
      </c>
      <c r="G788" s="276">
        <f>ROUND(BE64,0)</f>
        <v>876715</v>
      </c>
      <c r="H788" s="276">
        <f>ROUND(BE65,0)</f>
        <v>2587384</v>
      </c>
      <c r="I788" s="276">
        <f>ROUND(BE66,0)</f>
        <v>10347585</v>
      </c>
      <c r="J788" s="276">
        <f>ROUND(BE67,0)</f>
        <v>5773617</v>
      </c>
      <c r="K788" s="276">
        <f>ROUND(BE68,0)</f>
        <v>2173854</v>
      </c>
      <c r="L788" s="276">
        <f>ROUND(BE69,0)</f>
        <v>64792</v>
      </c>
      <c r="M788" s="276">
        <f>ROUND(BE70,0)</f>
        <v>646916</v>
      </c>
      <c r="N788" s="276"/>
      <c r="O788" s="276"/>
      <c r="P788" s="276">
        <f>IF(BE76&gt;0,ROUND(BE76,0),0)</f>
        <v>314021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170*2020*8460*A</v>
      </c>
      <c r="B789" s="276"/>
      <c r="C789" s="278">
        <f>ROUND(BF60,2)</f>
        <v>100.52</v>
      </c>
      <c r="D789" s="276">
        <f>ROUND(BF61,0)</f>
        <v>4123296</v>
      </c>
      <c r="E789" s="276">
        <f>ROUND(BF62,0)</f>
        <v>1555918</v>
      </c>
      <c r="F789" s="276">
        <f>ROUND(BF63,0)</f>
        <v>0</v>
      </c>
      <c r="G789" s="276">
        <f>ROUND(BF64,0)</f>
        <v>697731</v>
      </c>
      <c r="H789" s="276">
        <f>ROUND(BF65,0)</f>
        <v>382174</v>
      </c>
      <c r="I789" s="276">
        <f>ROUND(BF66,0)</f>
        <v>2386061</v>
      </c>
      <c r="J789" s="276">
        <f>ROUND(BF67,0)</f>
        <v>441766</v>
      </c>
      <c r="K789" s="276">
        <f>ROUND(BF68,0)</f>
        <v>3580</v>
      </c>
      <c r="L789" s="276">
        <f>ROUND(BF69,0)</f>
        <v>1749</v>
      </c>
      <c r="M789" s="276">
        <f>ROUND(BF70,0)</f>
        <v>5027</v>
      </c>
      <c r="N789" s="276"/>
      <c r="O789" s="276"/>
      <c r="P789" s="276">
        <f>IF(BF76&gt;0,ROUND(BF76,0),0)</f>
        <v>21632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170*2020*8470*A</v>
      </c>
      <c r="B790" s="276"/>
      <c r="C790" s="278">
        <f>ROUND(BG60,2)</f>
        <v>9.6300000000000008</v>
      </c>
      <c r="D790" s="276">
        <f>ROUND(BG61,0)</f>
        <v>453777</v>
      </c>
      <c r="E790" s="276">
        <f>ROUND(BG62,0)</f>
        <v>196679</v>
      </c>
      <c r="F790" s="276">
        <f>ROUND(BG63,0)</f>
        <v>0</v>
      </c>
      <c r="G790" s="276">
        <f>ROUND(BG64,0)</f>
        <v>4023</v>
      </c>
      <c r="H790" s="276">
        <f>ROUND(BG65,0)</f>
        <v>0</v>
      </c>
      <c r="I790" s="276">
        <f>ROUND(BG66,0)</f>
        <v>0</v>
      </c>
      <c r="J790" s="276">
        <f>ROUND(BG67,0)</f>
        <v>59286</v>
      </c>
      <c r="K790" s="276">
        <f>ROUND(BG68,0)</f>
        <v>0</v>
      </c>
      <c r="L790" s="276">
        <f>ROUND(BG69,0)</f>
        <v>0</v>
      </c>
      <c r="M790" s="276">
        <f>ROUND(BG70,0)</f>
        <v>420</v>
      </c>
      <c r="N790" s="276"/>
      <c r="O790" s="276"/>
      <c r="P790" s="276">
        <f>IF(BG76&gt;0,ROUND(BG76,0),0)</f>
        <v>2790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170*2020*8480*A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55977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3042</v>
      </c>
      <c r="Q791" s="276">
        <f>IF(BH77&gt;0,ROUND(BH77,0),0)</f>
        <v>0</v>
      </c>
      <c r="R791" s="276">
        <f>IF(BH78&gt;0,ROUND(BH78,0),0)</f>
        <v>1362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170*2020*8490*A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170*2020*8510*A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170*2020*8530*A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170*2020*8560*A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86580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4704</v>
      </c>
      <c r="Q795" s="276">
        <f>IF(BL77&gt;0,ROUND(BL77,0),0)</f>
        <v>0</v>
      </c>
      <c r="R795" s="276">
        <f>IF(BL78&gt;0,ROUND(BL78,0),0)</f>
        <v>2106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170*2020*8590*A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170*2020*8610*A</v>
      </c>
      <c r="B797" s="276"/>
      <c r="C797" s="278">
        <f>ROUND(BN60,2)</f>
        <v>6.8</v>
      </c>
      <c r="D797" s="276">
        <f>ROUND(BN61,0)</f>
        <v>2533717</v>
      </c>
      <c r="E797" s="276">
        <f>ROUND(BN62,0)</f>
        <v>493289</v>
      </c>
      <c r="F797" s="276">
        <f>ROUND(BN63,0)</f>
        <v>9982</v>
      </c>
      <c r="G797" s="276">
        <f>ROUND(BN64,0)</f>
        <v>40916</v>
      </c>
      <c r="H797" s="276">
        <f>ROUND(BN65,0)</f>
        <v>2200</v>
      </c>
      <c r="I797" s="276">
        <f>ROUND(BN66,0)</f>
        <v>73522840</v>
      </c>
      <c r="J797" s="276">
        <f>ROUND(BN67,0)</f>
        <v>18727012</v>
      </c>
      <c r="K797" s="276">
        <f>ROUND(BN68,0)</f>
        <v>0</v>
      </c>
      <c r="L797" s="276">
        <f>ROUND(BN69,0)</f>
        <v>68867</v>
      </c>
      <c r="M797" s="276">
        <f>ROUND(BN70,0)</f>
        <v>12494</v>
      </c>
      <c r="N797" s="276"/>
      <c r="O797" s="276"/>
      <c r="P797" s="276">
        <f>IF(BN76&gt;0,ROUND(BN76,0),0)</f>
        <v>10257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170*2020*8620*A</v>
      </c>
      <c r="B798" s="276"/>
      <c r="C798" s="278">
        <f>ROUND(BO60,2)</f>
        <v>5.49</v>
      </c>
      <c r="D798" s="276">
        <f>ROUND(BO61,0)</f>
        <v>362620</v>
      </c>
      <c r="E798" s="276">
        <f>ROUND(BO62,0)</f>
        <v>121738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170*2020*8630*A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170*2020*8640*A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170*2020*8650*A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52948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2877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170*2020*8660*A</v>
      </c>
      <c r="B802" s="276"/>
      <c r="C802" s="278">
        <f>ROUND(BS60,2)</f>
        <v>3.09</v>
      </c>
      <c r="D802" s="276">
        <f>ROUND(BS61,0)</f>
        <v>187782</v>
      </c>
      <c r="E802" s="276">
        <f>ROUND(BS62,0)</f>
        <v>61438</v>
      </c>
      <c r="F802" s="276">
        <f>ROUND(BS63,0)</f>
        <v>0</v>
      </c>
      <c r="G802" s="276">
        <f>ROUND(BS64,0)</f>
        <v>29369</v>
      </c>
      <c r="H802" s="276">
        <f>ROUND(BS65,0)</f>
        <v>0</v>
      </c>
      <c r="I802" s="276">
        <f>ROUND(BS66,0)</f>
        <v>3167</v>
      </c>
      <c r="J802" s="276">
        <f>ROUND(BS67,0)</f>
        <v>33461</v>
      </c>
      <c r="K802" s="276">
        <f>ROUND(BS68,0)</f>
        <v>0</v>
      </c>
      <c r="L802" s="276">
        <f>ROUND(BS69,0)</f>
        <v>157017</v>
      </c>
      <c r="M802" s="276">
        <f>ROUND(BS70,0)</f>
        <v>233235</v>
      </c>
      <c r="N802" s="276"/>
      <c r="O802" s="276"/>
      <c r="P802" s="276">
        <f>IF(BS76&gt;0,ROUND(BS76,0),0)</f>
        <v>1689</v>
      </c>
      <c r="Q802" s="276">
        <f>IF(BS77&gt;0,ROUND(BS77,0),0)</f>
        <v>0</v>
      </c>
      <c r="R802" s="276">
        <f>IF(BS78&gt;0,ROUND(BS78,0),0)</f>
        <v>756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170*2020*8670*A</v>
      </c>
      <c r="B803" s="276"/>
      <c r="C803" s="278">
        <f>ROUND(BT60,2)</f>
        <v>7.67</v>
      </c>
      <c r="D803" s="276">
        <f>ROUND(BT61,0)</f>
        <v>674335</v>
      </c>
      <c r="E803" s="276">
        <f>ROUND(BT62,0)</f>
        <v>207340</v>
      </c>
      <c r="F803" s="276">
        <f>ROUND(BT63,0)</f>
        <v>0</v>
      </c>
      <c r="G803" s="276">
        <f>ROUND(BT64,0)</f>
        <v>7070</v>
      </c>
      <c r="H803" s="276">
        <f>ROUND(BT65,0)</f>
        <v>4200</v>
      </c>
      <c r="I803" s="276">
        <f>ROUND(BT66,0)</f>
        <v>170</v>
      </c>
      <c r="J803" s="276">
        <f>ROUND(BT67,0)</f>
        <v>25365</v>
      </c>
      <c r="K803" s="276">
        <f>ROUND(BT68,0)</f>
        <v>0</v>
      </c>
      <c r="L803" s="276">
        <f>ROUND(BT69,0)</f>
        <v>41181</v>
      </c>
      <c r="M803" s="276">
        <f>ROUND(BT70,0)</f>
        <v>38958</v>
      </c>
      <c r="N803" s="276"/>
      <c r="O803" s="276"/>
      <c r="P803" s="276">
        <f>IF(BT76&gt;0,ROUND(BT76,0),0)</f>
        <v>1378</v>
      </c>
      <c r="Q803" s="276">
        <f>IF(BT77&gt;0,ROUND(BT77,0),0)</f>
        <v>0</v>
      </c>
      <c r="R803" s="276">
        <f>IF(BT78&gt;0,ROUND(BT78,0),0)</f>
        <v>617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170*2020*8680*A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30598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1663</v>
      </c>
      <c r="Q804" s="276">
        <f>IF(BU77&gt;0,ROUND(BU77,0),0)</f>
        <v>0</v>
      </c>
      <c r="R804" s="276">
        <f>IF(BU78&gt;0,ROUND(BU78,0),0)</f>
        <v>744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170*2020*8690*A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100530</v>
      </c>
      <c r="J805" s="276">
        <f>ROUND(BV67,0)</f>
        <v>143789</v>
      </c>
      <c r="K805" s="276">
        <f>ROUND(BV68,0)</f>
        <v>0</v>
      </c>
      <c r="L805" s="276">
        <f>ROUND(BV69,0)</f>
        <v>1850</v>
      </c>
      <c r="M805" s="276">
        <f>ROUND(BV70,0)</f>
        <v>0</v>
      </c>
      <c r="N805" s="276"/>
      <c r="O805" s="276"/>
      <c r="P805" s="276">
        <f>IF(BV76&gt;0,ROUND(BV76,0),0)</f>
        <v>7813</v>
      </c>
      <c r="Q805" s="276">
        <f>IF(BV77&gt;0,ROUND(BV77,0),0)</f>
        <v>0</v>
      </c>
      <c r="R805" s="276">
        <f>IF(BV78&gt;0,ROUND(BV78,0),0)</f>
        <v>3498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170*2020*8700*A</v>
      </c>
      <c r="B806" s="276"/>
      <c r="C806" s="278">
        <f>ROUND(BW60,2)</f>
        <v>5.57</v>
      </c>
      <c r="D806" s="276">
        <f>ROUND(BW61,0)</f>
        <v>532233</v>
      </c>
      <c r="E806" s="276">
        <f>ROUND(BW62,0)</f>
        <v>155081</v>
      </c>
      <c r="F806" s="276">
        <f>ROUND(BW63,0)</f>
        <v>97702</v>
      </c>
      <c r="G806" s="276">
        <f>ROUND(BW64,0)</f>
        <v>215199</v>
      </c>
      <c r="H806" s="276">
        <f>ROUND(BW65,0)</f>
        <v>0</v>
      </c>
      <c r="I806" s="276">
        <f>ROUND(BW66,0)</f>
        <v>2423</v>
      </c>
      <c r="J806" s="276">
        <f>ROUND(BW67,0)</f>
        <v>31922</v>
      </c>
      <c r="K806" s="276">
        <f>ROUND(BW68,0)</f>
        <v>47559</v>
      </c>
      <c r="L806" s="276">
        <f>ROUND(BW69,0)</f>
        <v>6280</v>
      </c>
      <c r="M806" s="276">
        <f>ROUND(BW70,0)</f>
        <v>2000</v>
      </c>
      <c r="N806" s="276"/>
      <c r="O806" s="276"/>
      <c r="P806" s="276">
        <f>IF(BW76&gt;0,ROUND(BW76,0),0)</f>
        <v>1712</v>
      </c>
      <c r="Q806" s="276">
        <f>IF(BW77&gt;0,ROUND(BW77,0),0)</f>
        <v>0</v>
      </c>
      <c r="R806" s="276">
        <f>IF(BW78&gt;0,ROUND(BW78,0),0)</f>
        <v>766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170*2020*8710*A</v>
      </c>
      <c r="B807" s="276"/>
      <c r="C807" s="278">
        <f>ROUND(BX60,2)</f>
        <v>41.95</v>
      </c>
      <c r="D807" s="276">
        <f>ROUND(BX61,0)</f>
        <v>4218019</v>
      </c>
      <c r="E807" s="276">
        <f>ROUND(BX62,0)</f>
        <v>1015427</v>
      </c>
      <c r="F807" s="276">
        <f>ROUND(BX63,0)</f>
        <v>10475</v>
      </c>
      <c r="G807" s="276">
        <f>ROUND(BX64,0)</f>
        <v>2814413</v>
      </c>
      <c r="H807" s="276">
        <f>ROUND(BX65,0)</f>
        <v>0</v>
      </c>
      <c r="I807" s="276">
        <f>ROUND(BX66,0)</f>
        <v>1619478</v>
      </c>
      <c r="J807" s="276">
        <f>ROUND(BX67,0)</f>
        <v>21085</v>
      </c>
      <c r="K807" s="276">
        <f>ROUND(BX68,0)</f>
        <v>145775</v>
      </c>
      <c r="L807" s="276">
        <f>ROUND(BX69,0)</f>
        <v>58027</v>
      </c>
      <c r="M807" s="276">
        <f>ROUND(BX70,0)</f>
        <v>41348754</v>
      </c>
      <c r="N807" s="276"/>
      <c r="O807" s="276"/>
      <c r="P807" s="276">
        <f>IF(BX76&gt;0,ROUND(BX76,0),0)</f>
        <v>1146</v>
      </c>
      <c r="Q807" s="276">
        <f>IF(BX77&gt;0,ROUND(BX77,0),0)</f>
        <v>0</v>
      </c>
      <c r="R807" s="276">
        <f>IF(BX78&gt;0,ROUND(BX78,0),0)</f>
        <v>513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170*2020*8720*A</v>
      </c>
      <c r="B808" s="276"/>
      <c r="C808" s="278">
        <f>ROUND(BY60,2)</f>
        <v>33.950000000000003</v>
      </c>
      <c r="D808" s="276">
        <f>ROUND(BY61,0)</f>
        <v>3420342</v>
      </c>
      <c r="E808" s="276">
        <f>ROUND(BY62,0)</f>
        <v>576133</v>
      </c>
      <c r="F808" s="276">
        <f>ROUND(BY63,0)</f>
        <v>0</v>
      </c>
      <c r="G808" s="276">
        <f>ROUND(BY64,0)</f>
        <v>7423</v>
      </c>
      <c r="H808" s="276">
        <f>ROUND(BY65,0)</f>
        <v>2000</v>
      </c>
      <c r="I808" s="276">
        <f>ROUND(BY66,0)</f>
        <v>37</v>
      </c>
      <c r="J808" s="276">
        <f>ROUND(BY67,0)</f>
        <v>379188</v>
      </c>
      <c r="K808" s="276">
        <f>ROUND(BY68,0)</f>
        <v>0</v>
      </c>
      <c r="L808" s="276">
        <f>ROUND(BY69,0)</f>
        <v>49591</v>
      </c>
      <c r="M808" s="276">
        <f>ROUND(BY70,0)</f>
        <v>22423</v>
      </c>
      <c r="N808" s="276"/>
      <c r="O808" s="276"/>
      <c r="P808" s="276">
        <f>IF(BY76&gt;0,ROUND(BY76,0),0)</f>
        <v>4459</v>
      </c>
      <c r="Q808" s="276">
        <f>IF(BY77&gt;0,ROUND(BY77,0),0)</f>
        <v>0</v>
      </c>
      <c r="R808" s="276">
        <f>IF(BY78&gt;0,ROUND(BY78,0),0)</f>
        <v>1996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170*2020*8730*A</v>
      </c>
      <c r="B809" s="276"/>
      <c r="C809" s="278">
        <f>ROUND(BZ60,2)</f>
        <v>37.380000000000003</v>
      </c>
      <c r="D809" s="276">
        <f>ROUND(BZ61,0)</f>
        <v>4150567</v>
      </c>
      <c r="E809" s="276">
        <f>ROUND(BZ62,0)</f>
        <v>1157094</v>
      </c>
      <c r="F809" s="276">
        <f>ROUND(BZ63,0)</f>
        <v>0</v>
      </c>
      <c r="G809" s="276">
        <f>ROUND(BZ64,0)</f>
        <v>8901</v>
      </c>
      <c r="H809" s="276">
        <f>ROUND(BZ65,0)</f>
        <v>1500</v>
      </c>
      <c r="I809" s="276">
        <f>ROUND(BZ66,0)</f>
        <v>0</v>
      </c>
      <c r="J809" s="276">
        <f>ROUND(BZ67,0)</f>
        <v>1045</v>
      </c>
      <c r="K809" s="276">
        <f>ROUND(BZ68,0)</f>
        <v>0</v>
      </c>
      <c r="L809" s="276">
        <f>ROUND(BZ69,0)</f>
        <v>3405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170*2020*8740*A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179980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9779</v>
      </c>
      <c r="Q810" s="276">
        <f>IF(CA77&gt;0,ROUND(CA77,0),0)</f>
        <v>0</v>
      </c>
      <c r="R810" s="276">
        <f>IF(CA78&gt;0,ROUND(CA78,0),0)</f>
        <v>4378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170*2020*8770*A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22234</v>
      </c>
      <c r="M811" s="276">
        <f>ROUND(CB70,0)</f>
        <v>100000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170*2020*8790*A</v>
      </c>
      <c r="B812" s="276"/>
      <c r="C812" s="278">
        <f>ROUND(CC60,2)</f>
        <v>39.549999999999997</v>
      </c>
      <c r="D812" s="276">
        <f>ROUND(CC61,0)</f>
        <v>3492301</v>
      </c>
      <c r="E812" s="276">
        <f>ROUND(CC62,0)</f>
        <v>1182582</v>
      </c>
      <c r="F812" s="276">
        <f>ROUND(CC63,0)</f>
        <v>858562</v>
      </c>
      <c r="G812" s="276">
        <f>ROUND(CC64,0)</f>
        <v>-617086</v>
      </c>
      <c r="H812" s="276">
        <f>ROUND(CC65,0)</f>
        <v>3294</v>
      </c>
      <c r="I812" s="276">
        <f>ROUND(CC66,0)</f>
        <v>18165291</v>
      </c>
      <c r="J812" s="276">
        <f>ROUND(CC67,0)</f>
        <v>3380395</v>
      </c>
      <c r="K812" s="276">
        <f>ROUND(CC68,0)</f>
        <v>84635</v>
      </c>
      <c r="L812" s="276">
        <f>ROUND(CC69,0)</f>
        <v>506812</v>
      </c>
      <c r="M812" s="276">
        <f>ROUND(CC70,0)</f>
        <v>338229</v>
      </c>
      <c r="N812" s="276"/>
      <c r="O812" s="276"/>
      <c r="P812" s="276">
        <f>IF(CC76&gt;0,ROUND(CC76,0),0)</f>
        <v>240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170*2020*9000*A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25642461</v>
      </c>
      <c r="V813" s="277">
        <f>ROUND(CD70,0)</f>
        <v>20076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2">SUM(C734:C813)</f>
        <v>2729.76</v>
      </c>
      <c r="D815" s="277">
        <f t="shared" si="22"/>
        <v>276999147</v>
      </c>
      <c r="E815" s="277">
        <f t="shared" si="22"/>
        <v>69853957</v>
      </c>
      <c r="F815" s="277">
        <f t="shared" si="22"/>
        <v>19019858</v>
      </c>
      <c r="G815" s="277">
        <f t="shared" si="22"/>
        <v>109949042</v>
      </c>
      <c r="H815" s="277">
        <f t="shared" si="22"/>
        <v>3098764</v>
      </c>
      <c r="I815" s="277">
        <f t="shared" si="22"/>
        <v>123981980</v>
      </c>
      <c r="J815" s="277">
        <f t="shared" si="22"/>
        <v>45597423</v>
      </c>
      <c r="K815" s="277">
        <f t="shared" si="22"/>
        <v>12638178</v>
      </c>
      <c r="L815" s="277">
        <f>SUM(L734:L813)+SUM(U734:U813)</f>
        <v>28265864</v>
      </c>
      <c r="M815" s="277">
        <f>SUM(M734:M813)+SUM(V734:V813)</f>
        <v>50664306</v>
      </c>
      <c r="N815" s="277">
        <f t="shared" ref="N815:Y815" si="23">SUM(N734:N813)</f>
        <v>2072982240</v>
      </c>
      <c r="O815" s="277">
        <f t="shared" si="23"/>
        <v>1069203753</v>
      </c>
      <c r="P815" s="277">
        <f t="shared" si="23"/>
        <v>846280</v>
      </c>
      <c r="Q815" s="277">
        <f t="shared" si="23"/>
        <v>252713</v>
      </c>
      <c r="R815" s="277">
        <f t="shared" si="23"/>
        <v>209084</v>
      </c>
      <c r="S815" s="277">
        <f t="shared" si="23"/>
        <v>2329463</v>
      </c>
      <c r="T815" s="281">
        <f t="shared" si="23"/>
        <v>764.57999999999993</v>
      </c>
      <c r="U815" s="277">
        <f t="shared" si="23"/>
        <v>25642461</v>
      </c>
      <c r="V815" s="277">
        <f t="shared" si="23"/>
        <v>20076</v>
      </c>
      <c r="W815" s="277">
        <f t="shared" si="23"/>
        <v>0</v>
      </c>
      <c r="X815" s="277">
        <f t="shared" si="23"/>
        <v>0</v>
      </c>
      <c r="Y815" s="277">
        <f t="shared" si="23"/>
        <v>179082084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2729.754265659928</v>
      </c>
      <c r="D816" s="277">
        <f>CE61</f>
        <v>276999145.47000009</v>
      </c>
      <c r="E816" s="277">
        <f>CE62</f>
        <v>69853957</v>
      </c>
      <c r="F816" s="277">
        <f>CE63</f>
        <v>19019859.84</v>
      </c>
      <c r="G816" s="277">
        <f>CE64</f>
        <v>109949046.09000003</v>
      </c>
      <c r="H816" s="280">
        <f>CE65</f>
        <v>3098763.0800000005</v>
      </c>
      <c r="I816" s="280">
        <f>CE66</f>
        <v>123981980.15999997</v>
      </c>
      <c r="J816" s="280">
        <f>CE67</f>
        <v>45597423</v>
      </c>
      <c r="K816" s="280">
        <f>CE68</f>
        <v>12638176.93</v>
      </c>
      <c r="L816" s="280">
        <f>CE69</f>
        <v>28265865.280000001</v>
      </c>
      <c r="M816" s="280">
        <f>CE70</f>
        <v>50664306.139999993</v>
      </c>
      <c r="N816" s="277">
        <f>CE75</f>
        <v>2072982239.5799999</v>
      </c>
      <c r="O816" s="277">
        <f>CE73</f>
        <v>1069203751.4400001</v>
      </c>
      <c r="P816" s="277">
        <f>CE76</f>
        <v>846278</v>
      </c>
      <c r="Q816" s="277">
        <f>CE77</f>
        <v>252713</v>
      </c>
      <c r="R816" s="277">
        <f>CE78</f>
        <v>209084.17307207081</v>
      </c>
      <c r="S816" s="277">
        <f>CE79</f>
        <v>2329464.0000000009</v>
      </c>
      <c r="T816" s="281">
        <f>CE80</f>
        <v>764.58379419902678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179082084.38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276999145.47000009</v>
      </c>
      <c r="E817" s="180">
        <f>C379</f>
        <v>69853953.670000002</v>
      </c>
      <c r="F817" s="180">
        <f>C380</f>
        <v>19019859.84</v>
      </c>
      <c r="G817" s="240">
        <f>C381</f>
        <v>109949046.09000003</v>
      </c>
      <c r="H817" s="240">
        <f>C382</f>
        <v>3098763.0800000005</v>
      </c>
      <c r="I817" s="240">
        <f>C383</f>
        <v>123981980.15999997</v>
      </c>
      <c r="J817" s="240">
        <f>C384</f>
        <v>45597426.666655675</v>
      </c>
      <c r="K817" s="240">
        <f>C385</f>
        <v>12638176.93</v>
      </c>
      <c r="L817" s="240">
        <f>C386+C387+C388+C389</f>
        <v>28265865.280000001</v>
      </c>
      <c r="M817" s="240">
        <f>C370</f>
        <v>50664306.139999993</v>
      </c>
      <c r="N817" s="180">
        <f>D361</f>
        <v>2072982239.5799999</v>
      </c>
      <c r="O817" s="180">
        <f>C359</f>
        <v>1069203751.4400001</v>
      </c>
    </row>
  </sheetData>
  <sheetProtection algorithmName="SHA-512" hashValue="62w1IhIZtUOh7tf/L34kE10roNcmbFn7gnrRtS5OJ7nTj+jjEtY4nf0sTu9KJSjSNxQmaLQ00OYm9qP4D0gmCQ==" saltValue="eSp2BQH40zlERK/GRxrdmg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/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1260</v>
      </c>
      <c r="C16" s="236"/>
      <c r="F16" s="283" t="s">
        <v>1259</v>
      </c>
    </row>
    <row r="17" spans="1:6" ht="12.75" customHeight="1" x14ac:dyDescent="0.3">
      <c r="A17" s="180" t="s">
        <v>1230</v>
      </c>
      <c r="C17" s="283" t="s">
        <v>1259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1254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4.15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4.15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4.1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4.15" customHeight="1" x14ac:dyDescent="0.3">
      <c r="A47" s="175" t="s">
        <v>204</v>
      </c>
      <c r="B47" s="183">
        <v>43060443.11999999</v>
      </c>
      <c r="C47" s="184">
        <v>3518874.89</v>
      </c>
      <c r="D47" s="184">
        <v>0</v>
      </c>
      <c r="E47" s="184">
        <v>8377615.7399999974</v>
      </c>
      <c r="F47" s="184">
        <v>1782692.82</v>
      </c>
      <c r="G47" s="184">
        <v>667255.6399999999</v>
      </c>
      <c r="H47" s="184">
        <v>469707.11999999988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1730296.12</v>
      </c>
      <c r="Q47" s="184">
        <v>552935.50999999989</v>
      </c>
      <c r="R47" s="184">
        <v>135779.61999999997</v>
      </c>
      <c r="S47" s="184">
        <v>439396.28999999992</v>
      </c>
      <c r="T47" s="184">
        <v>572496.57999999996</v>
      </c>
      <c r="U47" s="184">
        <v>1736790.9799999997</v>
      </c>
      <c r="V47" s="184">
        <v>182236.27000000005</v>
      </c>
      <c r="W47" s="184">
        <v>160074.68</v>
      </c>
      <c r="X47" s="184">
        <v>267038.71999999997</v>
      </c>
      <c r="Y47" s="184">
        <v>2029653.6099999994</v>
      </c>
      <c r="Z47" s="184">
        <v>161525.16999999998</v>
      </c>
      <c r="AA47" s="184">
        <v>78854.63</v>
      </c>
      <c r="AB47" s="184">
        <v>-558761.88999999966</v>
      </c>
      <c r="AC47" s="184">
        <v>1020515.52</v>
      </c>
      <c r="AD47" s="184">
        <v>0</v>
      </c>
      <c r="AE47" s="184">
        <v>1031338</v>
      </c>
      <c r="AF47" s="184">
        <v>122639.38</v>
      </c>
      <c r="AG47" s="184">
        <v>2344123.8800000004</v>
      </c>
      <c r="AH47" s="184">
        <v>0</v>
      </c>
      <c r="AI47" s="184">
        <v>1614665.2899999998</v>
      </c>
      <c r="AJ47" s="184">
        <v>0</v>
      </c>
      <c r="AK47" s="184">
        <v>0</v>
      </c>
      <c r="AL47" s="184">
        <v>96336.590000000011</v>
      </c>
      <c r="AM47" s="184">
        <v>0</v>
      </c>
      <c r="AN47" s="184">
        <v>0</v>
      </c>
      <c r="AO47" s="184">
        <v>952.26999999999975</v>
      </c>
      <c r="AP47" s="184">
        <v>3634158.3000000017</v>
      </c>
      <c r="AQ47" s="184">
        <v>0</v>
      </c>
      <c r="AR47" s="184">
        <v>1022520.72</v>
      </c>
      <c r="AS47" s="184">
        <v>0</v>
      </c>
      <c r="AT47" s="184">
        <v>0</v>
      </c>
      <c r="AU47" s="184">
        <v>0</v>
      </c>
      <c r="AV47" s="184">
        <v>2015398.4299999997</v>
      </c>
      <c r="AW47" s="184">
        <v>826369.48</v>
      </c>
      <c r="AX47" s="184">
        <v>0</v>
      </c>
      <c r="AY47" s="184">
        <v>938533.74999999988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835120.83999999985</v>
      </c>
      <c r="BF47" s="184">
        <v>1224015.76</v>
      </c>
      <c r="BG47" s="184">
        <v>201307.11000000002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565942.86</v>
      </c>
      <c r="BO47" s="184">
        <v>0</v>
      </c>
      <c r="BP47" s="184">
        <v>0</v>
      </c>
      <c r="BQ47" s="184">
        <v>0</v>
      </c>
      <c r="BR47" s="184">
        <v>141260.52999999997</v>
      </c>
      <c r="BS47" s="184">
        <v>-176.81999999999971</v>
      </c>
      <c r="BT47" s="184">
        <v>117846.16999999997</v>
      </c>
      <c r="BU47" s="184">
        <v>0</v>
      </c>
      <c r="BV47" s="184">
        <v>0</v>
      </c>
      <c r="BW47" s="184">
        <v>106776.99000000002</v>
      </c>
      <c r="BX47" s="184">
        <v>818621.05999999994</v>
      </c>
      <c r="BY47" s="184">
        <v>454263.87000000005</v>
      </c>
      <c r="BZ47" s="184">
        <v>993645.26</v>
      </c>
      <c r="CA47" s="184">
        <v>0</v>
      </c>
      <c r="CB47" s="184">
        <v>0</v>
      </c>
      <c r="CC47" s="184">
        <v>629805.38000000082</v>
      </c>
      <c r="CD47" s="195"/>
      <c r="CE47" s="195">
        <f>SUM(C47:CC47)</f>
        <v>43060443.11999999</v>
      </c>
    </row>
    <row r="48" spans="1:83" ht="14.15" customHeight="1" x14ac:dyDescent="0.3">
      <c r="A48" s="175" t="s">
        <v>205</v>
      </c>
      <c r="B48" s="183">
        <v>13708101.899999999</v>
      </c>
      <c r="C48" s="245">
        <f>ROUND(((B48/CE61)*C61),0)</f>
        <v>1154053</v>
      </c>
      <c r="D48" s="245">
        <f>ROUND(((B48/CE61)*D61),0)</f>
        <v>0</v>
      </c>
      <c r="E48" s="195">
        <f>ROUND(((B48/CE61)*E61),0)</f>
        <v>2367457</v>
      </c>
      <c r="F48" s="195">
        <f>ROUND(((B48/CE61)*F61),0)</f>
        <v>581366</v>
      </c>
      <c r="G48" s="195">
        <f>ROUND(((B48/CE61)*G61),0)</f>
        <v>188846</v>
      </c>
      <c r="H48" s="195">
        <f>ROUND(((B48/CE61)*H61),0)</f>
        <v>176585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562209</v>
      </c>
      <c r="Q48" s="195">
        <f>ROUND(((B48/CE61)*Q61),0)</f>
        <v>178762</v>
      </c>
      <c r="R48" s="195">
        <f>ROUND(((B48/CE61)*R61),0)</f>
        <v>30827</v>
      </c>
      <c r="S48" s="195">
        <f>ROUND(((B48/CE61)*S61),0)</f>
        <v>141462</v>
      </c>
      <c r="T48" s="195">
        <f>ROUND(((B48/CE61)*T61),0)</f>
        <v>199588</v>
      </c>
      <c r="U48" s="195">
        <f>ROUND(((B48/CE61)*U61),0)</f>
        <v>381149</v>
      </c>
      <c r="V48" s="195">
        <f>ROUND(((B48/CE61)*V61),0)</f>
        <v>38558</v>
      </c>
      <c r="W48" s="195">
        <f>ROUND(((B48/CE61)*W61),0)</f>
        <v>38492</v>
      </c>
      <c r="X48" s="195">
        <f>ROUND(((B48/CE61)*X61),0)</f>
        <v>86534</v>
      </c>
      <c r="Y48" s="195">
        <f>ROUND(((B48/CE61)*Y61),0)</f>
        <v>683402</v>
      </c>
      <c r="Z48" s="195">
        <f>ROUND(((B48/CE61)*Z61),0)</f>
        <v>48451</v>
      </c>
      <c r="AA48" s="195">
        <f>ROUND(((B48/CE61)*AA61),0)</f>
        <v>27243</v>
      </c>
      <c r="AB48" s="195">
        <f>ROUND(((B48/CE61)*AB61),0)</f>
        <v>553886</v>
      </c>
      <c r="AC48" s="195">
        <f>ROUND(((B48/CE61)*AC61),0)</f>
        <v>306427</v>
      </c>
      <c r="AD48" s="195">
        <f>ROUND(((B48/CE61)*AD61),0)</f>
        <v>0</v>
      </c>
      <c r="AE48" s="195">
        <f>ROUND(((B48/CE61)*AE61),0)</f>
        <v>339921</v>
      </c>
      <c r="AF48" s="195">
        <f>ROUND(((B48/CE61)*AF61),0)</f>
        <v>37013</v>
      </c>
      <c r="AG48" s="195">
        <f>ROUND(((B48/CE61)*AG61),0)</f>
        <v>789871</v>
      </c>
      <c r="AH48" s="195">
        <f>ROUND(((B48/CE61)*AH61),0)</f>
        <v>0</v>
      </c>
      <c r="AI48" s="195">
        <f>ROUND(((B48/CE61)*AI61),0)</f>
        <v>481376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36917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1247989</v>
      </c>
      <c r="AQ48" s="195">
        <f>ROUND(((B48/CE61)*AQ61),0)</f>
        <v>0</v>
      </c>
      <c r="AR48" s="195">
        <f>ROUND(((B48/CE61)*AR61),0)</f>
        <v>311816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610778</v>
      </c>
      <c r="AW48" s="195">
        <f>ROUND(((B48/CE61)*AW61),0)</f>
        <v>296581</v>
      </c>
      <c r="AX48" s="195">
        <f>ROUND(((B48/CE61)*AX61),0)</f>
        <v>0</v>
      </c>
      <c r="AY48" s="195">
        <f>ROUND(((B48/CE61)*AY61),0)</f>
        <v>214479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157621</v>
      </c>
      <c r="BF48" s="195">
        <f>ROUND(((B48/CE61)*BF61),0)</f>
        <v>252396</v>
      </c>
      <c r="BG48" s="195">
        <f>ROUND(((B48/CE61)*BG61),0)</f>
        <v>39437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178642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36022</v>
      </c>
      <c r="BS48" s="195">
        <f>ROUND(((B48/CE61)*BS61),0)</f>
        <v>3021</v>
      </c>
      <c r="BT48" s="195">
        <f>ROUND(((B48/CE61)*BT61),0)</f>
        <v>29763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28579</v>
      </c>
      <c r="BX48" s="195">
        <f>ROUND(((B48/CE61)*BX61),0)</f>
        <v>270607</v>
      </c>
      <c r="BY48" s="195">
        <f>ROUND(((B48/CE61)*BY61),0)</f>
        <v>147755</v>
      </c>
      <c r="BZ48" s="195">
        <f>ROUND(((B48/CE61)*BZ61),0)</f>
        <v>282648</v>
      </c>
      <c r="CA48" s="195">
        <f>ROUND(((B48/CE61)*CA61),0)</f>
        <v>0</v>
      </c>
      <c r="CB48" s="195">
        <f>ROUND(((B48/CE61)*CB61),0)</f>
        <v>0</v>
      </c>
      <c r="CC48" s="195">
        <f>ROUND(((B48/CE61)*CC61),0)+2</f>
        <v>169573</v>
      </c>
      <c r="CD48" s="195"/>
      <c r="CE48" s="195">
        <f>SUM(C48:CD48)</f>
        <v>13708102</v>
      </c>
    </row>
    <row r="49" spans="1:84" ht="14.15" customHeight="1" x14ac:dyDescent="0.3">
      <c r="A49" s="175" t="s">
        <v>206</v>
      </c>
      <c r="B49" s="195">
        <f>B47+B48</f>
        <v>56768545.019999988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4.1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4.15" customHeight="1" x14ac:dyDescent="0.3">
      <c r="A51" s="171" t="s">
        <v>207</v>
      </c>
      <c r="B51" s="184">
        <v>24591440.84</v>
      </c>
      <c r="C51" s="184">
        <v>641385.44000000006</v>
      </c>
      <c r="D51" s="184">
        <v>0</v>
      </c>
      <c r="E51" s="184">
        <v>443478.8</v>
      </c>
      <c r="F51" s="184">
        <v>200631.20000000004</v>
      </c>
      <c r="G51" s="184">
        <v>66518.840000000011</v>
      </c>
      <c r="H51" s="184">
        <v>27524.960000000006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2114539.4199999995</v>
      </c>
      <c r="Q51" s="184">
        <v>89388.55</v>
      </c>
      <c r="R51" s="184">
        <v>229437.58</v>
      </c>
      <c r="S51" s="184">
        <v>159353</v>
      </c>
      <c r="T51" s="184">
        <v>25602.65</v>
      </c>
      <c r="U51" s="184">
        <v>50904.17</v>
      </c>
      <c r="V51" s="184">
        <v>0</v>
      </c>
      <c r="W51" s="184">
        <v>11359.31</v>
      </c>
      <c r="X51" s="184">
        <v>482.89000000000004</v>
      </c>
      <c r="Y51" s="184">
        <v>1779582.7199999997</v>
      </c>
      <c r="Z51" s="184">
        <v>158718.31</v>
      </c>
      <c r="AA51" s="184">
        <v>907.5</v>
      </c>
      <c r="AB51" s="184">
        <v>481575.71</v>
      </c>
      <c r="AC51" s="184">
        <v>117155.7</v>
      </c>
      <c r="AD51" s="184">
        <v>0</v>
      </c>
      <c r="AE51" s="184">
        <v>4032.6799999999994</v>
      </c>
      <c r="AF51" s="184">
        <v>463.3300000000001</v>
      </c>
      <c r="AG51" s="184">
        <v>174671.90999999995</v>
      </c>
      <c r="AH51" s="184">
        <v>0</v>
      </c>
      <c r="AI51" s="184">
        <v>270497.93</v>
      </c>
      <c r="AJ51" s="184">
        <v>0</v>
      </c>
      <c r="AK51" s="184">
        <v>0</v>
      </c>
      <c r="AL51" s="184">
        <v>0</v>
      </c>
      <c r="AM51" s="184">
        <v>0</v>
      </c>
      <c r="AN51" s="184">
        <v>0</v>
      </c>
      <c r="AO51" s="184">
        <v>131.18</v>
      </c>
      <c r="AP51" s="184">
        <v>258947.95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45843.81</v>
      </c>
      <c r="AW51" s="184">
        <v>157.79999999999998</v>
      </c>
      <c r="AX51" s="184">
        <v>0</v>
      </c>
      <c r="AY51" s="184">
        <v>50965.64</v>
      </c>
      <c r="AZ51" s="184">
        <v>0</v>
      </c>
      <c r="BA51" s="184">
        <v>0</v>
      </c>
      <c r="BB51" s="184">
        <v>0</v>
      </c>
      <c r="BC51" s="184">
        <v>0</v>
      </c>
      <c r="BD51" s="184">
        <v>114096.15</v>
      </c>
      <c r="BE51" s="184">
        <v>348336.54000000004</v>
      </c>
      <c r="BF51" s="184">
        <v>20706.46</v>
      </c>
      <c r="BG51" s="184">
        <v>7982.3799999999992</v>
      </c>
      <c r="BH51" s="184">
        <v>0</v>
      </c>
      <c r="BI51" s="184">
        <v>0</v>
      </c>
      <c r="BJ51" s="184">
        <v>0</v>
      </c>
      <c r="BK51" s="184">
        <v>168.92</v>
      </c>
      <c r="BL51" s="184">
        <v>0</v>
      </c>
      <c r="BM51" s="184">
        <v>0</v>
      </c>
      <c r="BN51" s="184">
        <v>15775970.23</v>
      </c>
      <c r="BO51" s="184">
        <v>0</v>
      </c>
      <c r="BP51" s="184">
        <v>0</v>
      </c>
      <c r="BQ51" s="184">
        <v>0</v>
      </c>
      <c r="BR51" s="184">
        <v>0</v>
      </c>
      <c r="BS51" s="184">
        <v>2373.94</v>
      </c>
      <c r="BT51" s="184">
        <v>0</v>
      </c>
      <c r="BU51" s="184">
        <v>0</v>
      </c>
      <c r="BV51" s="184">
        <v>0</v>
      </c>
      <c r="BW51" s="184">
        <v>852.36</v>
      </c>
      <c r="BX51" s="184">
        <v>2377.7799999999997</v>
      </c>
      <c r="BY51" s="184">
        <v>0</v>
      </c>
      <c r="BZ51" s="184">
        <v>1327.4800000000002</v>
      </c>
      <c r="CA51" s="184">
        <v>0</v>
      </c>
      <c r="CB51" s="184">
        <v>0</v>
      </c>
      <c r="CC51" s="184">
        <v>912989.62000000104</v>
      </c>
      <c r="CD51" s="195"/>
      <c r="CE51" s="195">
        <f>SUM(C51:CD51)</f>
        <v>24591440.84</v>
      </c>
    </row>
    <row r="52" spans="1:84" ht="14.15" customHeight="1" x14ac:dyDescent="0.3">
      <c r="A52" s="171" t="s">
        <v>208</v>
      </c>
      <c r="B52" s="184">
        <v>15719716.02</v>
      </c>
      <c r="C52" s="195">
        <f>ROUND((B52/(CE76+CF76)*C76),0)</f>
        <v>799767</v>
      </c>
      <c r="D52" s="195">
        <f>ROUND((B52/(CE76+CF76)*D76),0)</f>
        <v>0</v>
      </c>
      <c r="E52" s="195">
        <f>ROUND((B52/(CE76+CF76)*E76),0)</f>
        <v>2497818</v>
      </c>
      <c r="F52" s="195">
        <f>ROUND((B52/(CE76+CF76)*F76),0)</f>
        <v>827540</v>
      </c>
      <c r="G52" s="195">
        <f>ROUND((B52/(CE76+CF76)*G76),0)</f>
        <v>281097</v>
      </c>
      <c r="H52" s="195">
        <f>ROUND((B52/(CE76+CF76)*H76),0)</f>
        <v>158631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779650</v>
      </c>
      <c r="Q52" s="195">
        <f>ROUND((B52/(CE76+CF76)*Q76),0)</f>
        <v>157843</v>
      </c>
      <c r="R52" s="195">
        <f>ROUND((B52/(CE76+CF76)*R76),0)</f>
        <v>18732</v>
      </c>
      <c r="S52" s="195">
        <f>ROUND((B52/(CE76+CF76)*S76),0)</f>
        <v>368734</v>
      </c>
      <c r="T52" s="195">
        <f>ROUND((B52/(CE76+CF76)*T76),0)</f>
        <v>2023</v>
      </c>
      <c r="U52" s="195">
        <f>ROUND((B52/(CE76+CF76)*U76),0)</f>
        <v>300244</v>
      </c>
      <c r="V52" s="195">
        <f>ROUND((B52/(CE76+CF76)*V76),0)</f>
        <v>11294</v>
      </c>
      <c r="W52" s="195">
        <f>ROUND((B52/(CE76+CF76)*W76),0)</f>
        <v>37145</v>
      </c>
      <c r="X52" s="195">
        <f>ROUND((B52/(CE76+CF76)*X76),0)</f>
        <v>47988</v>
      </c>
      <c r="Y52" s="195">
        <f>ROUND((B52/(CE76+CF76)*Y76),0)</f>
        <v>223849</v>
      </c>
      <c r="Z52" s="195">
        <f>ROUND((B52/(CE76+CF76)*Z76),0)</f>
        <v>162161</v>
      </c>
      <c r="AA52" s="195">
        <f>ROUND((B52/(CE76+CF76)*AA76),0)</f>
        <v>52251</v>
      </c>
      <c r="AB52" s="195">
        <f>ROUND((B52/(CE76+CF76)*AB76),0)</f>
        <v>248862</v>
      </c>
      <c r="AC52" s="195">
        <f>ROUND((B52/(CE76+CF76)*AC76),0)</f>
        <v>31341</v>
      </c>
      <c r="AD52" s="195">
        <f>ROUND((B52/(CE76+CF76)*AD76),0)</f>
        <v>5857</v>
      </c>
      <c r="AE52" s="195">
        <f>ROUND((B52/(CE76+CF76)*AE76),0)</f>
        <v>18952</v>
      </c>
      <c r="AF52" s="195">
        <f>ROUND((B52/(CE76+CF76)*AF76),0)</f>
        <v>82256</v>
      </c>
      <c r="AG52" s="195">
        <f>ROUND((B52/(CE76+CF76)*AG76),0)</f>
        <v>359614</v>
      </c>
      <c r="AH52" s="195">
        <f>ROUND((B52/(CE76+CF76)*AH76),0)</f>
        <v>0</v>
      </c>
      <c r="AI52" s="195">
        <f>ROUND((B52/(CE76+CF76)*AI76),0)</f>
        <v>410066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86579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10644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366182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143151</v>
      </c>
      <c r="BE52" s="195">
        <f>ROUND((B52/(CE76+CF76)*BE76),0)</f>
        <v>5832985</v>
      </c>
      <c r="BF52" s="195">
        <f>ROUND((B52/(CE76+CF76)*BF76),0)</f>
        <v>401811</v>
      </c>
      <c r="BG52" s="195">
        <f>ROUND((B52/(CE76+CF76)*BG76),0)</f>
        <v>51822</v>
      </c>
      <c r="BH52" s="195">
        <f>ROUND((B52/(CE76+CF76)*BH76),0)</f>
        <v>56497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87385</v>
      </c>
      <c r="BM52" s="195">
        <f>ROUND((B52/(CE76+CF76)*BM76),0)</f>
        <v>0</v>
      </c>
      <c r="BN52" s="195">
        <f>ROUND((B52/(CE76+CF76)*BN76),0)</f>
        <v>190521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53440</v>
      </c>
      <c r="BS52" s="195">
        <f>ROUND((B52/(CE76+CF76)*BS76),0)</f>
        <v>31376</v>
      </c>
      <c r="BT52" s="195">
        <f>ROUND((B52/(CE76+CF76)*BT76),0)</f>
        <v>25601</v>
      </c>
      <c r="BU52" s="195">
        <f>ROUND((B52/(CE76+CF76)*BU76),0)</f>
        <v>30883</v>
      </c>
      <c r="BV52" s="195">
        <f>ROUND((B52/(CE76+CF76)*BV76),0)</f>
        <v>145126</v>
      </c>
      <c r="BW52" s="195">
        <f>ROUND((B52/(CE76+CF76)*BW76),0)</f>
        <v>31792</v>
      </c>
      <c r="BX52" s="195">
        <f>ROUND((B52/(CE76+CF76)*BX76),0)</f>
        <v>21281</v>
      </c>
      <c r="BY52" s="195">
        <f>ROUND((B52/(CE76+CF76)*BY76),0)</f>
        <v>82817</v>
      </c>
      <c r="BZ52" s="195">
        <f>ROUND((B52/(CE76+CF76)*BZ76),0)</f>
        <v>0</v>
      </c>
      <c r="CA52" s="195">
        <f>ROUND((B52/(CE76+CF76)*CA76),0)</f>
        <v>181653</v>
      </c>
      <c r="CB52" s="195">
        <f>ROUND((B52/(CE76+CF76)*CB76),0)</f>
        <v>0</v>
      </c>
      <c r="CC52" s="195">
        <f>ROUND((B52/(CE76+CF76)*CC76),0)-2</f>
        <v>4455</v>
      </c>
      <c r="CD52" s="195"/>
      <c r="CE52" s="195">
        <f>SUM(C52:CD52)</f>
        <v>15719716</v>
      </c>
    </row>
    <row r="53" spans="1:84" ht="14.15" customHeight="1" x14ac:dyDescent="0.3">
      <c r="A53" s="175" t="s">
        <v>206</v>
      </c>
      <c r="B53" s="195">
        <f>B51+B52</f>
        <v>40311156.859999999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4.1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4.1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4.1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4.1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4.1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4.15" customHeight="1" x14ac:dyDescent="0.3">
      <c r="A59" s="171" t="s">
        <v>233</v>
      </c>
      <c r="B59" s="175"/>
      <c r="C59" s="184">
        <v>16445</v>
      </c>
      <c r="D59" s="184">
        <v>0</v>
      </c>
      <c r="E59" s="184">
        <v>63600</v>
      </c>
      <c r="F59" s="184">
        <v>5209</v>
      </c>
      <c r="G59" s="184">
        <v>3329</v>
      </c>
      <c r="H59" s="184">
        <v>1201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1281224</v>
      </c>
      <c r="Q59" s="185">
        <v>824754</v>
      </c>
      <c r="R59" s="185">
        <v>2337411</v>
      </c>
      <c r="S59" s="248"/>
      <c r="T59" s="248"/>
      <c r="U59" s="224">
        <v>975378</v>
      </c>
      <c r="V59" s="185">
        <v>45644</v>
      </c>
      <c r="W59" s="185">
        <v>7140</v>
      </c>
      <c r="X59" s="185">
        <v>43550</v>
      </c>
      <c r="Y59" s="185">
        <v>130214</v>
      </c>
      <c r="Z59" s="185">
        <v>10812</v>
      </c>
      <c r="AA59" s="185">
        <v>2318</v>
      </c>
      <c r="AB59" s="248"/>
      <c r="AC59" s="185">
        <v>101369</v>
      </c>
      <c r="AD59" s="185">
        <v>1976</v>
      </c>
      <c r="AE59" s="185">
        <v>138203</v>
      </c>
      <c r="AF59" s="185">
        <v>2596</v>
      </c>
      <c r="AG59" s="185">
        <v>98121</v>
      </c>
      <c r="AH59" s="185">
        <v>0</v>
      </c>
      <c r="AI59" s="185">
        <v>17804</v>
      </c>
      <c r="AJ59" s="185">
        <v>0</v>
      </c>
      <c r="AK59" s="185">
        <v>0</v>
      </c>
      <c r="AL59" s="185">
        <v>9000</v>
      </c>
      <c r="AM59" s="185">
        <v>0</v>
      </c>
      <c r="AN59" s="185">
        <v>0</v>
      </c>
      <c r="AO59" s="185">
        <v>0</v>
      </c>
      <c r="AP59" s="185">
        <v>118283</v>
      </c>
      <c r="AQ59" s="185">
        <v>0</v>
      </c>
      <c r="AR59" s="185">
        <v>28345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>
        <v>318119.50000000012</v>
      </c>
      <c r="AZ59" s="185">
        <v>0</v>
      </c>
      <c r="BA59" s="248"/>
      <c r="BB59" s="248"/>
      <c r="BC59" s="248"/>
      <c r="BD59" s="248"/>
      <c r="BE59" s="185">
        <v>846278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4.15" customHeight="1" x14ac:dyDescent="0.3">
      <c r="A60" s="250" t="s">
        <v>234</v>
      </c>
      <c r="B60" s="175"/>
      <c r="C60" s="186">
        <v>173.3442732919587</v>
      </c>
      <c r="D60" s="187">
        <v>0</v>
      </c>
      <c r="E60" s="187">
        <v>448.75960768273222</v>
      </c>
      <c r="F60" s="223">
        <v>83.413095517047608</v>
      </c>
      <c r="G60" s="187">
        <v>36.013432158972115</v>
      </c>
      <c r="H60" s="187">
        <v>23.015084126754811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95.069807890517765</v>
      </c>
      <c r="Q60" s="221">
        <v>28.65857952459087</v>
      </c>
      <c r="R60" s="221">
        <v>8.5826206678052888</v>
      </c>
      <c r="S60" s="221">
        <v>35.84569835755385</v>
      </c>
      <c r="T60" s="221">
        <v>29.72952298332644</v>
      </c>
      <c r="U60" s="221">
        <v>92.830089590613937</v>
      </c>
      <c r="V60" s="221">
        <v>11.350085566829808</v>
      </c>
      <c r="W60" s="221">
        <v>6.1910535968211535</v>
      </c>
      <c r="X60" s="221">
        <v>14.821625562427405</v>
      </c>
      <c r="Y60" s="221">
        <v>121.68109703263941</v>
      </c>
      <c r="Z60" s="221">
        <v>6.9311771539278846</v>
      </c>
      <c r="AA60" s="221">
        <v>3.8241842159870196</v>
      </c>
      <c r="AB60" s="221">
        <v>89.745847129079792</v>
      </c>
      <c r="AC60" s="221">
        <v>58.132873393007216</v>
      </c>
      <c r="AD60" s="221">
        <v>0</v>
      </c>
      <c r="AE60" s="221">
        <v>53.637469538559628</v>
      </c>
      <c r="AF60" s="221">
        <v>6.5285108496485567</v>
      </c>
      <c r="AG60" s="221">
        <v>144.92905332252886</v>
      </c>
      <c r="AH60" s="221">
        <v>0</v>
      </c>
      <c r="AI60" s="221">
        <v>80.025559967829821</v>
      </c>
      <c r="AJ60" s="221">
        <v>0</v>
      </c>
      <c r="AK60" s="221">
        <v>0</v>
      </c>
      <c r="AL60" s="221">
        <v>5.9944449859942308</v>
      </c>
      <c r="AM60" s="221">
        <v>0</v>
      </c>
      <c r="AN60" s="221">
        <v>0</v>
      </c>
      <c r="AO60" s="221">
        <v>0</v>
      </c>
      <c r="AP60" s="221">
        <v>191.32671682969712</v>
      </c>
      <c r="AQ60" s="221">
        <v>0</v>
      </c>
      <c r="AR60" s="221">
        <v>51.431126544269709</v>
      </c>
      <c r="AS60" s="221">
        <v>0</v>
      </c>
      <c r="AT60" s="221">
        <v>0</v>
      </c>
      <c r="AU60" s="221">
        <v>0</v>
      </c>
      <c r="AV60" s="221">
        <v>112.25288730214277</v>
      </c>
      <c r="AW60" s="221">
        <v>41.359722105231732</v>
      </c>
      <c r="AX60" s="221">
        <v>0</v>
      </c>
      <c r="AY60" s="221">
        <v>81.51527928250961</v>
      </c>
      <c r="AZ60" s="221">
        <v>0</v>
      </c>
      <c r="BA60" s="221">
        <v>0</v>
      </c>
      <c r="BB60" s="221">
        <v>0</v>
      </c>
      <c r="BC60" s="221">
        <v>0</v>
      </c>
      <c r="BD60" s="221">
        <v>0</v>
      </c>
      <c r="BE60" s="221">
        <v>35.541633400972124</v>
      </c>
      <c r="BF60" s="221">
        <v>109.54482986104618</v>
      </c>
      <c r="BG60" s="221">
        <v>13.558352566716346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7.0543338893360588</v>
      </c>
      <c r="BO60" s="221">
        <v>0</v>
      </c>
      <c r="BP60" s="221">
        <v>0</v>
      </c>
      <c r="BQ60" s="221">
        <v>0</v>
      </c>
      <c r="BR60" s="221">
        <v>7.0534747707538461</v>
      </c>
      <c r="BS60" s="221">
        <v>1.0075548747706731</v>
      </c>
      <c r="BT60" s="221">
        <v>5.981850789016347</v>
      </c>
      <c r="BU60" s="221">
        <v>0</v>
      </c>
      <c r="BV60" s="221">
        <v>0</v>
      </c>
      <c r="BW60" s="221">
        <v>5.3762362172451921</v>
      </c>
      <c r="BX60" s="221">
        <v>44.983445662649508</v>
      </c>
      <c r="BY60" s="221">
        <v>18.342204289528844</v>
      </c>
      <c r="BZ60" s="221">
        <v>45.52788294616731</v>
      </c>
      <c r="CA60" s="221">
        <v>0</v>
      </c>
      <c r="CB60" s="221">
        <v>0</v>
      </c>
      <c r="CC60" s="221">
        <v>20.649338263090865</v>
      </c>
      <c r="CD60" s="249" t="s">
        <v>221</v>
      </c>
      <c r="CE60" s="286">
        <f t="shared" ref="CE60:CE70" si="0">SUM(C60:CD60)</f>
        <v>2451.5616637022986</v>
      </c>
    </row>
    <row r="61" spans="1:84" ht="14.15" customHeight="1" x14ac:dyDescent="0.3">
      <c r="A61" s="171" t="s">
        <v>235</v>
      </c>
      <c r="B61" s="175"/>
      <c r="C61" s="184">
        <v>18761227.179999996</v>
      </c>
      <c r="D61" s="184">
        <v>0</v>
      </c>
      <c r="E61" s="184">
        <v>38487311.25</v>
      </c>
      <c r="F61" s="185">
        <v>9451158.7100000009</v>
      </c>
      <c r="G61" s="184">
        <v>3070034.1299999994</v>
      </c>
      <c r="H61" s="184">
        <v>2870709.8999999994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9139729.5299999993</v>
      </c>
      <c r="Q61" s="185">
        <v>2906099.3500000006</v>
      </c>
      <c r="R61" s="185">
        <v>501156.6</v>
      </c>
      <c r="S61" s="185">
        <v>2299728.38</v>
      </c>
      <c r="T61" s="185">
        <v>3244668.3400000003</v>
      </c>
      <c r="U61" s="185">
        <v>6196264.0500000007</v>
      </c>
      <c r="V61" s="185">
        <v>626828.41</v>
      </c>
      <c r="W61" s="185">
        <v>625763.75999999989</v>
      </c>
      <c r="X61" s="185">
        <v>1406769.38</v>
      </c>
      <c r="Y61" s="185">
        <v>11109938.440000001</v>
      </c>
      <c r="Z61" s="185">
        <v>787666.9800000001</v>
      </c>
      <c r="AA61" s="185">
        <v>442891.36</v>
      </c>
      <c r="AB61" s="185">
        <v>9004422.8599999994</v>
      </c>
      <c r="AC61" s="185">
        <v>4981533.5699999994</v>
      </c>
      <c r="AD61" s="185">
        <v>0</v>
      </c>
      <c r="AE61" s="185">
        <v>5526029.2299999995</v>
      </c>
      <c r="AF61" s="185">
        <v>601709.94999999995</v>
      </c>
      <c r="AG61" s="185">
        <v>12840793.210000005</v>
      </c>
      <c r="AH61" s="185">
        <v>0</v>
      </c>
      <c r="AI61" s="185">
        <v>7825644.8300000001</v>
      </c>
      <c r="AJ61" s="185">
        <v>0</v>
      </c>
      <c r="AK61" s="185">
        <v>0</v>
      </c>
      <c r="AL61" s="185">
        <v>600145.12999999989</v>
      </c>
      <c r="AM61" s="185">
        <v>0</v>
      </c>
      <c r="AN61" s="185">
        <v>0</v>
      </c>
      <c r="AO61" s="185">
        <v>0</v>
      </c>
      <c r="AP61" s="185">
        <v>20288333.580000006</v>
      </c>
      <c r="AQ61" s="185">
        <v>0</v>
      </c>
      <c r="AR61" s="185">
        <v>5069139.13</v>
      </c>
      <c r="AS61" s="185">
        <v>0</v>
      </c>
      <c r="AT61" s="185">
        <v>0</v>
      </c>
      <c r="AU61" s="185">
        <v>0</v>
      </c>
      <c r="AV61" s="185">
        <v>9929310.3300000001</v>
      </c>
      <c r="AW61" s="185">
        <v>4821456.1600000011</v>
      </c>
      <c r="AX61" s="185">
        <v>0</v>
      </c>
      <c r="AY61" s="185">
        <v>3486737.2399999998</v>
      </c>
      <c r="AZ61" s="185">
        <v>0</v>
      </c>
      <c r="BA61" s="185">
        <v>0</v>
      </c>
      <c r="BB61" s="185">
        <v>0</v>
      </c>
      <c r="BC61" s="185">
        <v>0</v>
      </c>
      <c r="BD61" s="185">
        <v>0</v>
      </c>
      <c r="BE61" s="185">
        <v>2562409.6999999993</v>
      </c>
      <c r="BF61" s="185">
        <v>4103147.6399999997</v>
      </c>
      <c r="BG61" s="185">
        <v>641117.63000000012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2904146</v>
      </c>
      <c r="BO61" s="185">
        <v>0</v>
      </c>
      <c r="BP61" s="185">
        <v>0</v>
      </c>
      <c r="BQ61" s="185">
        <v>0</v>
      </c>
      <c r="BR61" s="185">
        <v>585610.50999999989</v>
      </c>
      <c r="BS61" s="185">
        <v>49106.899999999994</v>
      </c>
      <c r="BT61" s="185">
        <v>483845.21999999991</v>
      </c>
      <c r="BU61" s="185">
        <v>0</v>
      </c>
      <c r="BV61" s="185">
        <v>0</v>
      </c>
      <c r="BW61" s="185">
        <v>464598.14000000007</v>
      </c>
      <c r="BX61" s="185">
        <v>4399213.55</v>
      </c>
      <c r="BY61" s="185">
        <v>2402025.34</v>
      </c>
      <c r="BZ61" s="185">
        <v>4594959.2700000005</v>
      </c>
      <c r="CA61" s="185">
        <v>0</v>
      </c>
      <c r="CB61" s="185">
        <v>0</v>
      </c>
      <c r="CC61" s="185">
        <v>2756687.13</v>
      </c>
      <c r="CD61" s="249" t="s">
        <v>221</v>
      </c>
      <c r="CE61" s="195">
        <f t="shared" si="0"/>
        <v>222850068</v>
      </c>
      <c r="CF61" s="252"/>
    </row>
    <row r="62" spans="1:84" ht="14.15" customHeight="1" x14ac:dyDescent="0.3">
      <c r="A62" s="171" t="s">
        <v>3</v>
      </c>
      <c r="B62" s="175"/>
      <c r="C62" s="195">
        <f t="shared" ref="C62:BN62" si="1">ROUND(C47+C48,0)</f>
        <v>4672928</v>
      </c>
      <c r="D62" s="195">
        <f t="shared" si="1"/>
        <v>0</v>
      </c>
      <c r="E62" s="195">
        <f t="shared" si="1"/>
        <v>10745073</v>
      </c>
      <c r="F62" s="195">
        <f t="shared" si="1"/>
        <v>2364059</v>
      </c>
      <c r="G62" s="195">
        <f t="shared" si="1"/>
        <v>856102</v>
      </c>
      <c r="H62" s="195">
        <f t="shared" si="1"/>
        <v>646292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2292505</v>
      </c>
      <c r="Q62" s="195">
        <f t="shared" si="1"/>
        <v>731698</v>
      </c>
      <c r="R62" s="195">
        <f t="shared" si="1"/>
        <v>166607</v>
      </c>
      <c r="S62" s="195">
        <f t="shared" si="1"/>
        <v>580858</v>
      </c>
      <c r="T62" s="195">
        <f t="shared" si="1"/>
        <v>772085</v>
      </c>
      <c r="U62" s="195">
        <f t="shared" si="1"/>
        <v>2117940</v>
      </c>
      <c r="V62" s="195">
        <f t="shared" si="1"/>
        <v>220794</v>
      </c>
      <c r="W62" s="195">
        <f t="shared" si="1"/>
        <v>198567</v>
      </c>
      <c r="X62" s="195">
        <f t="shared" si="1"/>
        <v>353573</v>
      </c>
      <c r="Y62" s="195">
        <f t="shared" si="1"/>
        <v>2713056</v>
      </c>
      <c r="Z62" s="195">
        <f t="shared" si="1"/>
        <v>209976</v>
      </c>
      <c r="AA62" s="195">
        <f t="shared" si="1"/>
        <v>106098</v>
      </c>
      <c r="AB62" s="195">
        <f t="shared" si="1"/>
        <v>-4876</v>
      </c>
      <c r="AC62" s="195">
        <f t="shared" si="1"/>
        <v>1326943</v>
      </c>
      <c r="AD62" s="195">
        <f t="shared" si="1"/>
        <v>0</v>
      </c>
      <c r="AE62" s="195">
        <f t="shared" si="1"/>
        <v>1371259</v>
      </c>
      <c r="AF62" s="195">
        <f t="shared" si="1"/>
        <v>159652</v>
      </c>
      <c r="AG62" s="195">
        <f t="shared" si="1"/>
        <v>3133995</v>
      </c>
      <c r="AH62" s="195">
        <f t="shared" si="1"/>
        <v>0</v>
      </c>
      <c r="AI62" s="195">
        <f t="shared" si="1"/>
        <v>2096041</v>
      </c>
      <c r="AJ62" s="195">
        <f t="shared" si="1"/>
        <v>0</v>
      </c>
      <c r="AK62" s="195">
        <f t="shared" si="1"/>
        <v>0</v>
      </c>
      <c r="AL62" s="195">
        <f t="shared" si="1"/>
        <v>133254</v>
      </c>
      <c r="AM62" s="195">
        <f t="shared" si="1"/>
        <v>0</v>
      </c>
      <c r="AN62" s="195">
        <f t="shared" si="1"/>
        <v>0</v>
      </c>
      <c r="AO62" s="195">
        <f t="shared" si="1"/>
        <v>952</v>
      </c>
      <c r="AP62" s="195">
        <f t="shared" si="1"/>
        <v>4882147</v>
      </c>
      <c r="AQ62" s="195">
        <f t="shared" si="1"/>
        <v>0</v>
      </c>
      <c r="AR62" s="195">
        <f t="shared" si="1"/>
        <v>1334337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2626176</v>
      </c>
      <c r="AW62" s="195">
        <f t="shared" si="1"/>
        <v>1122950</v>
      </c>
      <c r="AX62" s="195">
        <f t="shared" si="1"/>
        <v>0</v>
      </c>
      <c r="AY62" s="195">
        <f>ROUND(AY47+AY48,0)</f>
        <v>1153013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992742</v>
      </c>
      <c r="BF62" s="195">
        <f t="shared" si="1"/>
        <v>1476412</v>
      </c>
      <c r="BG62" s="195">
        <f t="shared" si="1"/>
        <v>240744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744585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177283</v>
      </c>
      <c r="BS62" s="195">
        <f t="shared" si="2"/>
        <v>2844</v>
      </c>
      <c r="BT62" s="195">
        <f t="shared" si="2"/>
        <v>147609</v>
      </c>
      <c r="BU62" s="195">
        <f t="shared" si="2"/>
        <v>0</v>
      </c>
      <c r="BV62" s="195">
        <f t="shared" si="2"/>
        <v>0</v>
      </c>
      <c r="BW62" s="195">
        <f t="shared" si="2"/>
        <v>135356</v>
      </c>
      <c r="BX62" s="195">
        <f t="shared" si="2"/>
        <v>1089228</v>
      </c>
      <c r="BY62" s="195">
        <f t="shared" si="2"/>
        <v>602019</v>
      </c>
      <c r="BZ62" s="195">
        <f t="shared" si="2"/>
        <v>1276293</v>
      </c>
      <c r="CA62" s="195">
        <f t="shared" si="2"/>
        <v>0</v>
      </c>
      <c r="CB62" s="195">
        <f t="shared" si="2"/>
        <v>0</v>
      </c>
      <c r="CC62" s="195">
        <f t="shared" si="2"/>
        <v>799378</v>
      </c>
      <c r="CD62" s="249" t="s">
        <v>221</v>
      </c>
      <c r="CE62" s="195">
        <f t="shared" si="0"/>
        <v>56768547</v>
      </c>
      <c r="CF62" s="252"/>
    </row>
    <row r="63" spans="1:84" ht="14.15" customHeight="1" x14ac:dyDescent="0.3">
      <c r="A63" s="171" t="s">
        <v>236</v>
      </c>
      <c r="B63" s="175"/>
      <c r="C63" s="184">
        <v>1760292.65</v>
      </c>
      <c r="D63" s="184">
        <v>0</v>
      </c>
      <c r="E63" s="184">
        <v>0</v>
      </c>
      <c r="F63" s="185">
        <v>206625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17565</v>
      </c>
      <c r="Q63" s="185">
        <v>0</v>
      </c>
      <c r="R63" s="185">
        <v>1706130.44</v>
      </c>
      <c r="S63" s="185">
        <v>0</v>
      </c>
      <c r="T63" s="185">
        <v>0</v>
      </c>
      <c r="U63" s="185">
        <v>0</v>
      </c>
      <c r="V63" s="185">
        <v>65805</v>
      </c>
      <c r="W63" s="185">
        <v>0</v>
      </c>
      <c r="X63" s="185">
        <v>0</v>
      </c>
      <c r="Y63" s="185">
        <v>758019.78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2393098.63</v>
      </c>
      <c r="AH63" s="185">
        <v>0</v>
      </c>
      <c r="AI63" s="185">
        <v>9652.5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935176.95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7379423.3799999999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359.25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0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91155.37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400005.66</v>
      </c>
      <c r="CD63" s="249" t="s">
        <v>221</v>
      </c>
      <c r="CE63" s="195">
        <f t="shared" si="0"/>
        <v>15723309.609999999</v>
      </c>
      <c r="CF63" s="252"/>
    </row>
    <row r="64" spans="1:84" ht="14.15" customHeight="1" x14ac:dyDescent="0.3">
      <c r="A64" s="171" t="s">
        <v>237</v>
      </c>
      <c r="B64" s="175"/>
      <c r="C64" s="184">
        <v>2320373.3199999989</v>
      </c>
      <c r="D64" s="184">
        <v>0</v>
      </c>
      <c r="E64" s="185">
        <v>2911737.4200000009</v>
      </c>
      <c r="F64" s="185">
        <v>805058.1599999998</v>
      </c>
      <c r="G64" s="184">
        <v>649477.92000000004</v>
      </c>
      <c r="H64" s="184">
        <v>20074.72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31117041.699999999</v>
      </c>
      <c r="Q64" s="185">
        <v>55838.779999999992</v>
      </c>
      <c r="R64" s="185">
        <v>939946.06</v>
      </c>
      <c r="S64" s="185">
        <v>194112.35</v>
      </c>
      <c r="T64" s="185">
        <v>622432.91</v>
      </c>
      <c r="U64" s="185">
        <v>2066331.7699999998</v>
      </c>
      <c r="V64" s="185">
        <v>18873.7</v>
      </c>
      <c r="W64" s="185">
        <v>207881.95</v>
      </c>
      <c r="X64" s="185">
        <v>530019.25000000012</v>
      </c>
      <c r="Y64" s="185">
        <v>25386384.209999993</v>
      </c>
      <c r="Z64" s="185">
        <v>32251.67</v>
      </c>
      <c r="AA64" s="185">
        <v>518580.58000000007</v>
      </c>
      <c r="AB64" s="185">
        <v>27804807.280000005</v>
      </c>
      <c r="AC64" s="185">
        <v>825408.4600000002</v>
      </c>
      <c r="AD64" s="185">
        <v>16657.32</v>
      </c>
      <c r="AE64" s="185">
        <v>43542.119999999995</v>
      </c>
      <c r="AF64" s="185">
        <v>15523.16</v>
      </c>
      <c r="AG64" s="185">
        <v>1843353.3099999996</v>
      </c>
      <c r="AH64" s="185">
        <v>0</v>
      </c>
      <c r="AI64" s="185">
        <v>1444595.3500000006</v>
      </c>
      <c r="AJ64" s="185">
        <v>0</v>
      </c>
      <c r="AK64" s="185">
        <v>0</v>
      </c>
      <c r="AL64" s="185">
        <v>1774.02</v>
      </c>
      <c r="AM64" s="185">
        <v>0</v>
      </c>
      <c r="AN64" s="185">
        <v>0</v>
      </c>
      <c r="AO64" s="185">
        <v>0</v>
      </c>
      <c r="AP64" s="185">
        <v>2871563.1600000006</v>
      </c>
      <c r="AQ64" s="185">
        <v>0</v>
      </c>
      <c r="AR64" s="185">
        <v>104582.66</v>
      </c>
      <c r="AS64" s="185">
        <v>0</v>
      </c>
      <c r="AT64" s="185">
        <v>0</v>
      </c>
      <c r="AU64" s="185">
        <v>0</v>
      </c>
      <c r="AV64" s="185">
        <v>1127382.3500000001</v>
      </c>
      <c r="AW64" s="185">
        <v>22948.679999999997</v>
      </c>
      <c r="AX64" s="185">
        <v>0</v>
      </c>
      <c r="AY64" s="185">
        <v>185303.38</v>
      </c>
      <c r="AZ64" s="185">
        <v>0</v>
      </c>
      <c r="BA64" s="185">
        <v>0</v>
      </c>
      <c r="BB64" s="185">
        <v>0</v>
      </c>
      <c r="BC64" s="185">
        <v>0</v>
      </c>
      <c r="BD64" s="185">
        <v>0</v>
      </c>
      <c r="BE64" s="185">
        <v>786004.38</v>
      </c>
      <c r="BF64" s="185">
        <v>617631.03999999992</v>
      </c>
      <c r="BG64" s="185">
        <v>59923.279999999992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17352.95</v>
      </c>
      <c r="BO64" s="185">
        <v>0</v>
      </c>
      <c r="BP64" s="185">
        <v>0</v>
      </c>
      <c r="BQ64" s="185">
        <v>0</v>
      </c>
      <c r="BR64" s="185">
        <v>0</v>
      </c>
      <c r="BS64" s="185">
        <v>1270.8000000000002</v>
      </c>
      <c r="BT64" s="185">
        <v>5727.03</v>
      </c>
      <c r="BU64" s="185">
        <v>0</v>
      </c>
      <c r="BV64" s="185">
        <v>0</v>
      </c>
      <c r="BW64" s="185">
        <v>192053.68999999997</v>
      </c>
      <c r="BX64" s="185">
        <v>74770.349999999991</v>
      </c>
      <c r="BY64" s="185">
        <v>7039.4500000000007</v>
      </c>
      <c r="BZ64" s="185">
        <v>5039.6499999999996</v>
      </c>
      <c r="CA64" s="185">
        <v>0</v>
      </c>
      <c r="CB64" s="185">
        <v>0</v>
      </c>
      <c r="CC64" s="185">
        <v>-401386.67</v>
      </c>
      <c r="CD64" s="249" t="s">
        <v>221</v>
      </c>
      <c r="CE64" s="195">
        <f t="shared" si="0"/>
        <v>106069283.66999997</v>
      </c>
      <c r="CF64" s="252"/>
    </row>
    <row r="65" spans="1:84" ht="14.15" customHeight="1" x14ac:dyDescent="0.3">
      <c r="A65" s="171" t="s">
        <v>238</v>
      </c>
      <c r="B65" s="175"/>
      <c r="C65" s="184">
        <v>600</v>
      </c>
      <c r="D65" s="184">
        <v>0</v>
      </c>
      <c r="E65" s="184">
        <v>6199.6</v>
      </c>
      <c r="F65" s="184">
        <v>1950</v>
      </c>
      <c r="G65" s="184">
        <v>1434.17</v>
      </c>
      <c r="H65" s="184">
        <v>2050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3587.79</v>
      </c>
      <c r="Q65" s="185">
        <v>600</v>
      </c>
      <c r="R65" s="185">
        <v>600</v>
      </c>
      <c r="S65" s="185">
        <v>600</v>
      </c>
      <c r="T65" s="185">
        <v>0</v>
      </c>
      <c r="U65" s="185">
        <v>2000</v>
      </c>
      <c r="V65" s="185">
        <v>0</v>
      </c>
      <c r="W65" s="185">
        <v>0</v>
      </c>
      <c r="X65" s="185">
        <v>0</v>
      </c>
      <c r="Y65" s="185">
        <v>3850</v>
      </c>
      <c r="Z65" s="185">
        <v>0</v>
      </c>
      <c r="AA65" s="185">
        <v>0</v>
      </c>
      <c r="AB65" s="185">
        <v>11952.33</v>
      </c>
      <c r="AC65" s="185">
        <v>600</v>
      </c>
      <c r="AD65" s="185">
        <v>0</v>
      </c>
      <c r="AE65" s="185">
        <v>194.76000000000002</v>
      </c>
      <c r="AF65" s="185">
        <v>0</v>
      </c>
      <c r="AG65" s="185">
        <v>4921.42</v>
      </c>
      <c r="AH65" s="185">
        <v>0</v>
      </c>
      <c r="AI65" s="185">
        <v>1600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3365.29</v>
      </c>
      <c r="AQ65" s="185">
        <v>0</v>
      </c>
      <c r="AR65" s="185">
        <v>1143.43</v>
      </c>
      <c r="AS65" s="185">
        <v>0</v>
      </c>
      <c r="AT65" s="185">
        <v>0</v>
      </c>
      <c r="AU65" s="185">
        <v>0</v>
      </c>
      <c r="AV65" s="185">
        <v>4671.5600000000004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3202652.350000001</v>
      </c>
      <c r="BF65" s="185">
        <v>265499.56000000006</v>
      </c>
      <c r="BG65" s="185">
        <v>350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2342.46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1200</v>
      </c>
      <c r="BU65" s="185">
        <v>0</v>
      </c>
      <c r="BV65" s="185">
        <v>0</v>
      </c>
      <c r="BW65" s="185">
        <v>150</v>
      </c>
      <c r="BX65" s="185">
        <v>500</v>
      </c>
      <c r="BY65" s="185">
        <v>3450</v>
      </c>
      <c r="BZ65" s="185">
        <v>1500</v>
      </c>
      <c r="CA65" s="185">
        <v>0</v>
      </c>
      <c r="CB65" s="185">
        <v>0</v>
      </c>
      <c r="CC65" s="185">
        <v>28791.430000000004</v>
      </c>
      <c r="CD65" s="249" t="s">
        <v>221</v>
      </c>
      <c r="CE65" s="195">
        <f t="shared" si="0"/>
        <v>3558356.1500000013</v>
      </c>
      <c r="CF65" s="252"/>
    </row>
    <row r="66" spans="1:84" ht="14.15" customHeight="1" x14ac:dyDescent="0.3">
      <c r="A66" s="171" t="s">
        <v>239</v>
      </c>
      <c r="B66" s="175"/>
      <c r="C66" s="184">
        <v>92400.3</v>
      </c>
      <c r="D66" s="184">
        <v>0</v>
      </c>
      <c r="E66" s="184">
        <v>38269.15</v>
      </c>
      <c r="F66" s="184">
        <v>214774.85</v>
      </c>
      <c r="G66" s="184">
        <v>67896.22</v>
      </c>
      <c r="H66" s="184">
        <v>-269.12000000000018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694240.96999999986</v>
      </c>
      <c r="Q66" s="185">
        <v>0</v>
      </c>
      <c r="R66" s="185">
        <v>308.13</v>
      </c>
      <c r="S66" s="184">
        <v>37532.29</v>
      </c>
      <c r="T66" s="184">
        <v>24505.18</v>
      </c>
      <c r="U66" s="185">
        <v>7411033.4899999993</v>
      </c>
      <c r="V66" s="185">
        <v>0</v>
      </c>
      <c r="W66" s="185">
        <v>11325.26</v>
      </c>
      <c r="X66" s="185">
        <v>29728.98</v>
      </c>
      <c r="Y66" s="185">
        <v>74523.5</v>
      </c>
      <c r="Z66" s="185">
        <v>2954.0699999999997</v>
      </c>
      <c r="AA66" s="185">
        <v>233270.25000000003</v>
      </c>
      <c r="AB66" s="185">
        <v>1940550.6600000001</v>
      </c>
      <c r="AC66" s="185">
        <v>62726.62</v>
      </c>
      <c r="AD66" s="185">
        <v>637096.36</v>
      </c>
      <c r="AE66" s="185">
        <v>19184.269999999997</v>
      </c>
      <c r="AF66" s="185">
        <v>4453.7100000000009</v>
      </c>
      <c r="AG66" s="185">
        <v>1942007.7300000002</v>
      </c>
      <c r="AH66" s="185">
        <v>0</v>
      </c>
      <c r="AI66" s="185">
        <v>437956.31</v>
      </c>
      <c r="AJ66" s="185">
        <v>0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927657.41999999993</v>
      </c>
      <c r="AQ66" s="185">
        <v>0</v>
      </c>
      <c r="AR66" s="185">
        <v>376543.8</v>
      </c>
      <c r="AS66" s="185">
        <v>0</v>
      </c>
      <c r="AT66" s="185">
        <v>0</v>
      </c>
      <c r="AU66" s="185">
        <v>0</v>
      </c>
      <c r="AV66" s="185">
        <v>968954.13999999978</v>
      </c>
      <c r="AW66" s="185">
        <v>2156.1000000000004</v>
      </c>
      <c r="AX66" s="185">
        <v>0</v>
      </c>
      <c r="AY66" s="185">
        <v>1098373.8</v>
      </c>
      <c r="AZ66" s="185">
        <v>0</v>
      </c>
      <c r="BA66" s="185">
        <v>0</v>
      </c>
      <c r="BB66" s="185">
        <v>0</v>
      </c>
      <c r="BC66" s="185">
        <v>0</v>
      </c>
      <c r="BD66" s="185">
        <v>0</v>
      </c>
      <c r="BE66" s="185">
        <v>11462905.330000002</v>
      </c>
      <c r="BF66" s="185">
        <v>2246541.44</v>
      </c>
      <c r="BG66" s="185">
        <v>9962.19</v>
      </c>
      <c r="BH66" s="185">
        <v>0</v>
      </c>
      <c r="BI66" s="185">
        <v>0</v>
      </c>
      <c r="BJ66" s="185">
        <v>0</v>
      </c>
      <c r="BK66" s="185">
        <v>603814.02999999991</v>
      </c>
      <c r="BL66" s="185">
        <v>0</v>
      </c>
      <c r="BM66" s="185">
        <v>0</v>
      </c>
      <c r="BN66" s="185">
        <v>76518456.360000014</v>
      </c>
      <c r="BO66" s="185">
        <v>0</v>
      </c>
      <c r="BP66" s="185">
        <v>0</v>
      </c>
      <c r="BQ66" s="185">
        <v>0</v>
      </c>
      <c r="BR66" s="185">
        <v>0</v>
      </c>
      <c r="BS66" s="185">
        <v>416.09000000000003</v>
      </c>
      <c r="BT66" s="185">
        <v>700.81999999999994</v>
      </c>
      <c r="BU66" s="185">
        <v>0</v>
      </c>
      <c r="BV66" s="185">
        <v>196200.03</v>
      </c>
      <c r="BW66" s="185">
        <v>7304.32</v>
      </c>
      <c r="BX66" s="185">
        <v>1476578.08</v>
      </c>
      <c r="BY66" s="185">
        <v>17500</v>
      </c>
      <c r="BZ66" s="185">
        <v>0</v>
      </c>
      <c r="CA66" s="185">
        <v>0</v>
      </c>
      <c r="CB66" s="185">
        <v>0</v>
      </c>
      <c r="CC66" s="185">
        <v>2503120.0200000005</v>
      </c>
      <c r="CD66" s="249" t="s">
        <v>221</v>
      </c>
      <c r="CE66" s="195">
        <f t="shared" si="0"/>
        <v>112393653.15000001</v>
      </c>
      <c r="CF66" s="252"/>
    </row>
    <row r="67" spans="1:84" ht="14.15" customHeight="1" x14ac:dyDescent="0.3">
      <c r="A67" s="171" t="s">
        <v>6</v>
      </c>
      <c r="B67" s="175"/>
      <c r="C67" s="195">
        <f>ROUND(C51+C52,0)</f>
        <v>1441152</v>
      </c>
      <c r="D67" s="195">
        <f>ROUND(D51+D52,0)</f>
        <v>0</v>
      </c>
      <c r="E67" s="195">
        <f t="shared" ref="E67:BP67" si="3">ROUND(E51+E52,0)</f>
        <v>2941297</v>
      </c>
      <c r="F67" s="195">
        <f t="shared" si="3"/>
        <v>1028171</v>
      </c>
      <c r="G67" s="195">
        <f t="shared" si="3"/>
        <v>347616</v>
      </c>
      <c r="H67" s="195">
        <f t="shared" si="3"/>
        <v>186156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2894189</v>
      </c>
      <c r="Q67" s="195">
        <f t="shared" si="3"/>
        <v>247232</v>
      </c>
      <c r="R67" s="195">
        <f t="shared" si="3"/>
        <v>248170</v>
      </c>
      <c r="S67" s="195">
        <f t="shared" si="3"/>
        <v>528087</v>
      </c>
      <c r="T67" s="195">
        <f t="shared" si="3"/>
        <v>27626</v>
      </c>
      <c r="U67" s="195">
        <f t="shared" si="3"/>
        <v>351148</v>
      </c>
      <c r="V67" s="195">
        <f t="shared" si="3"/>
        <v>11294</v>
      </c>
      <c r="W67" s="195">
        <f t="shared" si="3"/>
        <v>48504</v>
      </c>
      <c r="X67" s="195">
        <f t="shared" si="3"/>
        <v>48471</v>
      </c>
      <c r="Y67" s="195">
        <f t="shared" si="3"/>
        <v>2003432</v>
      </c>
      <c r="Z67" s="195">
        <f t="shared" si="3"/>
        <v>320879</v>
      </c>
      <c r="AA67" s="195">
        <f t="shared" si="3"/>
        <v>53159</v>
      </c>
      <c r="AB67" s="195">
        <f t="shared" si="3"/>
        <v>730438</v>
      </c>
      <c r="AC67" s="195">
        <f t="shared" si="3"/>
        <v>148497</v>
      </c>
      <c r="AD67" s="195">
        <f t="shared" si="3"/>
        <v>5857</v>
      </c>
      <c r="AE67" s="195">
        <f t="shared" si="3"/>
        <v>22985</v>
      </c>
      <c r="AF67" s="195">
        <f t="shared" si="3"/>
        <v>82719</v>
      </c>
      <c r="AG67" s="195">
        <f t="shared" si="3"/>
        <v>534286</v>
      </c>
      <c r="AH67" s="195">
        <f t="shared" si="3"/>
        <v>0</v>
      </c>
      <c r="AI67" s="195">
        <f t="shared" si="3"/>
        <v>680564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86710</v>
      </c>
      <c r="AP67" s="195">
        <f t="shared" si="3"/>
        <v>258948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56488</v>
      </c>
      <c r="AW67" s="195">
        <f t="shared" si="3"/>
        <v>158</v>
      </c>
      <c r="AX67" s="195">
        <f t="shared" si="3"/>
        <v>0</v>
      </c>
      <c r="AY67" s="195">
        <f t="shared" si="3"/>
        <v>417148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257247</v>
      </c>
      <c r="BE67" s="195">
        <f t="shared" si="3"/>
        <v>6181322</v>
      </c>
      <c r="BF67" s="195">
        <f t="shared" si="3"/>
        <v>422517</v>
      </c>
      <c r="BG67" s="195">
        <f t="shared" si="3"/>
        <v>59804</v>
      </c>
      <c r="BH67" s="195">
        <f t="shared" si="3"/>
        <v>56497</v>
      </c>
      <c r="BI67" s="195">
        <f t="shared" si="3"/>
        <v>0</v>
      </c>
      <c r="BJ67" s="195">
        <f t="shared" si="3"/>
        <v>0</v>
      </c>
      <c r="BK67" s="195">
        <f t="shared" si="3"/>
        <v>169</v>
      </c>
      <c r="BL67" s="195">
        <f t="shared" si="3"/>
        <v>87385</v>
      </c>
      <c r="BM67" s="195">
        <f t="shared" si="3"/>
        <v>0</v>
      </c>
      <c r="BN67" s="195">
        <f t="shared" si="3"/>
        <v>15966491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53440</v>
      </c>
      <c r="BS67" s="195">
        <f t="shared" si="4"/>
        <v>33750</v>
      </c>
      <c r="BT67" s="195">
        <f t="shared" si="4"/>
        <v>25601</v>
      </c>
      <c r="BU67" s="195">
        <f t="shared" si="4"/>
        <v>30883</v>
      </c>
      <c r="BV67" s="195">
        <f t="shared" si="4"/>
        <v>145126</v>
      </c>
      <c r="BW67" s="195">
        <f t="shared" si="4"/>
        <v>32644</v>
      </c>
      <c r="BX67" s="195">
        <f t="shared" si="4"/>
        <v>23659</v>
      </c>
      <c r="BY67" s="195">
        <f t="shared" si="4"/>
        <v>82817</v>
      </c>
      <c r="BZ67" s="195">
        <f t="shared" si="4"/>
        <v>1327</v>
      </c>
      <c r="CA67" s="195">
        <f t="shared" si="4"/>
        <v>181653</v>
      </c>
      <c r="CB67" s="195">
        <f t="shared" si="4"/>
        <v>0</v>
      </c>
      <c r="CC67" s="195">
        <f t="shared" si="4"/>
        <v>917445</v>
      </c>
      <c r="CD67" s="249" t="s">
        <v>221</v>
      </c>
      <c r="CE67" s="195">
        <f t="shared" si="0"/>
        <v>40311158</v>
      </c>
      <c r="CF67" s="252"/>
    </row>
    <row r="68" spans="1:84" ht="14.15" customHeight="1" x14ac:dyDescent="0.3">
      <c r="A68" s="171" t="s">
        <v>240</v>
      </c>
      <c r="B68" s="175"/>
      <c r="C68" s="184">
        <v>301440.97000000003</v>
      </c>
      <c r="D68" s="184">
        <v>0</v>
      </c>
      <c r="E68" s="184">
        <v>730365.96000000008</v>
      </c>
      <c r="F68" s="184">
        <v>8319.9599999999991</v>
      </c>
      <c r="G68" s="184">
        <v>91179.299999999988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40730.230000000025</v>
      </c>
      <c r="Q68" s="185">
        <v>0</v>
      </c>
      <c r="R68" s="185">
        <v>0</v>
      </c>
      <c r="S68" s="185">
        <v>0</v>
      </c>
      <c r="T68" s="185">
        <v>158855.79</v>
      </c>
      <c r="U68" s="185">
        <v>0</v>
      </c>
      <c r="V68" s="185">
        <v>0</v>
      </c>
      <c r="W68" s="185">
        <v>0</v>
      </c>
      <c r="X68" s="185">
        <v>0</v>
      </c>
      <c r="Y68" s="185">
        <v>1278434.75</v>
      </c>
      <c r="Z68" s="185">
        <v>0</v>
      </c>
      <c r="AA68" s="185">
        <v>0</v>
      </c>
      <c r="AB68" s="185">
        <v>207336.55999999997</v>
      </c>
      <c r="AC68" s="185">
        <v>0</v>
      </c>
      <c r="AD68" s="185">
        <v>0</v>
      </c>
      <c r="AE68" s="185">
        <v>473947.49</v>
      </c>
      <c r="AF68" s="185">
        <v>0</v>
      </c>
      <c r="AG68" s="185">
        <v>308714.69999999995</v>
      </c>
      <c r="AH68" s="185">
        <v>0</v>
      </c>
      <c r="AI68" s="185">
        <v>183.67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1867628.5000000002</v>
      </c>
      <c r="AQ68" s="185">
        <v>0</v>
      </c>
      <c r="AR68" s="185">
        <v>119.17</v>
      </c>
      <c r="AS68" s="185">
        <v>0</v>
      </c>
      <c r="AT68" s="185">
        <v>0</v>
      </c>
      <c r="AU68" s="185">
        <v>0</v>
      </c>
      <c r="AV68" s="185">
        <v>491049.57000000007</v>
      </c>
      <c r="AW68" s="185">
        <v>229090.5</v>
      </c>
      <c r="AX68" s="185">
        <v>0</v>
      </c>
      <c r="AY68" s="185">
        <v>52403.23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13105.470000000001</v>
      </c>
      <c r="BF68" s="185">
        <v>14945.220000000003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46798.790000000008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2417212.06</v>
      </c>
      <c r="CD68" s="249" t="s">
        <v>221</v>
      </c>
      <c r="CE68" s="195">
        <f t="shared" si="0"/>
        <v>8731861.8900000006</v>
      </c>
      <c r="CF68" s="252"/>
    </row>
    <row r="69" spans="1:84" ht="14.15" customHeight="1" x14ac:dyDescent="0.3">
      <c r="A69" s="171" t="s">
        <v>241</v>
      </c>
      <c r="B69" s="175"/>
      <c r="C69" s="184">
        <v>23272.539999999997</v>
      </c>
      <c r="D69" s="184">
        <v>0</v>
      </c>
      <c r="E69" s="185">
        <v>50198.97</v>
      </c>
      <c r="F69" s="185">
        <v>13624.61</v>
      </c>
      <c r="G69" s="184">
        <v>17655.11</v>
      </c>
      <c r="H69" s="184">
        <v>27741.31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173904.45</v>
      </c>
      <c r="Q69" s="185">
        <v>116.16</v>
      </c>
      <c r="R69" s="224">
        <v>3462.89</v>
      </c>
      <c r="S69" s="185">
        <v>1041.6399999999999</v>
      </c>
      <c r="T69" s="184">
        <v>1494.68</v>
      </c>
      <c r="U69" s="185">
        <v>90049.549999999988</v>
      </c>
      <c r="V69" s="185">
        <v>96.06</v>
      </c>
      <c r="W69" s="184">
        <v>216.63</v>
      </c>
      <c r="X69" s="185">
        <v>3309.5</v>
      </c>
      <c r="Y69" s="185">
        <v>116608.57</v>
      </c>
      <c r="Z69" s="185">
        <v>2546.38</v>
      </c>
      <c r="AA69" s="185">
        <v>9601.7099999999991</v>
      </c>
      <c r="AB69" s="185">
        <v>54891.95</v>
      </c>
      <c r="AC69" s="185">
        <v>11214.4</v>
      </c>
      <c r="AD69" s="185">
        <v>0</v>
      </c>
      <c r="AE69" s="185">
        <v>15622.09</v>
      </c>
      <c r="AF69" s="185">
        <v>2691.05</v>
      </c>
      <c r="AG69" s="185">
        <v>106081.27</v>
      </c>
      <c r="AH69" s="185">
        <v>0</v>
      </c>
      <c r="AI69" s="185">
        <v>12953.609999999999</v>
      </c>
      <c r="AJ69" s="185">
        <v>0</v>
      </c>
      <c r="AK69" s="185">
        <v>0</v>
      </c>
      <c r="AL69" s="185">
        <v>2313.1999999999998</v>
      </c>
      <c r="AM69" s="185">
        <v>0</v>
      </c>
      <c r="AN69" s="185">
        <v>0</v>
      </c>
      <c r="AO69" s="184">
        <v>0</v>
      </c>
      <c r="AP69" s="185">
        <v>146511.97</v>
      </c>
      <c r="AQ69" s="184">
        <v>0</v>
      </c>
      <c r="AR69" s="184">
        <v>157622.43000000002</v>
      </c>
      <c r="AS69" s="184">
        <v>0</v>
      </c>
      <c r="AT69" s="184">
        <v>0</v>
      </c>
      <c r="AU69" s="185">
        <v>0</v>
      </c>
      <c r="AV69" s="185">
        <v>326213.51</v>
      </c>
      <c r="AW69" s="185">
        <v>176385.63999999998</v>
      </c>
      <c r="AX69" s="185">
        <v>0</v>
      </c>
      <c r="AY69" s="185">
        <v>14970.48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307984.04999999993</v>
      </c>
      <c r="BF69" s="185">
        <v>2312.7200000000003</v>
      </c>
      <c r="BG69" s="185">
        <v>11151.09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6165764.1799999997</v>
      </c>
      <c r="BO69" s="185">
        <v>0</v>
      </c>
      <c r="BP69" s="185">
        <v>0</v>
      </c>
      <c r="BQ69" s="185">
        <v>0</v>
      </c>
      <c r="BR69" s="185">
        <v>0</v>
      </c>
      <c r="BS69" s="185">
        <v>214552.61999999997</v>
      </c>
      <c r="BT69" s="185">
        <v>6591.89</v>
      </c>
      <c r="BU69" s="185">
        <v>0</v>
      </c>
      <c r="BV69" s="185">
        <v>2149.1200000000003</v>
      </c>
      <c r="BW69" s="185">
        <v>12963.52</v>
      </c>
      <c r="BX69" s="185">
        <v>108472.16</v>
      </c>
      <c r="BY69" s="185">
        <v>121053.20000000001</v>
      </c>
      <c r="BZ69" s="185">
        <v>2250.75</v>
      </c>
      <c r="CA69" s="185">
        <v>0</v>
      </c>
      <c r="CB69" s="185">
        <v>0</v>
      </c>
      <c r="CC69" s="185">
        <v>1369512.1599999997</v>
      </c>
      <c r="CD69" s="188">
        <v>19598395.57</v>
      </c>
      <c r="CE69" s="195">
        <f t="shared" si="0"/>
        <v>29485565.390000001</v>
      </c>
      <c r="CF69" s="252"/>
    </row>
    <row r="70" spans="1:84" ht="14.15" customHeight="1" x14ac:dyDescent="0.3">
      <c r="A70" s="171" t="s">
        <v>242</v>
      </c>
      <c r="B70" s="175"/>
      <c r="C70" s="184">
        <v>78452.63</v>
      </c>
      <c r="D70" s="184">
        <v>0</v>
      </c>
      <c r="E70" s="184">
        <v>310440.29999999993</v>
      </c>
      <c r="F70" s="185">
        <v>32018.589999999997</v>
      </c>
      <c r="G70" s="184">
        <v>9486.7000000000007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46285.58</v>
      </c>
      <c r="Q70" s="184">
        <v>0</v>
      </c>
      <c r="R70" s="184">
        <v>0</v>
      </c>
      <c r="S70" s="184">
        <v>0</v>
      </c>
      <c r="T70" s="184">
        <v>0</v>
      </c>
      <c r="U70" s="185">
        <v>-2094422.4400000002</v>
      </c>
      <c r="V70" s="184">
        <v>0</v>
      </c>
      <c r="W70" s="184">
        <v>0</v>
      </c>
      <c r="X70" s="185">
        <v>0</v>
      </c>
      <c r="Y70" s="185">
        <v>10704.09</v>
      </c>
      <c r="Z70" s="185">
        <v>0</v>
      </c>
      <c r="AA70" s="185">
        <v>0</v>
      </c>
      <c r="AB70" s="185">
        <v>2879924.95</v>
      </c>
      <c r="AC70" s="185">
        <v>0</v>
      </c>
      <c r="AD70" s="185">
        <v>0</v>
      </c>
      <c r="AE70" s="185">
        <v>2703.26</v>
      </c>
      <c r="AF70" s="185">
        <v>1860.93</v>
      </c>
      <c r="AG70" s="185">
        <v>115180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1346772.17</v>
      </c>
      <c r="AQ70" s="185">
        <v>0</v>
      </c>
      <c r="AR70" s="185">
        <v>1619.85</v>
      </c>
      <c r="AS70" s="185">
        <v>0</v>
      </c>
      <c r="AT70" s="185">
        <v>0</v>
      </c>
      <c r="AU70" s="185">
        <v>0</v>
      </c>
      <c r="AV70" s="185">
        <v>198938.06999999998</v>
      </c>
      <c r="AW70" s="185">
        <v>478366.95000000007</v>
      </c>
      <c r="AX70" s="185">
        <v>0</v>
      </c>
      <c r="AY70" s="185">
        <v>13482.15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17695.7</v>
      </c>
      <c r="BF70" s="185">
        <v>6260.5599999999986</v>
      </c>
      <c r="BG70" s="185">
        <v>934.56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83921.27</v>
      </c>
      <c r="BO70" s="185">
        <v>0</v>
      </c>
      <c r="BP70" s="185">
        <v>0</v>
      </c>
      <c r="BQ70" s="185">
        <v>0</v>
      </c>
      <c r="BR70" s="185">
        <v>0</v>
      </c>
      <c r="BS70" s="185">
        <v>286379.14999999997</v>
      </c>
      <c r="BT70" s="185">
        <v>4214.4799999999996</v>
      </c>
      <c r="BU70" s="185">
        <v>0</v>
      </c>
      <c r="BV70" s="185">
        <v>0</v>
      </c>
      <c r="BW70" s="185">
        <v>1750</v>
      </c>
      <c r="BX70" s="185">
        <v>10559.06</v>
      </c>
      <c r="BY70" s="185">
        <v>73109.48</v>
      </c>
      <c r="BZ70" s="185">
        <v>0</v>
      </c>
      <c r="CA70" s="185">
        <v>0</v>
      </c>
      <c r="CB70" s="185">
        <v>1075</v>
      </c>
      <c r="CC70" s="185">
        <v>3286417.8</v>
      </c>
      <c r="CD70" s="188">
        <v>0</v>
      </c>
      <c r="CE70" s="195">
        <f t="shared" si="0"/>
        <v>7204130.8399999999</v>
      </c>
      <c r="CF70" s="252"/>
    </row>
    <row r="71" spans="1:84" ht="14.15" customHeight="1" x14ac:dyDescent="0.3">
      <c r="A71" s="171" t="s">
        <v>243</v>
      </c>
      <c r="B71" s="175"/>
      <c r="C71" s="195">
        <f>SUM(C61:C68)+C69-C70</f>
        <v>29295234.329999994</v>
      </c>
      <c r="D71" s="195">
        <f t="shared" ref="D71:AI71" si="5">SUM(D61:D69)-D70</f>
        <v>0</v>
      </c>
      <c r="E71" s="195">
        <f t="shared" si="5"/>
        <v>55600012.050000004</v>
      </c>
      <c r="F71" s="195">
        <f t="shared" si="5"/>
        <v>14061722.700000001</v>
      </c>
      <c r="G71" s="195">
        <f t="shared" si="5"/>
        <v>5091908.1499999994</v>
      </c>
      <c r="H71" s="195">
        <f t="shared" si="5"/>
        <v>3752754.8099999996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46327208.089999996</v>
      </c>
      <c r="Q71" s="195">
        <f t="shared" si="5"/>
        <v>3941584.2900000005</v>
      </c>
      <c r="R71" s="195">
        <f t="shared" si="5"/>
        <v>3566381.12</v>
      </c>
      <c r="S71" s="195">
        <f t="shared" si="5"/>
        <v>3641959.66</v>
      </c>
      <c r="T71" s="195">
        <f t="shared" si="5"/>
        <v>4851667.8999999994</v>
      </c>
      <c r="U71" s="195">
        <f t="shared" si="5"/>
        <v>20329189.300000001</v>
      </c>
      <c r="V71" s="195">
        <f t="shared" si="5"/>
        <v>943691.17</v>
      </c>
      <c r="W71" s="195">
        <f t="shared" si="5"/>
        <v>1092258.5999999999</v>
      </c>
      <c r="X71" s="195">
        <f t="shared" si="5"/>
        <v>2371871.11</v>
      </c>
      <c r="Y71" s="195">
        <f t="shared" si="5"/>
        <v>43433543.159999989</v>
      </c>
      <c r="Z71" s="195">
        <f t="shared" si="5"/>
        <v>1356274.1</v>
      </c>
      <c r="AA71" s="195">
        <f t="shared" si="5"/>
        <v>1363600.9</v>
      </c>
      <c r="AB71" s="195">
        <f t="shared" si="5"/>
        <v>36869598.689999998</v>
      </c>
      <c r="AC71" s="195">
        <f t="shared" si="5"/>
        <v>7356923.0499999998</v>
      </c>
      <c r="AD71" s="195">
        <f t="shared" si="5"/>
        <v>659610.67999999993</v>
      </c>
      <c r="AE71" s="195">
        <f t="shared" si="5"/>
        <v>7470060.6999999993</v>
      </c>
      <c r="AF71" s="195">
        <f t="shared" si="5"/>
        <v>864887.94</v>
      </c>
      <c r="AG71" s="195">
        <f t="shared" si="5"/>
        <v>22992071.270000003</v>
      </c>
      <c r="AH71" s="195">
        <f t="shared" si="5"/>
        <v>0</v>
      </c>
      <c r="AI71" s="195">
        <f t="shared" si="5"/>
        <v>12509191.27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737486.34999999986</v>
      </c>
      <c r="AM71" s="195">
        <f t="shared" si="6"/>
        <v>0</v>
      </c>
      <c r="AN71" s="195">
        <f t="shared" si="6"/>
        <v>0</v>
      </c>
      <c r="AO71" s="195">
        <f t="shared" si="6"/>
        <v>87662</v>
      </c>
      <c r="AP71" s="195">
        <f t="shared" si="6"/>
        <v>30834559.700000003</v>
      </c>
      <c r="AQ71" s="195">
        <f t="shared" si="6"/>
        <v>0</v>
      </c>
      <c r="AR71" s="195">
        <f t="shared" si="6"/>
        <v>7041867.7699999996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22710730.770000003</v>
      </c>
      <c r="AW71" s="195">
        <f t="shared" si="6"/>
        <v>5896778.1299999999</v>
      </c>
      <c r="AX71" s="195">
        <f t="shared" si="6"/>
        <v>0</v>
      </c>
      <c r="AY71" s="195">
        <f t="shared" si="6"/>
        <v>6394466.9800000004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257247</v>
      </c>
      <c r="BE71" s="195">
        <f t="shared" si="6"/>
        <v>25491429.580000002</v>
      </c>
      <c r="BF71" s="195">
        <f t="shared" si="6"/>
        <v>9143105.3100000005</v>
      </c>
      <c r="BG71" s="195">
        <f t="shared" si="6"/>
        <v>1022117.63</v>
      </c>
      <c r="BH71" s="195">
        <f t="shared" si="6"/>
        <v>56497</v>
      </c>
      <c r="BI71" s="195">
        <f t="shared" si="6"/>
        <v>0</v>
      </c>
      <c r="BJ71" s="195">
        <f t="shared" si="6"/>
        <v>0</v>
      </c>
      <c r="BK71" s="195">
        <f t="shared" si="6"/>
        <v>603983.02999999991</v>
      </c>
      <c r="BL71" s="195">
        <f t="shared" si="6"/>
        <v>87385</v>
      </c>
      <c r="BM71" s="195">
        <f t="shared" si="6"/>
        <v>0</v>
      </c>
      <c r="BN71" s="195">
        <f t="shared" si="6"/>
        <v>102235216.68000002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816333.50999999989</v>
      </c>
      <c r="BS71" s="195">
        <f t="shared" si="7"/>
        <v>15561.260000000009</v>
      </c>
      <c r="BT71" s="195">
        <f t="shared" si="7"/>
        <v>667060.47999999998</v>
      </c>
      <c r="BU71" s="195">
        <f t="shared" si="7"/>
        <v>30883</v>
      </c>
      <c r="BV71" s="195">
        <f t="shared" si="7"/>
        <v>343475.15</v>
      </c>
      <c r="BW71" s="195">
        <f t="shared" si="7"/>
        <v>981273.83000000007</v>
      </c>
      <c r="BX71" s="195">
        <f t="shared" si="7"/>
        <v>7161862.0800000001</v>
      </c>
      <c r="BY71" s="195">
        <f t="shared" si="7"/>
        <v>3162794.5100000002</v>
      </c>
      <c r="BZ71" s="195">
        <f t="shared" si="7"/>
        <v>5881369.6700000009</v>
      </c>
      <c r="CA71" s="195">
        <f t="shared" si="7"/>
        <v>181653</v>
      </c>
      <c r="CB71" s="195">
        <f t="shared" si="7"/>
        <v>-1075</v>
      </c>
      <c r="CC71" s="195">
        <f t="shared" si="7"/>
        <v>7504346.9900000012</v>
      </c>
      <c r="CD71" s="245">
        <f>CD69-CD70</f>
        <v>19598395.57</v>
      </c>
      <c r="CE71" s="195">
        <f>SUM(CE61:CE69)-CE70</f>
        <v>588687672.01999986</v>
      </c>
      <c r="CF71" s="252"/>
    </row>
    <row r="72" spans="1:84" ht="14.1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4.15" customHeight="1" x14ac:dyDescent="0.3">
      <c r="A73" s="171" t="s">
        <v>245</v>
      </c>
      <c r="B73" s="175"/>
      <c r="C73" s="184">
        <v>83273742</v>
      </c>
      <c r="D73" s="184">
        <v>0</v>
      </c>
      <c r="E73" s="185">
        <v>175236531.30000001</v>
      </c>
      <c r="F73" s="185">
        <v>38794995.219999999</v>
      </c>
      <c r="G73" s="184">
        <v>10708867.439999999</v>
      </c>
      <c r="H73" s="184">
        <v>2951705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161015100.93000001</v>
      </c>
      <c r="Q73" s="185">
        <v>4679213</v>
      </c>
      <c r="R73" s="185">
        <v>33902038.299999997</v>
      </c>
      <c r="S73" s="185">
        <v>0</v>
      </c>
      <c r="T73" s="185">
        <v>3502473</v>
      </c>
      <c r="U73" s="185">
        <v>89611987.289999992</v>
      </c>
      <c r="V73" s="185">
        <v>7945740</v>
      </c>
      <c r="W73" s="185">
        <v>9559606.8499999996</v>
      </c>
      <c r="X73" s="185">
        <v>49185353.599999994</v>
      </c>
      <c r="Y73" s="185">
        <v>175084740.53999996</v>
      </c>
      <c r="Z73" s="185">
        <v>867718</v>
      </c>
      <c r="AA73" s="185">
        <v>1962558.1500000001</v>
      </c>
      <c r="AB73" s="185">
        <v>62775750.120000012</v>
      </c>
      <c r="AC73" s="185">
        <v>44668542</v>
      </c>
      <c r="AD73" s="185">
        <v>4099095</v>
      </c>
      <c r="AE73" s="185">
        <v>12883980.109999999</v>
      </c>
      <c r="AF73" s="185">
        <v>3855</v>
      </c>
      <c r="AG73" s="185">
        <v>69257656.039999992</v>
      </c>
      <c r="AH73" s="185">
        <v>0</v>
      </c>
      <c r="AI73" s="185">
        <v>7889519.1300000008</v>
      </c>
      <c r="AJ73" s="185">
        <v>0</v>
      </c>
      <c r="AK73" s="185">
        <v>0</v>
      </c>
      <c r="AL73" s="185">
        <v>3075060.5700000003</v>
      </c>
      <c r="AM73" s="185">
        <v>0</v>
      </c>
      <c r="AN73" s="185">
        <v>0</v>
      </c>
      <c r="AO73" s="185">
        <v>0</v>
      </c>
      <c r="AP73" s="185">
        <v>441519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3129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1053380476.59</v>
      </c>
      <c r="CF73" s="252"/>
    </row>
    <row r="74" spans="1:84" ht="14.15" customHeight="1" x14ac:dyDescent="0.3">
      <c r="A74" s="171" t="s">
        <v>246</v>
      </c>
      <c r="B74" s="175"/>
      <c r="C74" s="184">
        <v>2382283</v>
      </c>
      <c r="D74" s="184">
        <v>0</v>
      </c>
      <c r="E74" s="185">
        <v>17657613</v>
      </c>
      <c r="F74" s="185">
        <v>3296500.75</v>
      </c>
      <c r="G74" s="184">
        <v>2594539.16</v>
      </c>
      <c r="H74" s="184">
        <v>886804.04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86093227.519999981</v>
      </c>
      <c r="Q74" s="185">
        <v>6536783</v>
      </c>
      <c r="R74" s="185">
        <v>24585821.099999994</v>
      </c>
      <c r="S74" s="185">
        <v>0</v>
      </c>
      <c r="T74" s="185">
        <v>16434829.07</v>
      </c>
      <c r="U74" s="185">
        <v>50433557.359999985</v>
      </c>
      <c r="V74" s="185">
        <v>9381797</v>
      </c>
      <c r="W74" s="185">
        <v>13885085.549999999</v>
      </c>
      <c r="X74" s="185">
        <v>73041274.899999991</v>
      </c>
      <c r="Y74" s="185">
        <v>175991816.19</v>
      </c>
      <c r="Z74" s="185">
        <v>18739366</v>
      </c>
      <c r="AA74" s="185">
        <v>7377321.5299999993</v>
      </c>
      <c r="AB74" s="185">
        <v>72192324.569999993</v>
      </c>
      <c r="AC74" s="185">
        <v>2232665</v>
      </c>
      <c r="AD74" s="185">
        <v>209754</v>
      </c>
      <c r="AE74" s="185">
        <v>13606740.570000004</v>
      </c>
      <c r="AF74" s="185">
        <v>3362607</v>
      </c>
      <c r="AG74" s="185">
        <v>187518690.77000001</v>
      </c>
      <c r="AH74" s="185">
        <v>0</v>
      </c>
      <c r="AI74" s="185">
        <v>8073803.9500000011</v>
      </c>
      <c r="AJ74" s="185">
        <v>0</v>
      </c>
      <c r="AK74" s="185">
        <v>0</v>
      </c>
      <c r="AL74" s="185">
        <v>631420.49000000022</v>
      </c>
      <c r="AM74" s="185">
        <v>0</v>
      </c>
      <c r="AN74" s="185">
        <v>0</v>
      </c>
      <c r="AO74" s="185">
        <v>0</v>
      </c>
      <c r="AP74" s="185">
        <v>70652257.150000006</v>
      </c>
      <c r="AQ74" s="185">
        <v>0</v>
      </c>
      <c r="AR74" s="185">
        <v>9086049.0800000001</v>
      </c>
      <c r="AS74" s="185">
        <v>0</v>
      </c>
      <c r="AT74" s="185">
        <v>0</v>
      </c>
      <c r="AU74" s="185">
        <v>0</v>
      </c>
      <c r="AV74" s="185">
        <v>44801043.219999999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921685974.97000015</v>
      </c>
      <c r="CF74" s="252"/>
    </row>
    <row r="75" spans="1:84" ht="14.15" customHeight="1" x14ac:dyDescent="0.3">
      <c r="A75" s="171" t="s">
        <v>247</v>
      </c>
      <c r="B75" s="175"/>
      <c r="C75" s="195">
        <f t="shared" ref="C75:AV75" si="9">SUM(C73:C74)</f>
        <v>85656025</v>
      </c>
      <c r="D75" s="195">
        <f t="shared" si="9"/>
        <v>0</v>
      </c>
      <c r="E75" s="195">
        <f t="shared" si="9"/>
        <v>192894144.30000001</v>
      </c>
      <c r="F75" s="195">
        <f t="shared" si="9"/>
        <v>42091495.969999999</v>
      </c>
      <c r="G75" s="195">
        <f t="shared" si="9"/>
        <v>13303406.6</v>
      </c>
      <c r="H75" s="195">
        <f t="shared" si="9"/>
        <v>3838509.04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247108328.44999999</v>
      </c>
      <c r="Q75" s="195">
        <f t="shared" si="9"/>
        <v>11215996</v>
      </c>
      <c r="R75" s="195">
        <f t="shared" si="9"/>
        <v>58487859.399999991</v>
      </c>
      <c r="S75" s="195">
        <f t="shared" si="9"/>
        <v>0</v>
      </c>
      <c r="T75" s="195">
        <f t="shared" si="9"/>
        <v>19937302.07</v>
      </c>
      <c r="U75" s="195">
        <f t="shared" si="9"/>
        <v>140045544.64999998</v>
      </c>
      <c r="V75" s="195">
        <f t="shared" si="9"/>
        <v>17327537</v>
      </c>
      <c r="W75" s="195">
        <f t="shared" si="9"/>
        <v>23444692.399999999</v>
      </c>
      <c r="X75" s="195">
        <f t="shared" si="9"/>
        <v>122226628.49999999</v>
      </c>
      <c r="Y75" s="195">
        <f t="shared" si="9"/>
        <v>351076556.72999996</v>
      </c>
      <c r="Z75" s="195">
        <f t="shared" si="9"/>
        <v>19607084</v>
      </c>
      <c r="AA75" s="195">
        <f t="shared" si="9"/>
        <v>9339879.6799999997</v>
      </c>
      <c r="AB75" s="195">
        <f t="shared" si="9"/>
        <v>134968074.69</v>
      </c>
      <c r="AC75" s="195">
        <f t="shared" si="9"/>
        <v>46901207</v>
      </c>
      <c r="AD75" s="195">
        <f t="shared" si="9"/>
        <v>4308849</v>
      </c>
      <c r="AE75" s="195">
        <f t="shared" si="9"/>
        <v>26490720.680000003</v>
      </c>
      <c r="AF75" s="195">
        <f t="shared" si="9"/>
        <v>3366462</v>
      </c>
      <c r="AG75" s="195">
        <f t="shared" si="9"/>
        <v>256776346.81</v>
      </c>
      <c r="AH75" s="195">
        <f t="shared" si="9"/>
        <v>0</v>
      </c>
      <c r="AI75" s="195">
        <f t="shared" si="9"/>
        <v>15963323.080000002</v>
      </c>
      <c r="AJ75" s="195">
        <f t="shared" si="9"/>
        <v>0</v>
      </c>
      <c r="AK75" s="195">
        <f t="shared" si="9"/>
        <v>0</v>
      </c>
      <c r="AL75" s="195">
        <f t="shared" si="9"/>
        <v>3706481.0600000005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71093776.150000006</v>
      </c>
      <c r="AQ75" s="195">
        <f t="shared" si="9"/>
        <v>0</v>
      </c>
      <c r="AR75" s="195">
        <f t="shared" si="9"/>
        <v>9086049.0800000001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44804172.219999999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1975066451.5599999</v>
      </c>
      <c r="CF75" s="252"/>
    </row>
    <row r="76" spans="1:84" ht="14.15" customHeight="1" x14ac:dyDescent="0.3">
      <c r="A76" s="171" t="s">
        <v>248</v>
      </c>
      <c r="B76" s="175"/>
      <c r="C76" s="184">
        <v>43055.8</v>
      </c>
      <c r="D76" s="184">
        <v>0</v>
      </c>
      <c r="E76" s="185">
        <v>134471.17382352901</v>
      </c>
      <c r="F76" s="185">
        <v>44551</v>
      </c>
      <c r="G76" s="184">
        <v>15133</v>
      </c>
      <c r="H76" s="184">
        <v>8539.98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41972.822499999995</v>
      </c>
      <c r="Q76" s="185">
        <v>8497.5400000000009</v>
      </c>
      <c r="R76" s="185">
        <v>1008.45</v>
      </c>
      <c r="S76" s="185">
        <v>19850.97</v>
      </c>
      <c r="T76" s="185">
        <v>108.91</v>
      </c>
      <c r="U76" s="185">
        <v>16163.77</v>
      </c>
      <c r="V76" s="185">
        <v>608</v>
      </c>
      <c r="W76" s="185">
        <v>1999.73</v>
      </c>
      <c r="X76" s="185">
        <v>2583.4499999999998</v>
      </c>
      <c r="Y76" s="185">
        <v>12051</v>
      </c>
      <c r="Z76" s="185">
        <v>8730</v>
      </c>
      <c r="AA76" s="185">
        <v>2812.94</v>
      </c>
      <c r="AB76" s="185">
        <v>13397.6</v>
      </c>
      <c r="AC76" s="185">
        <v>1687.24</v>
      </c>
      <c r="AD76" s="185">
        <v>315.33999999999997</v>
      </c>
      <c r="AE76" s="185">
        <v>1020.31</v>
      </c>
      <c r="AF76" s="185">
        <v>4428.2700000000004</v>
      </c>
      <c r="AG76" s="185">
        <v>19360</v>
      </c>
      <c r="AH76" s="185">
        <v>0</v>
      </c>
      <c r="AI76" s="185">
        <v>22076.09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4661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573</v>
      </c>
      <c r="AW76" s="185">
        <v>0</v>
      </c>
      <c r="AX76" s="185">
        <v>0</v>
      </c>
      <c r="AY76" s="185">
        <v>19713.599999999999</v>
      </c>
      <c r="AZ76" s="185">
        <v>0</v>
      </c>
      <c r="BA76" s="185">
        <v>0</v>
      </c>
      <c r="BB76" s="185">
        <v>0</v>
      </c>
      <c r="BC76" s="185">
        <v>0</v>
      </c>
      <c r="BD76" s="185">
        <v>7706.59</v>
      </c>
      <c r="BE76" s="185">
        <v>314021.37367647077</v>
      </c>
      <c r="BF76" s="185">
        <v>21631.66</v>
      </c>
      <c r="BG76" s="185">
        <v>2789.85</v>
      </c>
      <c r="BH76" s="185">
        <v>3041.56</v>
      </c>
      <c r="BI76" s="185">
        <v>0</v>
      </c>
      <c r="BJ76" s="185">
        <v>0</v>
      </c>
      <c r="BK76" s="185">
        <v>0</v>
      </c>
      <c r="BL76" s="185">
        <v>4704.3900000000003</v>
      </c>
      <c r="BM76" s="185">
        <v>0</v>
      </c>
      <c r="BN76" s="185">
        <v>10256.76</v>
      </c>
      <c r="BO76" s="185">
        <v>0</v>
      </c>
      <c r="BP76" s="185">
        <v>0</v>
      </c>
      <c r="BQ76" s="185">
        <v>0</v>
      </c>
      <c r="BR76" s="185">
        <v>2876.96</v>
      </c>
      <c r="BS76" s="185">
        <v>1689.14</v>
      </c>
      <c r="BT76" s="185">
        <v>1378.22</v>
      </c>
      <c r="BU76" s="185">
        <v>1662.58</v>
      </c>
      <c r="BV76" s="185">
        <v>7812.92</v>
      </c>
      <c r="BW76" s="185">
        <v>1711.53</v>
      </c>
      <c r="BX76" s="185">
        <v>1145.67</v>
      </c>
      <c r="BY76" s="185">
        <v>4458.5</v>
      </c>
      <c r="BZ76" s="185">
        <v>0</v>
      </c>
      <c r="CA76" s="185">
        <v>9779.3799999999992</v>
      </c>
      <c r="CB76" s="185">
        <v>0</v>
      </c>
      <c r="CC76" s="185">
        <v>239.93</v>
      </c>
      <c r="CD76" s="249" t="s">
        <v>221</v>
      </c>
      <c r="CE76" s="195">
        <f t="shared" si="8"/>
        <v>846278</v>
      </c>
      <c r="CF76" s="195">
        <f>BE59-CE76</f>
        <v>0</v>
      </c>
    </row>
    <row r="77" spans="1:84" ht="14.15" customHeight="1" x14ac:dyDescent="0.3">
      <c r="A77" s="171" t="s">
        <v>249</v>
      </c>
      <c r="B77" s="175"/>
      <c r="C77" s="184">
        <v>0</v>
      </c>
      <c r="D77" s="184">
        <v>0</v>
      </c>
      <c r="E77" s="184">
        <v>256816.53916110567</v>
      </c>
      <c r="F77" s="184">
        <v>0</v>
      </c>
      <c r="G77" s="184">
        <v>10591.853055246265</v>
      </c>
      <c r="H77" s="184">
        <v>3756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1827.2212038106231</v>
      </c>
      <c r="AG77" s="184">
        <v>13127.493360277138</v>
      </c>
      <c r="AH77" s="184">
        <v>0</v>
      </c>
      <c r="AI77" s="184">
        <v>2208.6963048498847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29791.696914710417</v>
      </c>
      <c r="AW77" s="184">
        <v>0</v>
      </c>
      <c r="AX77" s="249" t="s">
        <v>221</v>
      </c>
      <c r="AY77" s="249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>
        <v>0</v>
      </c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318119.5</v>
      </c>
      <c r="CF77" s="195">
        <f>AY59-CE77</f>
        <v>0</v>
      </c>
    </row>
    <row r="78" spans="1:84" ht="14.15" customHeight="1" x14ac:dyDescent="0.3">
      <c r="A78" s="171" t="s">
        <v>250</v>
      </c>
      <c r="B78" s="175"/>
      <c r="C78" s="184">
        <v>21005.3893604441</v>
      </c>
      <c r="D78" s="184">
        <v>0</v>
      </c>
      <c r="E78" s="184">
        <v>65603.752649878923</v>
      </c>
      <c r="F78" s="184">
        <v>21734.864813036653</v>
      </c>
      <c r="G78" s="184">
        <v>7382.8580551656223</v>
      </c>
      <c r="H78" s="184">
        <v>4166.35565545188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20477.062756370968</v>
      </c>
      <c r="Q78" s="184">
        <v>4145.6506732367734</v>
      </c>
      <c r="R78" s="184">
        <v>491.98726001002927</v>
      </c>
      <c r="S78" s="184">
        <v>9684.5895570839311</v>
      </c>
      <c r="T78" s="184">
        <v>53.133355632596839</v>
      </c>
      <c r="U78" s="184">
        <v>7885.734457565879</v>
      </c>
      <c r="V78" s="184">
        <v>296.62179987713597</v>
      </c>
      <c r="W78" s="184">
        <v>975.59788136234397</v>
      </c>
      <c r="X78" s="184">
        <v>1260.3743238364914</v>
      </c>
      <c r="Y78" s="184">
        <v>5879.2587340779037</v>
      </c>
      <c r="Z78" s="184">
        <v>4259.059725209534</v>
      </c>
      <c r="AA78" s="184">
        <v>1372.3344173460375</v>
      </c>
      <c r="AB78" s="184">
        <v>6536.2174770294678</v>
      </c>
      <c r="AC78" s="184">
        <v>823.14500925114942</v>
      </c>
      <c r="AD78" s="184">
        <v>153.8432867981185</v>
      </c>
      <c r="AE78" s="184">
        <v>497.773336566843</v>
      </c>
      <c r="AF78" s="184">
        <v>2160.3970686544817</v>
      </c>
      <c r="AG78" s="184">
        <v>9445.0625750351192</v>
      </c>
      <c r="AH78" s="184">
        <v>0</v>
      </c>
      <c r="AI78" s="184">
        <v>10770.147286265859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2273.9378441238991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279.54653179210345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0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1484</v>
      </c>
      <c r="BI78" s="184">
        <v>0</v>
      </c>
      <c r="BJ78" s="249" t="s">
        <v>221</v>
      </c>
      <c r="BK78" s="184">
        <v>0</v>
      </c>
      <c r="BL78" s="184">
        <v>2295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824.07195237576559</v>
      </c>
      <c r="BT78" s="184">
        <v>672.38502800438539</v>
      </c>
      <c r="BU78" s="184">
        <v>811.11426322323803</v>
      </c>
      <c r="BV78" s="184">
        <v>3811.6486721974888</v>
      </c>
      <c r="BW78" s="184">
        <v>834.99524530216206</v>
      </c>
      <c r="BX78" s="184">
        <v>558.93206819940519</v>
      </c>
      <c r="BY78" s="184">
        <v>2175.1452216319258</v>
      </c>
      <c r="BZ78" s="184">
        <v>0</v>
      </c>
      <c r="CA78" s="184">
        <v>4771.0152915830004</v>
      </c>
      <c r="CB78" s="184">
        <v>0</v>
      </c>
      <c r="CC78" s="249" t="s">
        <v>221</v>
      </c>
      <c r="CD78" s="249" t="s">
        <v>221</v>
      </c>
      <c r="CE78" s="195">
        <f t="shared" si="8"/>
        <v>227853.00363362124</v>
      </c>
      <c r="CF78" s="195"/>
    </row>
    <row r="79" spans="1:84" ht="14.15" customHeight="1" x14ac:dyDescent="0.3">
      <c r="A79" s="171" t="s">
        <v>251</v>
      </c>
      <c r="B79" s="175"/>
      <c r="C79" s="225">
        <v>4158303.4049904002</v>
      </c>
      <c r="D79" s="225">
        <v>0</v>
      </c>
      <c r="E79" s="184">
        <v>8077502.7472534133</v>
      </c>
      <c r="F79" s="184">
        <v>1854784.9034225203</v>
      </c>
      <c r="G79" s="184">
        <v>330147.32421713998</v>
      </c>
      <c r="H79" s="184">
        <v>185393.54325533527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1200547.5552474845</v>
      </c>
      <c r="Q79" s="184">
        <v>599769.57917137642</v>
      </c>
      <c r="R79" s="184">
        <v>5.7326474291109926E-5</v>
      </c>
      <c r="S79" s="184">
        <v>361.18891920162054</v>
      </c>
      <c r="T79" s="184">
        <v>792574.51939060597</v>
      </c>
      <c r="U79" s="184">
        <v>0</v>
      </c>
      <c r="V79" s="184">
        <v>160.52862652963515</v>
      </c>
      <c r="W79" s="184">
        <v>142.69190862746802</v>
      </c>
      <c r="X79" s="184">
        <v>56481.471873616043</v>
      </c>
      <c r="Y79" s="184">
        <v>316561.36402564269</v>
      </c>
      <c r="Z79" s="184">
        <v>0</v>
      </c>
      <c r="AA79" s="184">
        <v>0</v>
      </c>
      <c r="AB79" s="184">
        <v>356.72977156866995</v>
      </c>
      <c r="AC79" s="184">
        <v>0</v>
      </c>
      <c r="AD79" s="184">
        <v>0</v>
      </c>
      <c r="AE79" s="184">
        <v>31433.621155739278</v>
      </c>
      <c r="AF79" s="184">
        <v>71452.015579161744</v>
      </c>
      <c r="AG79" s="184">
        <v>2302252.9431295455</v>
      </c>
      <c r="AH79" s="184">
        <v>0</v>
      </c>
      <c r="AI79" s="184">
        <v>1606546.4898374761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803008.54770606197</v>
      </c>
      <c r="AQ79" s="184">
        <v>0</v>
      </c>
      <c r="AR79" s="184">
        <v>502762.17163800617</v>
      </c>
      <c r="AS79" s="184">
        <v>0</v>
      </c>
      <c r="AT79" s="184">
        <v>0</v>
      </c>
      <c r="AU79" s="184">
        <v>0</v>
      </c>
      <c r="AV79" s="184">
        <v>1579456.6588232184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24469999.999999996</v>
      </c>
      <c r="CF79" s="195">
        <f>BA59</f>
        <v>0</v>
      </c>
    </row>
    <row r="80" spans="1:84" ht="14.15" customHeight="1" x14ac:dyDescent="0.3">
      <c r="A80" s="171" t="s">
        <v>252</v>
      </c>
      <c r="B80" s="175"/>
      <c r="C80" s="187">
        <v>125.00245162792926</v>
      </c>
      <c r="D80" s="187">
        <v>0</v>
      </c>
      <c r="E80" s="187">
        <v>242.81721368052541</v>
      </c>
      <c r="F80" s="187">
        <v>55.756552033225745</v>
      </c>
      <c r="G80" s="187">
        <v>9.9245343367720391</v>
      </c>
      <c r="H80" s="187">
        <v>5.5731016152148616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36.089571415532355</v>
      </c>
      <c r="Q80" s="187">
        <v>18.029629035317242</v>
      </c>
      <c r="R80" s="187">
        <v>1.7232869109488999E-9</v>
      </c>
      <c r="S80" s="187">
        <v>1.0857673431635722E-2</v>
      </c>
      <c r="T80" s="187">
        <v>23.825524107441176</v>
      </c>
      <c r="U80" s="187">
        <v>0</v>
      </c>
      <c r="V80" s="187">
        <v>4.8256391894316245E-3</v>
      </c>
      <c r="W80" s="187">
        <v>4.2894509295536001E-3</v>
      </c>
      <c r="X80" s="187">
        <v>1.6978853556676043</v>
      </c>
      <c r="Y80" s="187">
        <v>9.5161277905785848</v>
      </c>
      <c r="Z80" s="187">
        <v>0</v>
      </c>
      <c r="AA80" s="187">
        <v>0</v>
      </c>
      <c r="AB80" s="187">
        <v>1.0723627323883999E-2</v>
      </c>
      <c r="AC80" s="187">
        <v>0</v>
      </c>
      <c r="AD80" s="187">
        <v>0</v>
      </c>
      <c r="AE80" s="187">
        <v>0.94492376465252759</v>
      </c>
      <c r="AF80" s="187">
        <v>2.1479137646457604</v>
      </c>
      <c r="AG80" s="187">
        <v>69.207855735931602</v>
      </c>
      <c r="AH80" s="187">
        <v>0</v>
      </c>
      <c r="AI80" s="187">
        <v>48.294275411197965</v>
      </c>
      <c r="AJ80" s="187">
        <v>0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24.139180662232722</v>
      </c>
      <c r="AQ80" s="187">
        <v>0</v>
      </c>
      <c r="AR80" s="187">
        <v>15.113496520025485</v>
      </c>
      <c r="AS80" s="187">
        <v>0</v>
      </c>
      <c r="AT80" s="187">
        <v>0</v>
      </c>
      <c r="AU80" s="187">
        <v>0</v>
      </c>
      <c r="AV80" s="187">
        <v>47.479930001263568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735.5908632507518</v>
      </c>
      <c r="CF80" s="255"/>
    </row>
    <row r="81" spans="1:5" ht="13" customHeight="1" x14ac:dyDescent="0.3">
      <c r="A81" s="208" t="s">
        <v>253</v>
      </c>
      <c r="B81" s="208"/>
      <c r="C81" s="208"/>
      <c r="D81" s="208"/>
      <c r="E81" s="208"/>
    </row>
    <row r="82" spans="1:5" ht="13" customHeight="1" x14ac:dyDescent="0.3">
      <c r="A82" s="171" t="s">
        <v>254</v>
      </c>
      <c r="B82" s="172"/>
      <c r="C82" s="282" t="s">
        <v>1266</v>
      </c>
      <c r="D82" s="256"/>
      <c r="E82" s="175"/>
    </row>
    <row r="83" spans="1:5" ht="13" customHeight="1" x14ac:dyDescent="0.3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3" customHeight="1" x14ac:dyDescent="0.3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3" customHeight="1" x14ac:dyDescent="0.3">
      <c r="A85" s="173" t="s">
        <v>1251</v>
      </c>
      <c r="B85" s="172"/>
      <c r="C85" s="271" t="s">
        <v>1271</v>
      </c>
      <c r="D85" s="205"/>
      <c r="E85" s="204"/>
    </row>
    <row r="86" spans="1:5" ht="13" customHeight="1" x14ac:dyDescent="0.3">
      <c r="A86" s="173" t="s">
        <v>1252</v>
      </c>
      <c r="B86" s="172" t="s">
        <v>256</v>
      </c>
      <c r="C86" s="231" t="s">
        <v>1272</v>
      </c>
      <c r="D86" s="205"/>
      <c r="E86" s="204"/>
    </row>
    <row r="87" spans="1:5" ht="13" customHeight="1" x14ac:dyDescent="0.3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3" customHeight="1" x14ac:dyDescent="0.3">
      <c r="A88" s="173" t="s">
        <v>259</v>
      </c>
      <c r="B88" s="172" t="s">
        <v>256</v>
      </c>
      <c r="C88" s="230" t="s">
        <v>1274</v>
      </c>
      <c r="D88" s="205"/>
      <c r="E88" s="204"/>
    </row>
    <row r="89" spans="1:5" ht="13" customHeight="1" x14ac:dyDescent="0.3">
      <c r="A89" s="173" t="s">
        <v>260</v>
      </c>
      <c r="B89" s="172" t="s">
        <v>256</v>
      </c>
      <c r="C89" s="230" t="s">
        <v>1267</v>
      </c>
      <c r="D89" s="205"/>
      <c r="E89" s="204"/>
    </row>
    <row r="90" spans="1:5" ht="13" customHeight="1" x14ac:dyDescent="0.3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3" customHeight="1" x14ac:dyDescent="0.3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3" customHeight="1" x14ac:dyDescent="0.3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3" customHeight="1" x14ac:dyDescent="0.3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5" ht="13" customHeight="1" x14ac:dyDescent="0.3">
      <c r="A94" s="173"/>
      <c r="B94" s="173"/>
      <c r="C94" s="191"/>
      <c r="D94" s="175"/>
      <c r="E94" s="175"/>
    </row>
    <row r="95" spans="1:5" ht="13" customHeight="1" x14ac:dyDescent="0.3">
      <c r="A95" s="208" t="s">
        <v>265</v>
      </c>
      <c r="B95" s="208"/>
      <c r="C95" s="208"/>
      <c r="D95" s="208"/>
      <c r="E95" s="208"/>
    </row>
    <row r="96" spans="1:5" ht="13" customHeight="1" x14ac:dyDescent="0.3">
      <c r="A96" s="257" t="s">
        <v>266</v>
      </c>
      <c r="B96" s="257"/>
      <c r="C96" s="257"/>
      <c r="D96" s="257"/>
      <c r="E96" s="257"/>
    </row>
    <row r="97" spans="1:5" ht="13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3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3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3" customHeight="1" x14ac:dyDescent="0.3">
      <c r="A100" s="257" t="s">
        <v>269</v>
      </c>
      <c r="B100" s="257"/>
      <c r="C100" s="257"/>
      <c r="D100" s="257"/>
      <c r="E100" s="257"/>
    </row>
    <row r="101" spans="1:5" ht="13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3" customHeight="1" x14ac:dyDescent="0.3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3" customHeight="1" x14ac:dyDescent="0.3">
      <c r="A103" s="257" t="s">
        <v>271</v>
      </c>
      <c r="B103" s="257"/>
      <c r="C103" s="257"/>
      <c r="D103" s="257"/>
      <c r="E103" s="257"/>
    </row>
    <row r="104" spans="1:5" ht="13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3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3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13" customHeight="1" x14ac:dyDescent="0.3">
      <c r="A107" s="173"/>
      <c r="B107" s="172"/>
      <c r="C107" s="190"/>
      <c r="D107" s="175"/>
      <c r="E107" s="175"/>
    </row>
    <row r="108" spans="1:5" ht="13" customHeight="1" x14ac:dyDescent="0.3">
      <c r="A108" s="207" t="s">
        <v>275</v>
      </c>
      <c r="B108" s="208"/>
      <c r="C108" s="208"/>
      <c r="D108" s="208"/>
      <c r="E108" s="208"/>
    </row>
    <row r="109" spans="1:5" ht="13" customHeight="1" x14ac:dyDescent="0.3">
      <c r="A109" s="173"/>
      <c r="B109" s="172"/>
      <c r="C109" s="190"/>
      <c r="D109" s="175"/>
      <c r="E109" s="175"/>
    </row>
    <row r="110" spans="1:5" ht="13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3" customHeight="1" x14ac:dyDescent="0.3">
      <c r="A111" s="173" t="s">
        <v>278</v>
      </c>
      <c r="B111" s="172" t="s">
        <v>256</v>
      </c>
      <c r="C111" s="189">
        <v>19955</v>
      </c>
      <c r="D111" s="174">
        <v>89784</v>
      </c>
      <c r="E111" s="175"/>
    </row>
    <row r="112" spans="1:5" ht="13" customHeight="1" x14ac:dyDescent="0.3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3" customHeight="1" x14ac:dyDescent="0.3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3" customHeight="1" x14ac:dyDescent="0.3">
      <c r="A114" s="173" t="s">
        <v>281</v>
      </c>
      <c r="B114" s="172" t="s">
        <v>256</v>
      </c>
      <c r="C114" s="189">
        <v>1925</v>
      </c>
      <c r="D114" s="174">
        <v>3290</v>
      </c>
      <c r="E114" s="175"/>
    </row>
    <row r="115" spans="1:5" ht="13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3" customHeight="1" x14ac:dyDescent="0.3">
      <c r="A116" s="173" t="s">
        <v>283</v>
      </c>
      <c r="B116" s="172" t="s">
        <v>256</v>
      </c>
      <c r="C116" s="189">
        <v>74</v>
      </c>
      <c r="D116" s="175"/>
      <c r="E116" s="175"/>
    </row>
    <row r="117" spans="1:5" ht="13" customHeight="1" x14ac:dyDescent="0.3">
      <c r="A117" s="173" t="s">
        <v>284</v>
      </c>
      <c r="B117" s="172" t="s">
        <v>256</v>
      </c>
      <c r="C117" s="189">
        <v>34</v>
      </c>
      <c r="D117" s="175"/>
      <c r="E117" s="175"/>
    </row>
    <row r="118" spans="1:5" ht="13" customHeight="1" x14ac:dyDescent="0.3">
      <c r="A118" s="173" t="s">
        <v>1239</v>
      </c>
      <c r="B118" s="172" t="s">
        <v>256</v>
      </c>
      <c r="C118" s="189">
        <v>242</v>
      </c>
      <c r="D118" s="175"/>
      <c r="E118" s="175"/>
    </row>
    <row r="119" spans="1:5" ht="13" customHeight="1" x14ac:dyDescent="0.3">
      <c r="A119" s="173" t="s">
        <v>285</v>
      </c>
      <c r="B119" s="172" t="s">
        <v>256</v>
      </c>
      <c r="C119" s="189">
        <v>8</v>
      </c>
      <c r="D119" s="175"/>
      <c r="E119" s="175"/>
    </row>
    <row r="120" spans="1:5" ht="13" customHeight="1" x14ac:dyDescent="0.3">
      <c r="A120" s="173" t="s">
        <v>286</v>
      </c>
      <c r="B120" s="172" t="s">
        <v>256</v>
      </c>
      <c r="C120" s="189">
        <v>40</v>
      </c>
      <c r="D120" s="175"/>
      <c r="E120" s="175"/>
    </row>
    <row r="121" spans="1:5" ht="13" customHeight="1" x14ac:dyDescent="0.3">
      <c r="A121" s="173" t="s">
        <v>287</v>
      </c>
      <c r="B121" s="172" t="s">
        <v>256</v>
      </c>
      <c r="C121" s="189">
        <v>14</v>
      </c>
      <c r="D121" s="175"/>
      <c r="E121" s="175"/>
    </row>
    <row r="122" spans="1:5" ht="13" customHeight="1" x14ac:dyDescent="0.3">
      <c r="A122" s="173" t="s">
        <v>97</v>
      </c>
      <c r="B122" s="172" t="s">
        <v>256</v>
      </c>
      <c r="C122" s="189">
        <v>5</v>
      </c>
      <c r="D122" s="175"/>
      <c r="E122" s="175"/>
    </row>
    <row r="123" spans="1:5" ht="13" customHeight="1" x14ac:dyDescent="0.3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3" customHeight="1" x14ac:dyDescent="0.3">
      <c r="A124" s="173" t="s">
        <v>289</v>
      </c>
      <c r="B124" s="172"/>
      <c r="C124" s="189">
        <v>0</v>
      </c>
      <c r="D124" s="175"/>
      <c r="E124" s="175"/>
    </row>
    <row r="125" spans="1:5" ht="13" customHeight="1" x14ac:dyDescent="0.3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3" customHeight="1" x14ac:dyDescent="0.3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3" customHeight="1" x14ac:dyDescent="0.3">
      <c r="A127" s="173" t="s">
        <v>291</v>
      </c>
      <c r="B127" s="175"/>
      <c r="C127" s="191"/>
      <c r="D127" s="175"/>
      <c r="E127" s="175">
        <f>SUM(C116:C126)</f>
        <v>417</v>
      </c>
    </row>
    <row r="128" spans="1:5" ht="13" customHeight="1" x14ac:dyDescent="0.3">
      <c r="A128" s="173" t="s">
        <v>292</v>
      </c>
      <c r="B128" s="172" t="s">
        <v>256</v>
      </c>
      <c r="C128" s="189">
        <v>450</v>
      </c>
      <c r="D128" s="175"/>
      <c r="E128" s="175"/>
    </row>
    <row r="129" spans="1:6" ht="13" customHeight="1" x14ac:dyDescent="0.3">
      <c r="A129" s="173" t="s">
        <v>293</v>
      </c>
      <c r="B129" s="172" t="s">
        <v>256</v>
      </c>
      <c r="C129" s="189">
        <v>40</v>
      </c>
      <c r="D129" s="175"/>
      <c r="E129" s="175"/>
    </row>
    <row r="130" spans="1:6" ht="13" customHeight="1" x14ac:dyDescent="0.3">
      <c r="A130" s="173"/>
      <c r="B130" s="175"/>
      <c r="C130" s="191"/>
      <c r="D130" s="175"/>
      <c r="E130" s="175"/>
    </row>
    <row r="131" spans="1:6" ht="13" customHeight="1" x14ac:dyDescent="0.3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3" customHeight="1" x14ac:dyDescent="0.3">
      <c r="A132" s="173"/>
      <c r="B132" s="173"/>
      <c r="C132" s="191"/>
      <c r="D132" s="175"/>
      <c r="E132" s="175"/>
    </row>
    <row r="133" spans="1:6" ht="13" customHeight="1" x14ac:dyDescent="0.3">
      <c r="A133" s="173"/>
      <c r="B133" s="173"/>
      <c r="C133" s="191"/>
      <c r="D133" s="175"/>
      <c r="E133" s="175"/>
    </row>
    <row r="134" spans="1:6" ht="13" customHeight="1" x14ac:dyDescent="0.3">
      <c r="A134" s="173"/>
      <c r="B134" s="173"/>
      <c r="C134" s="191"/>
      <c r="D134" s="175"/>
      <c r="E134" s="175"/>
    </row>
    <row r="135" spans="1:6" ht="13" customHeight="1" x14ac:dyDescent="0.3">
      <c r="A135" s="173"/>
      <c r="B135" s="173"/>
      <c r="C135" s="191"/>
      <c r="D135" s="175"/>
      <c r="E135" s="175"/>
    </row>
    <row r="136" spans="1:6" ht="13" customHeight="1" x14ac:dyDescent="0.3">
      <c r="A136" s="208" t="s">
        <v>1240</v>
      </c>
      <c r="B136" s="207"/>
      <c r="C136" s="207"/>
      <c r="D136" s="207"/>
      <c r="E136" s="207"/>
    </row>
    <row r="137" spans="1:6" ht="13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3" customHeight="1" x14ac:dyDescent="0.3">
      <c r="A138" s="173" t="s">
        <v>277</v>
      </c>
      <c r="B138" s="174">
        <v>10621</v>
      </c>
      <c r="C138" s="189">
        <v>4237</v>
      </c>
      <c r="D138" s="174">
        <v>5097</v>
      </c>
      <c r="E138" s="175">
        <f>SUM(B138:D138)</f>
        <v>19955</v>
      </c>
    </row>
    <row r="139" spans="1:6" ht="13" customHeight="1" x14ac:dyDescent="0.3">
      <c r="A139" s="173" t="s">
        <v>215</v>
      </c>
      <c r="B139" s="174">
        <v>50896</v>
      </c>
      <c r="C139" s="189">
        <v>20109</v>
      </c>
      <c r="D139" s="174">
        <v>18779</v>
      </c>
      <c r="E139" s="175">
        <f>SUM(B139:D139)</f>
        <v>89784</v>
      </c>
    </row>
    <row r="140" spans="1:6" ht="13" customHeight="1" x14ac:dyDescent="0.3">
      <c r="A140" s="173" t="s">
        <v>298</v>
      </c>
      <c r="B140" s="174">
        <v>56412</v>
      </c>
      <c r="C140" s="174">
        <v>43446</v>
      </c>
      <c r="D140" s="174">
        <v>57341</v>
      </c>
      <c r="E140" s="175">
        <f>SUM(B140:D140)</f>
        <v>157199</v>
      </c>
    </row>
    <row r="141" spans="1:6" ht="13" customHeight="1" x14ac:dyDescent="0.3">
      <c r="A141" s="173" t="s">
        <v>245</v>
      </c>
      <c r="B141" s="174">
        <v>593120476</v>
      </c>
      <c r="C141" s="189">
        <v>197910065</v>
      </c>
      <c r="D141" s="174">
        <v>262349935.59000003</v>
      </c>
      <c r="E141" s="175">
        <f>SUM(B141:D141)</f>
        <v>1053380476.59</v>
      </c>
      <c r="F141" s="199"/>
    </row>
    <row r="142" spans="1:6" ht="13" customHeight="1" x14ac:dyDescent="0.3">
      <c r="A142" s="173" t="s">
        <v>246</v>
      </c>
      <c r="B142" s="174">
        <v>395908112</v>
      </c>
      <c r="C142" s="189">
        <v>206457416</v>
      </c>
      <c r="D142" s="174">
        <v>319320446.97000015</v>
      </c>
      <c r="E142" s="175">
        <f>SUM(B142:D142)</f>
        <v>921685974.97000015</v>
      </c>
      <c r="F142" s="199"/>
    </row>
    <row r="143" spans="1:6" ht="13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3" customHeight="1" x14ac:dyDescent="0.3">
      <c r="A144" s="173" t="s">
        <v>277</v>
      </c>
      <c r="B144" s="174">
        <v>0</v>
      </c>
      <c r="C144" s="174">
        <v>0</v>
      </c>
      <c r="D144" s="174">
        <v>0</v>
      </c>
      <c r="E144" s="175">
        <f>SUM(B144:D144)</f>
        <v>0</v>
      </c>
    </row>
    <row r="145" spans="1:5" ht="13" customHeight="1" x14ac:dyDescent="0.3">
      <c r="A145" s="173" t="s">
        <v>215</v>
      </c>
      <c r="B145" s="174">
        <v>0</v>
      </c>
      <c r="C145" s="174">
        <v>0</v>
      </c>
      <c r="D145" s="174">
        <v>0</v>
      </c>
      <c r="E145" s="175">
        <f>SUM(B145:D145)</f>
        <v>0</v>
      </c>
    </row>
    <row r="146" spans="1:5" ht="13" customHeight="1" x14ac:dyDescent="0.3">
      <c r="A146" s="173" t="s">
        <v>298</v>
      </c>
      <c r="B146" s="174">
        <v>0</v>
      </c>
      <c r="C146" s="174">
        <v>0</v>
      </c>
      <c r="D146" s="174">
        <v>0</v>
      </c>
      <c r="E146" s="175">
        <f>SUM(B146:D146)</f>
        <v>0</v>
      </c>
    </row>
    <row r="147" spans="1:5" ht="13" customHeight="1" x14ac:dyDescent="0.3">
      <c r="A147" s="173" t="s">
        <v>245</v>
      </c>
      <c r="B147" s="174">
        <v>0</v>
      </c>
      <c r="C147" s="174">
        <v>0</v>
      </c>
      <c r="D147" s="174">
        <v>0</v>
      </c>
      <c r="E147" s="175">
        <f>SUM(B147:D147)</f>
        <v>0</v>
      </c>
    </row>
    <row r="148" spans="1:5" ht="13" customHeight="1" x14ac:dyDescent="0.3">
      <c r="A148" s="173" t="s">
        <v>246</v>
      </c>
      <c r="B148" s="174">
        <v>0</v>
      </c>
      <c r="C148" s="174">
        <v>0</v>
      </c>
      <c r="D148" s="174">
        <v>0</v>
      </c>
      <c r="E148" s="175">
        <f>SUM(B148:D148)</f>
        <v>0</v>
      </c>
    </row>
    <row r="149" spans="1:5" ht="13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3" customHeight="1" x14ac:dyDescent="0.3">
      <c r="A150" s="173" t="s">
        <v>277</v>
      </c>
      <c r="B150" s="174">
        <v>0</v>
      </c>
      <c r="C150" s="174">
        <v>0</v>
      </c>
      <c r="D150" s="174">
        <v>0</v>
      </c>
      <c r="E150" s="175">
        <f>SUM(B150:D150)</f>
        <v>0</v>
      </c>
    </row>
    <row r="151" spans="1:5" ht="13" customHeight="1" x14ac:dyDescent="0.3">
      <c r="A151" s="173" t="s">
        <v>215</v>
      </c>
      <c r="B151" s="174">
        <v>0</v>
      </c>
      <c r="C151" s="174">
        <v>0</v>
      </c>
      <c r="D151" s="174">
        <v>0</v>
      </c>
      <c r="E151" s="175">
        <f>SUM(B151:D151)</f>
        <v>0</v>
      </c>
    </row>
    <row r="152" spans="1:5" ht="13" customHeight="1" x14ac:dyDescent="0.3">
      <c r="A152" s="173" t="s">
        <v>298</v>
      </c>
      <c r="B152" s="174">
        <v>0</v>
      </c>
      <c r="C152" s="174">
        <v>0</v>
      </c>
      <c r="D152" s="174">
        <v>0</v>
      </c>
      <c r="E152" s="175">
        <f>SUM(B152:D152)</f>
        <v>0</v>
      </c>
    </row>
    <row r="153" spans="1:5" ht="13" customHeight="1" x14ac:dyDescent="0.3">
      <c r="A153" s="173" t="s">
        <v>245</v>
      </c>
      <c r="B153" s="174">
        <v>0</v>
      </c>
      <c r="C153" s="174">
        <v>0</v>
      </c>
      <c r="D153" s="174">
        <v>0</v>
      </c>
      <c r="E153" s="175">
        <f>SUM(B153:D153)</f>
        <v>0</v>
      </c>
    </row>
    <row r="154" spans="1:5" ht="13" customHeight="1" x14ac:dyDescent="0.3">
      <c r="A154" s="173" t="s">
        <v>246</v>
      </c>
      <c r="B154" s="174">
        <v>0</v>
      </c>
      <c r="C154" s="174">
        <v>0</v>
      </c>
      <c r="D154" s="174">
        <v>0</v>
      </c>
      <c r="E154" s="175">
        <f>SUM(B154:D154)</f>
        <v>0</v>
      </c>
    </row>
    <row r="155" spans="1:5" ht="13" customHeight="1" x14ac:dyDescent="0.3">
      <c r="A155" s="177"/>
      <c r="B155" s="177"/>
      <c r="C155" s="193"/>
      <c r="D155" s="178"/>
      <c r="E155" s="175"/>
    </row>
    <row r="156" spans="1:5" ht="13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3" customHeight="1" x14ac:dyDescent="0.3">
      <c r="A157" s="177" t="s">
        <v>304</v>
      </c>
      <c r="B157" s="174">
        <v>40159227.010000005</v>
      </c>
      <c r="C157" s="174">
        <v>30376543.400000006</v>
      </c>
      <c r="D157" s="175"/>
      <c r="E157" s="175"/>
    </row>
    <row r="158" spans="1:5" ht="13" customHeight="1" x14ac:dyDescent="0.3">
      <c r="A158" s="177"/>
      <c r="B158" s="178"/>
      <c r="C158" s="193"/>
      <c r="D158" s="175"/>
      <c r="E158" s="175"/>
    </row>
    <row r="159" spans="1:5" ht="13" customHeight="1" x14ac:dyDescent="0.3">
      <c r="A159" s="177"/>
      <c r="B159" s="177"/>
      <c r="C159" s="193"/>
      <c r="D159" s="178"/>
      <c r="E159" s="175"/>
    </row>
    <row r="160" spans="1:5" ht="13" customHeight="1" x14ac:dyDescent="0.3">
      <c r="A160" s="177"/>
      <c r="B160" s="177"/>
      <c r="C160" s="193"/>
      <c r="D160" s="178"/>
      <c r="E160" s="175"/>
    </row>
    <row r="161" spans="1:5" ht="13" customHeight="1" x14ac:dyDescent="0.3">
      <c r="A161" s="177"/>
      <c r="B161" s="177"/>
      <c r="C161" s="193"/>
      <c r="D161" s="178"/>
      <c r="E161" s="175"/>
    </row>
    <row r="162" spans="1:5" ht="13" customHeight="1" x14ac:dyDescent="0.3">
      <c r="A162" s="177"/>
      <c r="B162" s="177"/>
      <c r="C162" s="193"/>
      <c r="D162" s="178"/>
      <c r="E162" s="175"/>
    </row>
    <row r="163" spans="1:5" ht="13" customHeight="1" x14ac:dyDescent="0.3">
      <c r="A163" s="207" t="s">
        <v>305</v>
      </c>
      <c r="B163" s="208"/>
      <c r="C163" s="208"/>
      <c r="D163" s="208"/>
      <c r="E163" s="208"/>
    </row>
    <row r="164" spans="1:5" ht="13" customHeight="1" x14ac:dyDescent="0.3">
      <c r="A164" s="257" t="s">
        <v>306</v>
      </c>
      <c r="B164" s="257"/>
      <c r="C164" s="257"/>
      <c r="D164" s="257"/>
      <c r="E164" s="257"/>
    </row>
    <row r="165" spans="1:5" ht="13" customHeight="1" x14ac:dyDescent="0.3">
      <c r="A165" s="173" t="s">
        <v>307</v>
      </c>
      <c r="B165" s="172" t="s">
        <v>256</v>
      </c>
      <c r="C165" s="189">
        <v>15617632.919999992</v>
      </c>
      <c r="D165" s="175"/>
      <c r="E165" s="175"/>
    </row>
    <row r="166" spans="1:5" ht="13" customHeight="1" x14ac:dyDescent="0.3">
      <c r="A166" s="173" t="s">
        <v>308</v>
      </c>
      <c r="B166" s="172" t="s">
        <v>256</v>
      </c>
      <c r="C166" s="189">
        <v>312216</v>
      </c>
      <c r="D166" s="175"/>
      <c r="E166" s="175"/>
    </row>
    <row r="167" spans="1:5" ht="13" customHeight="1" x14ac:dyDescent="0.3">
      <c r="A167" s="177" t="s">
        <v>309</v>
      </c>
      <c r="B167" s="172" t="s">
        <v>256</v>
      </c>
      <c r="C167" s="189">
        <v>984748.26999999967</v>
      </c>
      <c r="D167" s="175"/>
      <c r="E167" s="175"/>
    </row>
    <row r="168" spans="1:5" ht="13" customHeight="1" x14ac:dyDescent="0.3">
      <c r="A168" s="173" t="s">
        <v>310</v>
      </c>
      <c r="B168" s="172" t="s">
        <v>256</v>
      </c>
      <c r="C168" s="189">
        <v>25230824.259999998</v>
      </c>
      <c r="D168" s="175"/>
      <c r="E168" s="175"/>
    </row>
    <row r="169" spans="1:5" ht="13" customHeight="1" x14ac:dyDescent="0.3">
      <c r="A169" s="173" t="s">
        <v>311</v>
      </c>
      <c r="B169" s="172" t="s">
        <v>256</v>
      </c>
      <c r="C169" s="189">
        <v>119474.07999999996</v>
      </c>
      <c r="D169" s="175"/>
      <c r="E169" s="175"/>
    </row>
    <row r="170" spans="1:5" ht="13" customHeight="1" x14ac:dyDescent="0.3">
      <c r="A170" s="173" t="s">
        <v>312</v>
      </c>
      <c r="B170" s="172" t="s">
        <v>256</v>
      </c>
      <c r="C170" s="189">
        <v>13434866.68</v>
      </c>
      <c r="D170" s="175"/>
      <c r="E170" s="175"/>
    </row>
    <row r="171" spans="1:5" ht="13" customHeight="1" x14ac:dyDescent="0.3">
      <c r="A171" s="173" t="s">
        <v>313</v>
      </c>
      <c r="B171" s="172" t="s">
        <v>256</v>
      </c>
      <c r="C171" s="189">
        <v>1068783</v>
      </c>
      <c r="D171" s="175"/>
      <c r="E171" s="175"/>
    </row>
    <row r="172" spans="1:5" ht="13" customHeight="1" x14ac:dyDescent="0.3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3" customHeight="1" x14ac:dyDescent="0.3">
      <c r="A173" s="173" t="s">
        <v>203</v>
      </c>
      <c r="B173" s="175"/>
      <c r="C173" s="191"/>
      <c r="D173" s="175">
        <f>SUM(C165:C172)</f>
        <v>56768545.209999986</v>
      </c>
      <c r="E173" s="175"/>
    </row>
    <row r="174" spans="1:5" ht="13" customHeight="1" x14ac:dyDescent="0.3">
      <c r="A174" s="257" t="s">
        <v>314</v>
      </c>
      <c r="B174" s="257"/>
      <c r="C174" s="257"/>
      <c r="D174" s="257"/>
      <c r="E174" s="257"/>
    </row>
    <row r="175" spans="1:5" ht="13" customHeight="1" x14ac:dyDescent="0.3">
      <c r="A175" s="173" t="s">
        <v>315</v>
      </c>
      <c r="B175" s="172" t="s">
        <v>256</v>
      </c>
      <c r="C175" s="189">
        <v>6408308.5799999991</v>
      </c>
      <c r="D175" s="175"/>
      <c r="E175" s="175"/>
    </row>
    <row r="176" spans="1:5" ht="13" customHeight="1" x14ac:dyDescent="0.3">
      <c r="A176" s="173" t="s">
        <v>316</v>
      </c>
      <c r="B176" s="172" t="s">
        <v>256</v>
      </c>
      <c r="C176" s="189">
        <v>2323553.31</v>
      </c>
      <c r="D176" s="175"/>
      <c r="E176" s="175"/>
    </row>
    <row r="177" spans="1:5" ht="13" customHeight="1" x14ac:dyDescent="0.3">
      <c r="A177" s="173" t="s">
        <v>203</v>
      </c>
      <c r="B177" s="175"/>
      <c r="C177" s="191"/>
      <c r="D177" s="175">
        <f>SUM(C175:C176)</f>
        <v>8731861.8899999987</v>
      </c>
      <c r="E177" s="175"/>
    </row>
    <row r="178" spans="1:5" ht="13" customHeight="1" x14ac:dyDescent="0.3">
      <c r="A178" s="257" t="s">
        <v>317</v>
      </c>
      <c r="B178" s="257"/>
      <c r="C178" s="257"/>
      <c r="D178" s="257"/>
      <c r="E178" s="257"/>
    </row>
    <row r="179" spans="1:5" ht="13" customHeight="1" x14ac:dyDescent="0.3">
      <c r="A179" s="173" t="s">
        <v>318</v>
      </c>
      <c r="B179" s="172" t="s">
        <v>256</v>
      </c>
      <c r="C179" s="189">
        <v>4684176</v>
      </c>
      <c r="D179" s="175"/>
      <c r="E179" s="175"/>
    </row>
    <row r="180" spans="1:5" ht="13" customHeight="1" x14ac:dyDescent="0.3">
      <c r="A180" s="173" t="s">
        <v>319</v>
      </c>
      <c r="B180" s="172" t="s">
        <v>256</v>
      </c>
      <c r="C180" s="189">
        <v>1328556</v>
      </c>
      <c r="D180" s="175"/>
      <c r="E180" s="175"/>
    </row>
    <row r="181" spans="1:5" ht="13" customHeight="1" x14ac:dyDescent="0.3">
      <c r="A181" s="173" t="s">
        <v>203</v>
      </c>
      <c r="B181" s="175"/>
      <c r="C181" s="191"/>
      <c r="D181" s="175">
        <f>SUM(C179:C180)</f>
        <v>6012732</v>
      </c>
      <c r="E181" s="175"/>
    </row>
    <row r="182" spans="1:5" ht="13" customHeight="1" x14ac:dyDescent="0.3">
      <c r="A182" s="257" t="s">
        <v>320</v>
      </c>
      <c r="B182" s="257"/>
      <c r="C182" s="257"/>
      <c r="D182" s="257"/>
      <c r="E182" s="257"/>
    </row>
    <row r="183" spans="1:5" ht="13" customHeight="1" x14ac:dyDescent="0.3">
      <c r="A183" s="173" t="s">
        <v>321</v>
      </c>
      <c r="B183" s="172" t="s">
        <v>256</v>
      </c>
      <c r="C183" s="189">
        <v>341115.93</v>
      </c>
      <c r="D183" s="175"/>
      <c r="E183" s="175"/>
    </row>
    <row r="184" spans="1:5" ht="13" customHeight="1" x14ac:dyDescent="0.3">
      <c r="A184" s="173" t="s">
        <v>322</v>
      </c>
      <c r="B184" s="172" t="s">
        <v>256</v>
      </c>
      <c r="C184" s="189">
        <v>19942683.739999998</v>
      </c>
      <c r="D184" s="175"/>
      <c r="E184" s="175"/>
    </row>
    <row r="185" spans="1:5" ht="13" customHeight="1" x14ac:dyDescent="0.3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3" customHeight="1" x14ac:dyDescent="0.3">
      <c r="A186" s="173" t="s">
        <v>203</v>
      </c>
      <c r="B186" s="175"/>
      <c r="C186" s="191"/>
      <c r="D186" s="175">
        <f>SUM(C183:C185)</f>
        <v>20283799.669999998</v>
      </c>
      <c r="E186" s="175"/>
    </row>
    <row r="187" spans="1:5" ht="13" customHeight="1" x14ac:dyDescent="0.3">
      <c r="A187" s="257" t="s">
        <v>323</v>
      </c>
      <c r="B187" s="257"/>
      <c r="C187" s="257"/>
      <c r="D187" s="257"/>
      <c r="E187" s="257"/>
    </row>
    <row r="188" spans="1:5" ht="13" customHeight="1" x14ac:dyDescent="0.3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3" customHeight="1" x14ac:dyDescent="0.3">
      <c r="A189" s="173" t="s">
        <v>325</v>
      </c>
      <c r="B189" s="172" t="s">
        <v>256</v>
      </c>
      <c r="C189" s="189">
        <v>709750.83999999985</v>
      </c>
      <c r="D189" s="175"/>
      <c r="E189" s="175"/>
    </row>
    <row r="190" spans="1:5" ht="13" customHeight="1" x14ac:dyDescent="0.3">
      <c r="A190" s="173" t="s">
        <v>203</v>
      </c>
      <c r="B190" s="175"/>
      <c r="C190" s="191"/>
      <c r="D190" s="175">
        <f>SUM(C188:C189)</f>
        <v>709750.83999999985</v>
      </c>
      <c r="E190" s="175"/>
    </row>
    <row r="191" spans="1:5" ht="13" customHeight="1" x14ac:dyDescent="0.3">
      <c r="A191" s="173"/>
      <c r="B191" s="175"/>
      <c r="C191" s="191"/>
      <c r="D191" s="175"/>
      <c r="E191" s="175"/>
    </row>
    <row r="192" spans="1:5" ht="13" customHeight="1" x14ac:dyDescent="0.3">
      <c r="A192" s="208" t="s">
        <v>326</v>
      </c>
      <c r="B192" s="208"/>
      <c r="C192" s="208"/>
      <c r="D192" s="208"/>
      <c r="E192" s="208"/>
    </row>
    <row r="193" spans="1:8" ht="13" customHeight="1" x14ac:dyDescent="0.3">
      <c r="A193" s="207" t="s">
        <v>327</v>
      </c>
      <c r="B193" s="208"/>
      <c r="C193" s="208"/>
      <c r="D193" s="208"/>
      <c r="E193" s="208"/>
    </row>
    <row r="194" spans="1:8" ht="13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3" customHeight="1" x14ac:dyDescent="0.3">
      <c r="A195" s="173" t="s">
        <v>332</v>
      </c>
      <c r="B195" s="174">
        <v>42128547.039999999</v>
      </c>
      <c r="C195" s="189">
        <v>-419792</v>
      </c>
      <c r="D195" s="174">
        <v>0</v>
      </c>
      <c r="E195" s="175">
        <f t="shared" ref="E195:E203" si="10">SUM(B195:C195)-D195</f>
        <v>41708755.039999999</v>
      </c>
    </row>
    <row r="196" spans="1:8" ht="13" customHeight="1" x14ac:dyDescent="0.3">
      <c r="A196" s="173" t="s">
        <v>333</v>
      </c>
      <c r="B196" s="174">
        <v>6533764.4500000002</v>
      </c>
      <c r="C196" s="189">
        <v>265906.96000000002</v>
      </c>
      <c r="D196" s="174">
        <v>0</v>
      </c>
      <c r="E196" s="175">
        <f t="shared" si="10"/>
        <v>6799671.4100000001</v>
      </c>
    </row>
    <row r="197" spans="1:8" ht="13" customHeight="1" x14ac:dyDescent="0.3">
      <c r="A197" s="173" t="s">
        <v>334</v>
      </c>
      <c r="B197" s="174">
        <v>288329233.98999995</v>
      </c>
      <c r="C197" s="189">
        <v>678511.72</v>
      </c>
      <c r="D197" s="174">
        <v>0</v>
      </c>
      <c r="E197" s="175">
        <f t="shared" si="10"/>
        <v>289007745.70999998</v>
      </c>
    </row>
    <row r="198" spans="1:8" ht="13" customHeight="1" x14ac:dyDescent="0.3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3" customHeight="1" x14ac:dyDescent="0.3">
      <c r="A199" s="173" t="s">
        <v>336</v>
      </c>
      <c r="B199" s="174">
        <v>29031540.260000002</v>
      </c>
      <c r="C199" s="189">
        <v>9136770.3599999994</v>
      </c>
      <c r="D199" s="174">
        <v>0</v>
      </c>
      <c r="E199" s="175">
        <f t="shared" si="10"/>
        <v>38168310.620000005</v>
      </c>
    </row>
    <row r="200" spans="1:8" ht="13" customHeight="1" x14ac:dyDescent="0.3">
      <c r="A200" s="173" t="s">
        <v>337</v>
      </c>
      <c r="B200" s="174">
        <v>30511467.939999998</v>
      </c>
      <c r="C200" s="189">
        <v>118420691.46000001</v>
      </c>
      <c r="D200" s="174">
        <v>23165643.199999999</v>
      </c>
      <c r="E200" s="175">
        <f t="shared" si="10"/>
        <v>125766516.2</v>
      </c>
    </row>
    <row r="201" spans="1:8" ht="13" customHeight="1" x14ac:dyDescent="0.3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3" customHeight="1" x14ac:dyDescent="0.3">
      <c r="A202" s="173" t="s">
        <v>339</v>
      </c>
      <c r="B202" s="174">
        <v>12509111.75</v>
      </c>
      <c r="C202" s="189">
        <v>0</v>
      </c>
      <c r="D202" s="174">
        <v>0</v>
      </c>
      <c r="E202" s="175">
        <f t="shared" si="10"/>
        <v>12509111.75</v>
      </c>
    </row>
    <row r="203" spans="1:8" ht="13" customHeight="1" x14ac:dyDescent="0.3">
      <c r="A203" s="173" t="s">
        <v>340</v>
      </c>
      <c r="B203" s="174">
        <v>18593885.219999995</v>
      </c>
      <c r="C203" s="189">
        <v>5936752.5299999993</v>
      </c>
      <c r="D203" s="174">
        <v>0</v>
      </c>
      <c r="E203" s="175">
        <f t="shared" si="10"/>
        <v>24530637.749999993</v>
      </c>
    </row>
    <row r="204" spans="1:8" ht="13" customHeight="1" x14ac:dyDescent="0.3">
      <c r="A204" s="173" t="s">
        <v>203</v>
      </c>
      <c r="B204" s="175">
        <f>SUM(B195:B203)</f>
        <v>427637550.64999992</v>
      </c>
      <c r="C204" s="191">
        <f>SUM(C195:C203)</f>
        <v>134018841.03</v>
      </c>
      <c r="D204" s="175">
        <f>SUM(D195:D203)</f>
        <v>23165643.199999999</v>
      </c>
      <c r="E204" s="175">
        <f>SUM(E195:E203)</f>
        <v>538490748.4799999</v>
      </c>
    </row>
    <row r="205" spans="1:8" ht="13" customHeight="1" x14ac:dyDescent="0.3">
      <c r="A205" s="173"/>
      <c r="B205" s="173"/>
      <c r="C205" s="191"/>
      <c r="D205" s="175"/>
      <c r="E205" s="175"/>
    </row>
    <row r="206" spans="1:8" ht="13" customHeight="1" x14ac:dyDescent="0.3">
      <c r="A206" s="207" t="s">
        <v>341</v>
      </c>
      <c r="B206" s="207"/>
      <c r="C206" s="207"/>
      <c r="D206" s="207"/>
      <c r="E206" s="207"/>
    </row>
    <row r="207" spans="1:8" ht="13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3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3" customHeight="1" x14ac:dyDescent="0.3">
      <c r="A209" s="173" t="s">
        <v>333</v>
      </c>
      <c r="B209" s="174">
        <v>5529287.3700000001</v>
      </c>
      <c r="C209" s="189">
        <v>204447.86000000002</v>
      </c>
      <c r="D209" s="174">
        <v>0</v>
      </c>
      <c r="E209" s="175">
        <f t="shared" ref="E209:E216" si="11">SUM(B209:C209)-D209</f>
        <v>5733735.2300000004</v>
      </c>
      <c r="H209" s="259"/>
    </row>
    <row r="210" spans="1:8" ht="13" customHeight="1" x14ac:dyDescent="0.3">
      <c r="A210" s="173" t="s">
        <v>334</v>
      </c>
      <c r="B210" s="174">
        <v>152435141.44999999</v>
      </c>
      <c r="C210" s="189">
        <v>9226871.0500000007</v>
      </c>
      <c r="D210" s="174">
        <v>0</v>
      </c>
      <c r="E210" s="175">
        <f t="shared" si="11"/>
        <v>161662012.5</v>
      </c>
      <c r="H210" s="259"/>
    </row>
    <row r="211" spans="1:8" ht="13" customHeight="1" x14ac:dyDescent="0.3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9"/>
    </row>
    <row r="212" spans="1:8" ht="13" customHeight="1" x14ac:dyDescent="0.3">
      <c r="A212" s="173" t="s">
        <v>336</v>
      </c>
      <c r="B212" s="174">
        <v>25416466.109999999</v>
      </c>
      <c r="C212" s="189">
        <v>1518511.24</v>
      </c>
      <c r="D212" s="174">
        <v>0</v>
      </c>
      <c r="E212" s="175">
        <f t="shared" si="11"/>
        <v>26934977.349999998</v>
      </c>
      <c r="H212" s="259"/>
    </row>
    <row r="213" spans="1:8" ht="13" customHeight="1" x14ac:dyDescent="0.3">
      <c r="A213" s="173" t="s">
        <v>337</v>
      </c>
      <c r="B213" s="174">
        <v>-49548617.979999989</v>
      </c>
      <c r="C213" s="189">
        <v>122502065.34</v>
      </c>
      <c r="D213" s="174">
        <v>23165643.199999999</v>
      </c>
      <c r="E213" s="175">
        <f t="shared" si="11"/>
        <v>49787804.160000011</v>
      </c>
      <c r="H213" s="259"/>
    </row>
    <row r="214" spans="1:8" ht="13" customHeight="1" x14ac:dyDescent="0.3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3" customHeight="1" x14ac:dyDescent="0.3">
      <c r="A215" s="173" t="s">
        <v>339</v>
      </c>
      <c r="B215" s="174">
        <v>3881684.07</v>
      </c>
      <c r="C215" s="189">
        <v>905624.67999999993</v>
      </c>
      <c r="D215" s="174">
        <v>0</v>
      </c>
      <c r="E215" s="175">
        <f t="shared" si="11"/>
        <v>4787308.75</v>
      </c>
      <c r="H215" s="259"/>
    </row>
    <row r="216" spans="1:8" ht="13" customHeight="1" x14ac:dyDescent="0.3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3" customHeight="1" x14ac:dyDescent="0.3">
      <c r="A217" s="173" t="s">
        <v>203</v>
      </c>
      <c r="B217" s="175">
        <f>SUM(B208:B216)</f>
        <v>137713961.02000001</v>
      </c>
      <c r="C217" s="191">
        <f>SUM(C208:C216)</f>
        <v>134357520.17000002</v>
      </c>
      <c r="D217" s="175">
        <f>SUM(D208:D216)</f>
        <v>23165643.199999999</v>
      </c>
      <c r="E217" s="175">
        <f>SUM(E208:E216)</f>
        <v>248905837.99000001</v>
      </c>
    </row>
    <row r="218" spans="1:8" ht="13" customHeight="1" x14ac:dyDescent="0.3">
      <c r="A218" s="173"/>
      <c r="B218" s="175"/>
      <c r="C218" s="191"/>
      <c r="D218" s="175"/>
      <c r="E218" s="175"/>
    </row>
    <row r="219" spans="1:8" ht="13" customHeight="1" x14ac:dyDescent="0.3">
      <c r="A219" s="208" t="s">
        <v>342</v>
      </c>
      <c r="B219" s="208"/>
      <c r="C219" s="208"/>
      <c r="D219" s="208"/>
      <c r="E219" s="208"/>
    </row>
    <row r="220" spans="1:8" ht="13" customHeight="1" x14ac:dyDescent="0.3">
      <c r="A220" s="208"/>
      <c r="B220" s="292" t="s">
        <v>1255</v>
      </c>
      <c r="C220" s="292"/>
      <c r="D220" s="208"/>
      <c r="E220" s="208"/>
    </row>
    <row r="221" spans="1:8" ht="13" customHeight="1" x14ac:dyDescent="0.3">
      <c r="A221" s="272" t="s">
        <v>1255</v>
      </c>
      <c r="B221" s="208"/>
      <c r="C221" s="189">
        <v>11231517.189999999</v>
      </c>
      <c r="D221" s="172">
        <f>C221</f>
        <v>11231517.189999999</v>
      </c>
      <c r="E221" s="208"/>
    </row>
    <row r="222" spans="1:8" ht="13" customHeight="1" x14ac:dyDescent="0.3">
      <c r="A222" s="257" t="s">
        <v>343</v>
      </c>
      <c r="B222" s="257"/>
      <c r="C222" s="257"/>
      <c r="D222" s="257"/>
      <c r="E222" s="257"/>
    </row>
    <row r="223" spans="1:8" ht="13" customHeight="1" x14ac:dyDescent="0.3">
      <c r="A223" s="173" t="s">
        <v>344</v>
      </c>
      <c r="B223" s="172" t="s">
        <v>256</v>
      </c>
      <c r="C223" s="189">
        <v>722455549.76999998</v>
      </c>
      <c r="D223" s="175"/>
      <c r="E223" s="175"/>
    </row>
    <row r="224" spans="1:8" ht="13" customHeight="1" x14ac:dyDescent="0.3">
      <c r="A224" s="173" t="s">
        <v>345</v>
      </c>
      <c r="B224" s="172" t="s">
        <v>256</v>
      </c>
      <c r="C224" s="189">
        <v>311903367.93000001</v>
      </c>
      <c r="D224" s="175"/>
      <c r="E224" s="175"/>
    </row>
    <row r="225" spans="1:5" ht="13" customHeight="1" x14ac:dyDescent="0.3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3" customHeight="1" x14ac:dyDescent="0.3">
      <c r="A226" s="173" t="s">
        <v>347</v>
      </c>
      <c r="B226" s="172" t="s">
        <v>256</v>
      </c>
      <c r="C226" s="189">
        <v>22289073.889999997</v>
      </c>
      <c r="D226" s="175"/>
      <c r="E226" s="175"/>
    </row>
    <row r="227" spans="1:5" ht="13" customHeight="1" x14ac:dyDescent="0.3">
      <c r="A227" s="173" t="s">
        <v>348</v>
      </c>
      <c r="B227" s="172" t="s">
        <v>256</v>
      </c>
      <c r="C227" s="189">
        <v>227274437.11999992</v>
      </c>
      <c r="D227" s="175"/>
      <c r="E227" s="175"/>
    </row>
    <row r="228" spans="1:5" ht="13" customHeight="1" x14ac:dyDescent="0.3">
      <c r="A228" s="173" t="s">
        <v>349</v>
      </c>
      <c r="B228" s="172" t="s">
        <v>256</v>
      </c>
      <c r="C228" s="189">
        <v>42173370.799999997</v>
      </c>
      <c r="D228" s="175"/>
      <c r="E228" s="175"/>
    </row>
    <row r="229" spans="1:5" ht="13" customHeight="1" x14ac:dyDescent="0.3">
      <c r="A229" s="173" t="s">
        <v>350</v>
      </c>
      <c r="B229" s="175"/>
      <c r="C229" s="191"/>
      <c r="D229" s="175">
        <f>SUM(C223:C228)</f>
        <v>1326095799.51</v>
      </c>
      <c r="E229" s="175"/>
    </row>
    <row r="230" spans="1:5" ht="13" customHeight="1" x14ac:dyDescent="0.3">
      <c r="A230" s="257" t="s">
        <v>351</v>
      </c>
      <c r="B230" s="257"/>
      <c r="C230" s="257"/>
      <c r="D230" s="257"/>
      <c r="E230" s="257"/>
    </row>
    <row r="231" spans="1:5" ht="13" customHeight="1" x14ac:dyDescent="0.3">
      <c r="A231" s="171" t="s">
        <v>352</v>
      </c>
      <c r="B231" s="172" t="s">
        <v>256</v>
      </c>
      <c r="C231" s="189">
        <v>20495</v>
      </c>
      <c r="D231" s="175"/>
      <c r="E231" s="175"/>
    </row>
    <row r="232" spans="1:5" ht="13" customHeight="1" x14ac:dyDescent="0.3">
      <c r="A232" s="171"/>
      <c r="B232" s="172"/>
      <c r="C232" s="191"/>
      <c r="D232" s="175"/>
      <c r="E232" s="175"/>
    </row>
    <row r="233" spans="1:5" ht="13" customHeight="1" x14ac:dyDescent="0.3">
      <c r="A233" s="171" t="s">
        <v>353</v>
      </c>
      <c r="B233" s="172" t="s">
        <v>256</v>
      </c>
      <c r="C233" s="189">
        <v>21879039.68</v>
      </c>
      <c r="D233" s="175"/>
      <c r="E233" s="175"/>
    </row>
    <row r="234" spans="1:5" ht="13" customHeight="1" x14ac:dyDescent="0.3">
      <c r="A234" s="171" t="s">
        <v>354</v>
      </c>
      <c r="B234" s="172" t="s">
        <v>256</v>
      </c>
      <c r="C234" s="189">
        <v>25116129</v>
      </c>
      <c r="D234" s="175"/>
      <c r="E234" s="175"/>
    </row>
    <row r="235" spans="1:5" ht="13" customHeight="1" x14ac:dyDescent="0.3">
      <c r="A235" s="173"/>
      <c r="B235" s="175"/>
      <c r="C235" s="191"/>
      <c r="D235" s="175"/>
      <c r="E235" s="175"/>
    </row>
    <row r="236" spans="1:5" ht="13" customHeight="1" x14ac:dyDescent="0.3">
      <c r="A236" s="171" t="s">
        <v>355</v>
      </c>
      <c r="B236" s="175"/>
      <c r="C236" s="191"/>
      <c r="D236" s="175">
        <f>SUM(C233:C235)</f>
        <v>46995168.68</v>
      </c>
      <c r="E236" s="175"/>
    </row>
    <row r="237" spans="1:5" ht="13" customHeight="1" x14ac:dyDescent="0.3">
      <c r="A237" s="257" t="s">
        <v>356</v>
      </c>
      <c r="B237" s="257"/>
      <c r="C237" s="257"/>
      <c r="D237" s="257"/>
      <c r="E237" s="257"/>
    </row>
    <row r="238" spans="1:5" ht="13" customHeight="1" x14ac:dyDescent="0.3">
      <c r="A238" s="173" t="s">
        <v>357</v>
      </c>
      <c r="B238" s="172" t="s">
        <v>256</v>
      </c>
      <c r="C238" s="189">
        <v>-5478486.5899999999</v>
      </c>
      <c r="D238" s="175"/>
      <c r="E238" s="175"/>
    </row>
    <row r="239" spans="1:5" ht="13" customHeight="1" x14ac:dyDescent="0.3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3" customHeight="1" x14ac:dyDescent="0.3">
      <c r="A240" s="173" t="s">
        <v>358</v>
      </c>
      <c r="B240" s="175"/>
      <c r="C240" s="191"/>
      <c r="D240" s="175">
        <f>SUM(C238:C239)</f>
        <v>-5478486.5899999999</v>
      </c>
      <c r="E240" s="175"/>
    </row>
    <row r="241" spans="1:5" ht="13" customHeight="1" x14ac:dyDescent="0.3">
      <c r="A241" s="173"/>
      <c r="B241" s="175"/>
      <c r="C241" s="191"/>
      <c r="D241" s="175"/>
      <c r="E241" s="175"/>
    </row>
    <row r="242" spans="1:5" ht="13" customHeight="1" x14ac:dyDescent="0.3">
      <c r="A242" s="173" t="s">
        <v>359</v>
      </c>
      <c r="B242" s="175"/>
      <c r="C242" s="191"/>
      <c r="D242" s="175">
        <f>D221+D229+D236+D240</f>
        <v>1378843998.7900002</v>
      </c>
      <c r="E242" s="175"/>
    </row>
    <row r="243" spans="1:5" ht="13" customHeight="1" x14ac:dyDescent="0.3">
      <c r="A243" s="173"/>
      <c r="B243" s="173"/>
      <c r="C243" s="191"/>
      <c r="D243" s="175"/>
      <c r="E243" s="175"/>
    </row>
    <row r="244" spans="1:5" ht="13" customHeight="1" x14ac:dyDescent="0.3">
      <c r="A244" s="173"/>
      <c r="B244" s="173"/>
      <c r="C244" s="191"/>
      <c r="D244" s="175"/>
      <c r="E244" s="175"/>
    </row>
    <row r="245" spans="1:5" ht="13" customHeight="1" x14ac:dyDescent="0.3">
      <c r="A245" s="173"/>
      <c r="B245" s="173"/>
      <c r="C245" s="191"/>
      <c r="D245" s="175"/>
      <c r="E245" s="175"/>
    </row>
    <row r="246" spans="1:5" ht="13" customHeight="1" x14ac:dyDescent="0.3">
      <c r="A246" s="173"/>
      <c r="B246" s="173"/>
      <c r="C246" s="191"/>
      <c r="D246" s="175"/>
      <c r="E246" s="175"/>
    </row>
    <row r="247" spans="1:5" ht="13" customHeight="1" x14ac:dyDescent="0.3">
      <c r="A247" s="173"/>
      <c r="B247" s="173"/>
      <c r="C247" s="191"/>
      <c r="D247" s="175"/>
      <c r="E247" s="175"/>
    </row>
    <row r="248" spans="1:5" ht="13" customHeight="1" x14ac:dyDescent="0.3">
      <c r="A248" s="208" t="s">
        <v>360</v>
      </c>
      <c r="B248" s="208"/>
      <c r="C248" s="208"/>
      <c r="D248" s="208"/>
      <c r="E248" s="208"/>
    </row>
    <row r="249" spans="1:5" ht="13" customHeight="1" x14ac:dyDescent="0.3">
      <c r="A249" s="257" t="s">
        <v>361</v>
      </c>
      <c r="B249" s="257"/>
      <c r="C249" s="257"/>
      <c r="D249" s="257"/>
      <c r="E249" s="257"/>
    </row>
    <row r="250" spans="1:5" ht="13" customHeight="1" x14ac:dyDescent="0.3">
      <c r="A250" s="173" t="s">
        <v>362</v>
      </c>
      <c r="B250" s="172" t="s">
        <v>256</v>
      </c>
      <c r="C250" s="189">
        <v>-5189494.8000000222</v>
      </c>
      <c r="D250" s="175"/>
      <c r="E250" s="175"/>
    </row>
    <row r="251" spans="1:5" ht="13" customHeight="1" x14ac:dyDescent="0.3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3" customHeight="1" x14ac:dyDescent="0.3">
      <c r="A252" s="173" t="s">
        <v>364</v>
      </c>
      <c r="B252" s="172" t="s">
        <v>256</v>
      </c>
      <c r="C252" s="189">
        <v>301700130.75000012</v>
      </c>
      <c r="D252" s="175"/>
      <c r="E252" s="175"/>
    </row>
    <row r="253" spans="1:5" ht="13" customHeight="1" x14ac:dyDescent="0.3">
      <c r="A253" s="173" t="s">
        <v>365</v>
      </c>
      <c r="B253" s="172" t="s">
        <v>256</v>
      </c>
      <c r="C253" s="189">
        <v>217081896.44000009</v>
      </c>
      <c r="D253" s="175"/>
      <c r="E253" s="175"/>
    </row>
    <row r="254" spans="1:5" ht="13" customHeight="1" x14ac:dyDescent="0.3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3" customHeight="1" x14ac:dyDescent="0.3">
      <c r="A255" s="173" t="s">
        <v>366</v>
      </c>
      <c r="B255" s="172" t="s">
        <v>256</v>
      </c>
      <c r="C255" s="189">
        <v>-2.3037801554458281E-7</v>
      </c>
      <c r="D255" s="175"/>
      <c r="E255" s="175"/>
    </row>
    <row r="256" spans="1:5" ht="13" customHeight="1" x14ac:dyDescent="0.3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3" customHeight="1" x14ac:dyDescent="0.3">
      <c r="A257" s="173" t="s">
        <v>368</v>
      </c>
      <c r="B257" s="172" t="s">
        <v>256</v>
      </c>
      <c r="C257" s="189">
        <v>812030.98999998649</v>
      </c>
      <c r="D257" s="175"/>
      <c r="E257" s="175"/>
    </row>
    <row r="258" spans="1:5" ht="13" customHeight="1" x14ac:dyDescent="0.3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3" customHeight="1" x14ac:dyDescent="0.3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3" customHeight="1" x14ac:dyDescent="0.3">
      <c r="A260" s="173" t="s">
        <v>371</v>
      </c>
      <c r="B260" s="175"/>
      <c r="C260" s="191"/>
      <c r="D260" s="175">
        <f>SUM(C250:C252)-C253+SUM(C254:C259)</f>
        <v>80240770.499999776</v>
      </c>
      <c r="E260" s="175"/>
    </row>
    <row r="261" spans="1:5" ht="13" customHeight="1" x14ac:dyDescent="0.3">
      <c r="A261" s="257" t="s">
        <v>372</v>
      </c>
      <c r="B261" s="257"/>
      <c r="C261" s="257"/>
      <c r="D261" s="257"/>
      <c r="E261" s="257"/>
    </row>
    <row r="262" spans="1:5" ht="13" customHeight="1" x14ac:dyDescent="0.3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3" customHeight="1" x14ac:dyDescent="0.3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3" customHeight="1" x14ac:dyDescent="0.3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3" customHeight="1" x14ac:dyDescent="0.3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3" customHeight="1" x14ac:dyDescent="0.3">
      <c r="A266" s="257" t="s">
        <v>375</v>
      </c>
      <c r="B266" s="257"/>
      <c r="C266" s="257"/>
      <c r="D266" s="257"/>
      <c r="E266" s="257"/>
    </row>
    <row r="267" spans="1:5" ht="13" customHeight="1" x14ac:dyDescent="0.3">
      <c r="A267" s="173" t="s">
        <v>332</v>
      </c>
      <c r="B267" s="172" t="s">
        <v>256</v>
      </c>
      <c r="C267" s="189">
        <v>41708755.039999999</v>
      </c>
      <c r="D267" s="175"/>
      <c r="E267" s="175"/>
    </row>
    <row r="268" spans="1:5" ht="13" customHeight="1" x14ac:dyDescent="0.3">
      <c r="A268" s="173" t="s">
        <v>333</v>
      </c>
      <c r="B268" s="172" t="s">
        <v>256</v>
      </c>
      <c r="C268" s="189">
        <v>6799671.4100000001</v>
      </c>
      <c r="D268" s="175"/>
      <c r="E268" s="175"/>
    </row>
    <row r="269" spans="1:5" ht="13" customHeight="1" x14ac:dyDescent="0.3">
      <c r="A269" s="173" t="s">
        <v>334</v>
      </c>
      <c r="B269" s="172" t="s">
        <v>256</v>
      </c>
      <c r="C269" s="189">
        <v>289007745.70999998</v>
      </c>
      <c r="D269" s="175"/>
      <c r="E269" s="175"/>
    </row>
    <row r="270" spans="1:5" ht="13" customHeight="1" x14ac:dyDescent="0.3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3" customHeight="1" x14ac:dyDescent="0.3">
      <c r="A271" s="173" t="s">
        <v>377</v>
      </c>
      <c r="B271" s="172" t="s">
        <v>256</v>
      </c>
      <c r="C271" s="189">
        <v>38168310.620000005</v>
      </c>
      <c r="D271" s="175"/>
      <c r="E271" s="175"/>
    </row>
    <row r="272" spans="1:5" ht="13" customHeight="1" x14ac:dyDescent="0.3">
      <c r="A272" s="173" t="s">
        <v>378</v>
      </c>
      <c r="B272" s="172" t="s">
        <v>256</v>
      </c>
      <c r="C272" s="189">
        <v>125766516.2</v>
      </c>
      <c r="D272" s="175"/>
      <c r="E272" s="175"/>
    </row>
    <row r="273" spans="1:5" ht="13" customHeight="1" x14ac:dyDescent="0.3">
      <c r="A273" s="173" t="s">
        <v>339</v>
      </c>
      <c r="B273" s="172" t="s">
        <v>256</v>
      </c>
      <c r="C273" s="189">
        <v>12509111.75</v>
      </c>
      <c r="D273" s="175"/>
      <c r="E273" s="175"/>
    </row>
    <row r="274" spans="1:5" ht="13" customHeight="1" x14ac:dyDescent="0.3">
      <c r="A274" s="173" t="s">
        <v>340</v>
      </c>
      <c r="B274" s="172" t="s">
        <v>256</v>
      </c>
      <c r="C274" s="189">
        <v>24530637.749999993</v>
      </c>
      <c r="D274" s="175"/>
      <c r="E274" s="175"/>
    </row>
    <row r="275" spans="1:5" ht="13" customHeight="1" x14ac:dyDescent="0.3">
      <c r="A275" s="173" t="s">
        <v>379</v>
      </c>
      <c r="B275" s="175"/>
      <c r="C275" s="191"/>
      <c r="D275" s="175">
        <f>SUM(C267:C274)</f>
        <v>538490748.4799999</v>
      </c>
      <c r="E275" s="175"/>
    </row>
    <row r="276" spans="1:5" ht="13" customHeight="1" x14ac:dyDescent="0.3">
      <c r="A276" s="173" t="s">
        <v>380</v>
      </c>
      <c r="B276" s="172" t="s">
        <v>256</v>
      </c>
      <c r="C276" s="189">
        <v>248905837.99000007</v>
      </c>
      <c r="D276" s="175"/>
      <c r="E276" s="175"/>
    </row>
    <row r="277" spans="1:5" ht="13" customHeight="1" x14ac:dyDescent="0.3">
      <c r="A277" s="173" t="s">
        <v>381</v>
      </c>
      <c r="B277" s="175"/>
      <c r="C277" s="191"/>
      <c r="D277" s="175">
        <f>D275-C276</f>
        <v>289584910.48999983</v>
      </c>
      <c r="E277" s="175"/>
    </row>
    <row r="278" spans="1:5" ht="13" customHeight="1" x14ac:dyDescent="0.3">
      <c r="A278" s="257" t="s">
        <v>382</v>
      </c>
      <c r="B278" s="257"/>
      <c r="C278" s="257"/>
      <c r="D278" s="257"/>
      <c r="E278" s="257"/>
    </row>
    <row r="279" spans="1:5" ht="13" customHeight="1" x14ac:dyDescent="0.3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3" customHeight="1" x14ac:dyDescent="0.3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3" customHeight="1" x14ac:dyDescent="0.3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3" customHeight="1" x14ac:dyDescent="0.3">
      <c r="A282" s="173" t="s">
        <v>373</v>
      </c>
      <c r="B282" s="172" t="s">
        <v>256</v>
      </c>
      <c r="C282" s="189">
        <v>27238.1</v>
      </c>
      <c r="D282" s="175"/>
      <c r="E282" s="175"/>
    </row>
    <row r="283" spans="1:5" ht="13" customHeight="1" x14ac:dyDescent="0.3">
      <c r="A283" s="173" t="s">
        <v>386</v>
      </c>
      <c r="B283" s="175"/>
      <c r="C283" s="191"/>
      <c r="D283" s="175">
        <f>C279-C280+C281+C282</f>
        <v>27238.1</v>
      </c>
      <c r="E283" s="175"/>
    </row>
    <row r="284" spans="1:5" ht="13" customHeight="1" x14ac:dyDescent="0.3">
      <c r="A284" s="173"/>
      <c r="B284" s="175"/>
      <c r="C284" s="191"/>
      <c r="D284" s="175"/>
      <c r="E284" s="175"/>
    </row>
    <row r="285" spans="1:5" ht="13" customHeight="1" x14ac:dyDescent="0.3">
      <c r="A285" s="257" t="s">
        <v>387</v>
      </c>
      <c r="B285" s="257"/>
      <c r="C285" s="257"/>
      <c r="D285" s="257"/>
      <c r="E285" s="257"/>
    </row>
    <row r="286" spans="1:5" ht="13" customHeight="1" x14ac:dyDescent="0.3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3" customHeight="1" x14ac:dyDescent="0.3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3" customHeight="1" x14ac:dyDescent="0.3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3" customHeight="1" x14ac:dyDescent="0.3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3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3" customHeight="1" x14ac:dyDescent="0.3">
      <c r="A291" s="173"/>
      <c r="B291" s="175"/>
      <c r="C291" s="191"/>
      <c r="D291" s="175"/>
      <c r="E291" s="175"/>
    </row>
    <row r="292" spans="1:5" ht="13" customHeight="1" x14ac:dyDescent="0.3">
      <c r="A292" s="173" t="s">
        <v>393</v>
      </c>
      <c r="B292" s="175"/>
      <c r="C292" s="191"/>
      <c r="D292" s="175">
        <f>D260+D265+D277+D283+D290</f>
        <v>369852919.08999962</v>
      </c>
      <c r="E292" s="175"/>
    </row>
    <row r="293" spans="1:5" ht="13" customHeight="1" x14ac:dyDescent="0.3">
      <c r="A293" s="173"/>
      <c r="B293" s="173"/>
      <c r="C293" s="191"/>
      <c r="D293" s="175"/>
      <c r="E293" s="175"/>
    </row>
    <row r="294" spans="1:5" ht="13" customHeight="1" x14ac:dyDescent="0.3">
      <c r="A294" s="173"/>
      <c r="B294" s="173"/>
      <c r="C294" s="191"/>
      <c r="D294" s="175"/>
      <c r="E294" s="175"/>
    </row>
    <row r="295" spans="1:5" ht="13" customHeight="1" x14ac:dyDescent="0.3">
      <c r="A295" s="173"/>
      <c r="B295" s="173"/>
      <c r="C295" s="191"/>
      <c r="D295" s="175"/>
      <c r="E295" s="175"/>
    </row>
    <row r="296" spans="1:5" ht="13" customHeight="1" x14ac:dyDescent="0.3">
      <c r="A296" s="173"/>
      <c r="B296" s="173"/>
      <c r="C296" s="191"/>
      <c r="D296" s="175"/>
      <c r="E296" s="175"/>
    </row>
    <row r="297" spans="1:5" ht="13" customHeight="1" x14ac:dyDescent="0.3">
      <c r="A297" s="173"/>
      <c r="B297" s="173"/>
      <c r="C297" s="191"/>
      <c r="D297" s="175"/>
      <c r="E297" s="175"/>
    </row>
    <row r="298" spans="1:5" ht="13" customHeight="1" x14ac:dyDescent="0.3">
      <c r="A298" s="173"/>
      <c r="B298" s="173"/>
      <c r="C298" s="191"/>
      <c r="D298" s="175"/>
      <c r="E298" s="175"/>
    </row>
    <row r="299" spans="1:5" ht="13" customHeight="1" x14ac:dyDescent="0.3">
      <c r="A299" s="173"/>
      <c r="B299" s="173"/>
      <c r="C299" s="191"/>
      <c r="D299" s="175"/>
      <c r="E299" s="175"/>
    </row>
    <row r="300" spans="1:5" ht="13" customHeight="1" x14ac:dyDescent="0.3">
      <c r="A300" s="173"/>
      <c r="B300" s="173"/>
      <c r="C300" s="191"/>
      <c r="D300" s="175"/>
      <c r="E300" s="175"/>
    </row>
    <row r="301" spans="1:5" ht="13" customHeight="1" x14ac:dyDescent="0.3">
      <c r="A301" s="173"/>
      <c r="B301" s="173"/>
      <c r="C301" s="191"/>
      <c r="D301" s="175"/>
      <c r="E301" s="175"/>
    </row>
    <row r="302" spans="1:5" ht="13" customHeight="1" x14ac:dyDescent="0.3">
      <c r="A302" s="208" t="s">
        <v>394</v>
      </c>
      <c r="B302" s="208"/>
      <c r="C302" s="208"/>
      <c r="D302" s="208"/>
      <c r="E302" s="208"/>
    </row>
    <row r="303" spans="1:5" ht="13" customHeight="1" x14ac:dyDescent="0.3">
      <c r="A303" s="257" t="s">
        <v>395</v>
      </c>
      <c r="B303" s="257"/>
      <c r="C303" s="257"/>
      <c r="D303" s="257"/>
      <c r="E303" s="257"/>
    </row>
    <row r="304" spans="1:5" ht="13" customHeight="1" x14ac:dyDescent="0.3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3" customHeight="1" x14ac:dyDescent="0.3">
      <c r="A305" s="173" t="s">
        <v>397</v>
      </c>
      <c r="B305" s="172" t="s">
        <v>256</v>
      </c>
      <c r="C305" s="189">
        <v>9936116.4200000092</v>
      </c>
      <c r="D305" s="175"/>
      <c r="E305" s="175"/>
    </row>
    <row r="306" spans="1:5" ht="13" customHeight="1" x14ac:dyDescent="0.3">
      <c r="A306" s="173" t="s">
        <v>398</v>
      </c>
      <c r="B306" s="172" t="s">
        <v>256</v>
      </c>
      <c r="C306" s="189">
        <v>2.4214386940002441E-8</v>
      </c>
      <c r="D306" s="175"/>
      <c r="E306" s="175"/>
    </row>
    <row r="307" spans="1:5" ht="13" customHeight="1" x14ac:dyDescent="0.3">
      <c r="A307" s="173" t="s">
        <v>399</v>
      </c>
      <c r="B307" s="172" t="s">
        <v>256</v>
      </c>
      <c r="C307" s="189">
        <v>9823926.2500000205</v>
      </c>
      <c r="D307" s="175"/>
      <c r="E307" s="175"/>
    </row>
    <row r="308" spans="1:5" ht="13" customHeight="1" x14ac:dyDescent="0.3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3" customHeight="1" x14ac:dyDescent="0.3">
      <c r="A309" s="173" t="s">
        <v>1242</v>
      </c>
      <c r="B309" s="172" t="s">
        <v>256</v>
      </c>
      <c r="C309" s="189">
        <v>1284465.870000002</v>
      </c>
      <c r="D309" s="175"/>
      <c r="E309" s="175"/>
    </row>
    <row r="310" spans="1:5" ht="13" customHeight="1" x14ac:dyDescent="0.3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3" customHeight="1" x14ac:dyDescent="0.3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3" customHeight="1" x14ac:dyDescent="0.3">
      <c r="A312" s="173" t="s">
        <v>403</v>
      </c>
      <c r="B312" s="172" t="s">
        <v>256</v>
      </c>
      <c r="C312" s="189">
        <v>697926.69</v>
      </c>
      <c r="D312" s="175"/>
      <c r="E312" s="175"/>
    </row>
    <row r="313" spans="1:5" ht="13" customHeight="1" x14ac:dyDescent="0.3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3" customHeight="1" x14ac:dyDescent="0.3">
      <c r="A314" s="173" t="s">
        <v>405</v>
      </c>
      <c r="B314" s="175"/>
      <c r="C314" s="191"/>
      <c r="D314" s="175">
        <f>SUM(C304:C313)</f>
        <v>21742435.230000056</v>
      </c>
      <c r="E314" s="175"/>
    </row>
    <row r="315" spans="1:5" ht="13" customHeight="1" x14ac:dyDescent="0.3">
      <c r="A315" s="257" t="s">
        <v>406</v>
      </c>
      <c r="B315" s="257"/>
      <c r="C315" s="257"/>
      <c r="D315" s="257"/>
      <c r="E315" s="257"/>
    </row>
    <row r="316" spans="1:5" ht="13" customHeight="1" x14ac:dyDescent="0.3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3" customHeight="1" x14ac:dyDescent="0.3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3" customHeight="1" x14ac:dyDescent="0.3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3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3" customHeight="1" x14ac:dyDescent="0.3">
      <c r="A320" s="257" t="s">
        <v>411</v>
      </c>
      <c r="B320" s="257"/>
      <c r="C320" s="257"/>
      <c r="D320" s="257"/>
      <c r="E320" s="257"/>
    </row>
    <row r="321" spans="1:5" ht="13" customHeight="1" x14ac:dyDescent="0.3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3" customHeight="1" x14ac:dyDescent="0.3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3" customHeight="1" x14ac:dyDescent="0.3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3" customHeight="1" x14ac:dyDescent="0.3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3" customHeight="1" x14ac:dyDescent="0.3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3" customHeight="1" x14ac:dyDescent="0.3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3" customHeight="1" x14ac:dyDescent="0.3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3" customHeight="1" x14ac:dyDescent="0.3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3" customHeight="1" x14ac:dyDescent="0.3">
      <c r="A329" s="173" t="s">
        <v>419</v>
      </c>
      <c r="B329" s="175"/>
      <c r="C329" s="191"/>
      <c r="D329" s="175">
        <f>C313</f>
        <v>0</v>
      </c>
      <c r="E329" s="175"/>
    </row>
    <row r="330" spans="1:5" ht="13" customHeight="1" x14ac:dyDescent="0.3">
      <c r="A330" s="173" t="s">
        <v>420</v>
      </c>
      <c r="B330" s="175"/>
      <c r="C330" s="191"/>
      <c r="D330" s="175">
        <f>D328-D329</f>
        <v>0</v>
      </c>
      <c r="E330" s="175"/>
    </row>
    <row r="331" spans="1:5" ht="13" customHeight="1" x14ac:dyDescent="0.3">
      <c r="A331" s="173"/>
      <c r="B331" s="175"/>
      <c r="C331" s="191"/>
      <c r="D331" s="175"/>
      <c r="E331" s="175"/>
    </row>
    <row r="332" spans="1:5" ht="13" customHeight="1" x14ac:dyDescent="0.3">
      <c r="A332" s="173" t="s">
        <v>421</v>
      </c>
      <c r="B332" s="172" t="s">
        <v>256</v>
      </c>
      <c r="C332" s="189">
        <v>348110483.86000001</v>
      </c>
      <c r="D332" s="175"/>
      <c r="E332" s="175"/>
    </row>
    <row r="333" spans="1:5" ht="13" customHeight="1" x14ac:dyDescent="0.3">
      <c r="A333" s="173"/>
      <c r="B333" s="172"/>
      <c r="C333" s="232"/>
      <c r="D333" s="175"/>
      <c r="E333" s="175"/>
    </row>
    <row r="334" spans="1:5" ht="13" customHeight="1" x14ac:dyDescent="0.3">
      <c r="A334" s="173" t="s">
        <v>1142</v>
      </c>
      <c r="B334" s="172" t="s">
        <v>256</v>
      </c>
      <c r="C334" s="189">
        <v>0</v>
      </c>
      <c r="D334" s="175"/>
      <c r="E334" s="175"/>
    </row>
    <row r="335" spans="1:5" ht="13" customHeight="1" x14ac:dyDescent="0.3">
      <c r="A335" s="173" t="s">
        <v>1143</v>
      </c>
      <c r="B335" s="172" t="s">
        <v>256</v>
      </c>
      <c r="C335" s="189">
        <v>0</v>
      </c>
      <c r="D335" s="175"/>
      <c r="E335" s="175"/>
    </row>
    <row r="336" spans="1:5" ht="13" customHeight="1" x14ac:dyDescent="0.3">
      <c r="A336" s="173" t="s">
        <v>423</v>
      </c>
      <c r="B336" s="172" t="s">
        <v>256</v>
      </c>
      <c r="C336" s="189">
        <v>0</v>
      </c>
      <c r="D336" s="175"/>
      <c r="E336" s="175"/>
    </row>
    <row r="337" spans="1:5" ht="13" customHeight="1" x14ac:dyDescent="0.3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3" customHeight="1" x14ac:dyDescent="0.3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3" customHeight="1" x14ac:dyDescent="0.3">
      <c r="A339" s="173" t="s">
        <v>424</v>
      </c>
      <c r="B339" s="175"/>
      <c r="C339" s="191"/>
      <c r="D339" s="175">
        <f>D314+D319+D330+C332+C336+C337</f>
        <v>369852919.09000009</v>
      </c>
      <c r="E339" s="175"/>
    </row>
    <row r="340" spans="1:5" ht="13" customHeight="1" x14ac:dyDescent="0.3">
      <c r="A340" s="173"/>
      <c r="B340" s="175"/>
      <c r="C340" s="191"/>
      <c r="D340" s="175"/>
      <c r="E340" s="175"/>
    </row>
    <row r="341" spans="1:5" ht="13" customHeight="1" x14ac:dyDescent="0.3">
      <c r="A341" s="173" t="s">
        <v>425</v>
      </c>
      <c r="B341" s="175"/>
      <c r="C341" s="191"/>
      <c r="D341" s="175">
        <f>D292</f>
        <v>369852919.08999962</v>
      </c>
      <c r="E341" s="175"/>
    </row>
    <row r="342" spans="1:5" ht="13" customHeight="1" x14ac:dyDescent="0.3">
      <c r="A342" s="173"/>
      <c r="B342" s="173"/>
      <c r="C342" s="191"/>
      <c r="D342" s="175"/>
      <c r="E342" s="175"/>
    </row>
    <row r="343" spans="1:5" ht="13" customHeight="1" x14ac:dyDescent="0.3">
      <c r="A343" s="173"/>
      <c r="B343" s="173"/>
      <c r="C343" s="191"/>
      <c r="D343" s="175"/>
      <c r="E343" s="175"/>
    </row>
    <row r="344" spans="1:5" ht="13" customHeight="1" x14ac:dyDescent="0.3">
      <c r="A344" s="173"/>
      <c r="B344" s="173"/>
      <c r="C344" s="191"/>
      <c r="D344" s="175"/>
      <c r="E344" s="175"/>
    </row>
    <row r="345" spans="1:5" ht="13" customHeight="1" x14ac:dyDescent="0.3">
      <c r="A345" s="173"/>
      <c r="B345" s="173"/>
      <c r="C345" s="191"/>
      <c r="D345" s="175"/>
      <c r="E345" s="175"/>
    </row>
    <row r="346" spans="1:5" ht="13" customHeight="1" x14ac:dyDescent="0.3">
      <c r="A346" s="173"/>
      <c r="B346" s="173"/>
      <c r="C346" s="191"/>
      <c r="D346" s="175"/>
      <c r="E346" s="175"/>
    </row>
    <row r="347" spans="1:5" ht="13" customHeight="1" x14ac:dyDescent="0.3">
      <c r="A347" s="173"/>
      <c r="B347" s="173"/>
      <c r="C347" s="191"/>
      <c r="D347" s="175"/>
      <c r="E347" s="175"/>
    </row>
    <row r="348" spans="1:5" ht="13" customHeight="1" x14ac:dyDescent="0.3">
      <c r="A348" s="173"/>
      <c r="B348" s="173"/>
      <c r="C348" s="191"/>
      <c r="D348" s="175"/>
      <c r="E348" s="175"/>
    </row>
    <row r="349" spans="1:5" ht="13" customHeight="1" x14ac:dyDescent="0.3">
      <c r="A349" s="173"/>
      <c r="B349" s="173"/>
      <c r="C349" s="191"/>
      <c r="D349" s="175"/>
      <c r="E349" s="175"/>
    </row>
    <row r="350" spans="1:5" ht="13" customHeight="1" x14ac:dyDescent="0.3">
      <c r="A350" s="173"/>
      <c r="B350" s="173"/>
      <c r="C350" s="191"/>
      <c r="D350" s="175"/>
      <c r="E350" s="175"/>
    </row>
    <row r="351" spans="1:5" ht="13" customHeight="1" x14ac:dyDescent="0.3">
      <c r="A351" s="173"/>
      <c r="B351" s="173"/>
      <c r="C351" s="191"/>
      <c r="D351" s="175"/>
      <c r="E351" s="175"/>
    </row>
    <row r="352" spans="1:5" ht="13" customHeight="1" x14ac:dyDescent="0.3">
      <c r="A352" s="173"/>
      <c r="B352" s="173"/>
      <c r="C352" s="191"/>
      <c r="D352" s="175"/>
      <c r="E352" s="175"/>
    </row>
    <row r="353" spans="1:5" ht="13" customHeight="1" x14ac:dyDescent="0.3">
      <c r="A353" s="173"/>
      <c r="B353" s="173"/>
      <c r="C353" s="191"/>
      <c r="D353" s="175"/>
      <c r="E353" s="175"/>
    </row>
    <row r="354" spans="1:5" ht="13" customHeight="1" x14ac:dyDescent="0.3">
      <c r="A354" s="173"/>
      <c r="B354" s="173"/>
      <c r="C354" s="191"/>
      <c r="D354" s="175"/>
      <c r="E354" s="175"/>
    </row>
    <row r="355" spans="1:5" ht="13" customHeight="1" x14ac:dyDescent="0.3">
      <c r="A355" s="173"/>
      <c r="B355" s="173"/>
      <c r="C355" s="191"/>
      <c r="D355" s="175"/>
      <c r="E355" s="175"/>
    </row>
    <row r="356" spans="1:5" ht="13" customHeight="1" x14ac:dyDescent="0.3">
      <c r="A356" s="173"/>
      <c r="B356" s="173"/>
      <c r="C356" s="191"/>
      <c r="D356" s="175"/>
      <c r="E356" s="175"/>
    </row>
    <row r="357" spans="1:5" ht="13" customHeight="1" x14ac:dyDescent="0.3">
      <c r="A357" s="208" t="s">
        <v>426</v>
      </c>
      <c r="B357" s="208"/>
      <c r="C357" s="208"/>
      <c r="D357" s="208"/>
      <c r="E357" s="208"/>
    </row>
    <row r="358" spans="1:5" ht="13" customHeight="1" x14ac:dyDescent="0.3">
      <c r="A358" s="257" t="s">
        <v>427</v>
      </c>
      <c r="B358" s="257"/>
      <c r="C358" s="257"/>
      <c r="D358" s="257"/>
      <c r="E358" s="257"/>
    </row>
    <row r="359" spans="1:5" ht="13" customHeight="1" x14ac:dyDescent="0.3">
      <c r="A359" s="173" t="s">
        <v>428</v>
      </c>
      <c r="B359" s="172" t="s">
        <v>256</v>
      </c>
      <c r="C359" s="189">
        <v>1053380476.59</v>
      </c>
      <c r="D359" s="175"/>
      <c r="E359" s="175"/>
    </row>
    <row r="360" spans="1:5" ht="13" customHeight="1" x14ac:dyDescent="0.3">
      <c r="A360" s="173" t="s">
        <v>429</v>
      </c>
      <c r="B360" s="172" t="s">
        <v>256</v>
      </c>
      <c r="C360" s="189">
        <v>921685974.97000015</v>
      </c>
      <c r="D360" s="175"/>
      <c r="E360" s="175"/>
    </row>
    <row r="361" spans="1:5" ht="13" customHeight="1" x14ac:dyDescent="0.3">
      <c r="A361" s="173" t="s">
        <v>430</v>
      </c>
      <c r="B361" s="175"/>
      <c r="C361" s="191"/>
      <c r="D361" s="175">
        <f>SUM(C359:C360)</f>
        <v>1975066451.5600002</v>
      </c>
      <c r="E361" s="175"/>
    </row>
    <row r="362" spans="1:5" ht="13" customHeight="1" x14ac:dyDescent="0.3">
      <c r="A362" s="257" t="s">
        <v>431</v>
      </c>
      <c r="B362" s="257"/>
      <c r="C362" s="257"/>
      <c r="D362" s="257"/>
      <c r="E362" s="257"/>
    </row>
    <row r="363" spans="1:5" ht="13" customHeight="1" x14ac:dyDescent="0.3">
      <c r="A363" s="173" t="s">
        <v>1255</v>
      </c>
      <c r="B363" s="257"/>
      <c r="C363" s="189">
        <v>11231517.189999999</v>
      </c>
      <c r="D363" s="175"/>
      <c r="E363" s="257"/>
    </row>
    <row r="364" spans="1:5" ht="13" customHeight="1" x14ac:dyDescent="0.3">
      <c r="A364" s="173" t="s">
        <v>432</v>
      </c>
      <c r="B364" s="172" t="s">
        <v>256</v>
      </c>
      <c r="C364" s="189">
        <v>1306388650.8699999</v>
      </c>
      <c r="D364" s="175"/>
      <c r="E364" s="175"/>
    </row>
    <row r="365" spans="1:5" ht="13" customHeight="1" x14ac:dyDescent="0.3">
      <c r="A365" s="173" t="s">
        <v>433</v>
      </c>
      <c r="B365" s="172" t="s">
        <v>256</v>
      </c>
      <c r="C365" s="189">
        <v>46995168.68</v>
      </c>
      <c r="D365" s="175"/>
      <c r="E365" s="175"/>
    </row>
    <row r="366" spans="1:5" ht="13" customHeight="1" x14ac:dyDescent="0.3">
      <c r="A366" s="173" t="s">
        <v>434</v>
      </c>
      <c r="B366" s="172" t="s">
        <v>256</v>
      </c>
      <c r="C366" s="189">
        <v>14228662.050000001</v>
      </c>
      <c r="D366" s="175"/>
      <c r="E366" s="175"/>
    </row>
    <row r="367" spans="1:5" ht="13" customHeight="1" x14ac:dyDescent="0.3">
      <c r="A367" s="173" t="s">
        <v>359</v>
      </c>
      <c r="B367" s="175"/>
      <c r="C367" s="191"/>
      <c r="D367" s="175">
        <f>SUM(C363:C366)</f>
        <v>1378843998.79</v>
      </c>
      <c r="E367" s="175"/>
    </row>
    <row r="368" spans="1:5" ht="13" customHeight="1" x14ac:dyDescent="0.3">
      <c r="A368" s="173" t="s">
        <v>435</v>
      </c>
      <c r="B368" s="175"/>
      <c r="C368" s="191"/>
      <c r="D368" s="175">
        <f>D361-D367</f>
        <v>596222452.77000022</v>
      </c>
      <c r="E368" s="175"/>
    </row>
    <row r="369" spans="1:5" ht="13" customHeight="1" x14ac:dyDescent="0.3">
      <c r="A369" s="257" t="s">
        <v>436</v>
      </c>
      <c r="B369" s="257"/>
      <c r="C369" s="257"/>
      <c r="D369" s="257"/>
      <c r="E369" s="257"/>
    </row>
    <row r="370" spans="1:5" ht="13" customHeight="1" x14ac:dyDescent="0.3">
      <c r="A370" s="173" t="s">
        <v>437</v>
      </c>
      <c r="B370" s="172" t="s">
        <v>256</v>
      </c>
      <c r="C370" s="189">
        <v>7204130.8399999999</v>
      </c>
      <c r="D370" s="175"/>
      <c r="E370" s="175"/>
    </row>
    <row r="371" spans="1:5" ht="13" customHeight="1" x14ac:dyDescent="0.3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3" customHeight="1" x14ac:dyDescent="0.3">
      <c r="A372" s="173" t="s">
        <v>439</v>
      </c>
      <c r="B372" s="175"/>
      <c r="C372" s="191"/>
      <c r="D372" s="175">
        <f>SUM(C370:C371)</f>
        <v>7204130.8399999999</v>
      </c>
      <c r="E372" s="175"/>
    </row>
    <row r="373" spans="1:5" ht="13" customHeight="1" x14ac:dyDescent="0.3">
      <c r="A373" s="173" t="s">
        <v>440</v>
      </c>
      <c r="B373" s="175"/>
      <c r="C373" s="191"/>
      <c r="D373" s="175">
        <f>D368+D372</f>
        <v>603426583.61000025</v>
      </c>
      <c r="E373" s="175"/>
    </row>
    <row r="374" spans="1:5" ht="13" customHeight="1" x14ac:dyDescent="0.3">
      <c r="A374" s="173"/>
      <c r="B374" s="175"/>
      <c r="C374" s="191"/>
      <c r="D374" s="175"/>
      <c r="E374" s="175"/>
    </row>
    <row r="375" spans="1:5" ht="13" customHeight="1" x14ac:dyDescent="0.3">
      <c r="A375" s="173"/>
      <c r="B375" s="175"/>
      <c r="C375" s="191"/>
      <c r="D375" s="175"/>
      <c r="E375" s="175"/>
    </row>
    <row r="376" spans="1:5" ht="13" customHeight="1" x14ac:dyDescent="0.3">
      <c r="A376" s="173"/>
      <c r="B376" s="175"/>
      <c r="C376" s="191"/>
      <c r="D376" s="175"/>
      <c r="E376" s="175"/>
    </row>
    <row r="377" spans="1:5" ht="13" customHeight="1" x14ac:dyDescent="0.3">
      <c r="A377" s="257" t="s">
        <v>441</v>
      </c>
      <c r="B377" s="257"/>
      <c r="C377" s="257"/>
      <c r="D377" s="257"/>
      <c r="E377" s="257"/>
    </row>
    <row r="378" spans="1:5" ht="13" customHeight="1" x14ac:dyDescent="0.3">
      <c r="A378" s="173" t="s">
        <v>442</v>
      </c>
      <c r="B378" s="172" t="s">
        <v>256</v>
      </c>
      <c r="C378" s="189">
        <v>222850068</v>
      </c>
      <c r="D378" s="175"/>
      <c r="E378" s="175"/>
    </row>
    <row r="379" spans="1:5" ht="13" customHeight="1" x14ac:dyDescent="0.3">
      <c r="A379" s="173" t="s">
        <v>3</v>
      </c>
      <c r="B379" s="172" t="s">
        <v>256</v>
      </c>
      <c r="C379" s="189">
        <v>56768545.019999981</v>
      </c>
      <c r="D379" s="175"/>
      <c r="E379" s="175"/>
    </row>
    <row r="380" spans="1:5" ht="13" customHeight="1" x14ac:dyDescent="0.3">
      <c r="A380" s="173" t="s">
        <v>236</v>
      </c>
      <c r="B380" s="172" t="s">
        <v>256</v>
      </c>
      <c r="C380" s="189">
        <v>15723309.609999999</v>
      </c>
      <c r="D380" s="175"/>
      <c r="E380" s="175"/>
    </row>
    <row r="381" spans="1:5" ht="13" customHeight="1" x14ac:dyDescent="0.3">
      <c r="A381" s="173" t="s">
        <v>443</v>
      </c>
      <c r="B381" s="172" t="s">
        <v>256</v>
      </c>
      <c r="C381" s="189">
        <v>106069283.66999997</v>
      </c>
      <c r="D381" s="175"/>
      <c r="E381" s="175"/>
    </row>
    <row r="382" spans="1:5" ht="13" customHeight="1" x14ac:dyDescent="0.3">
      <c r="A382" s="173" t="s">
        <v>444</v>
      </c>
      <c r="B382" s="172" t="s">
        <v>256</v>
      </c>
      <c r="C382" s="189">
        <v>3558356.1500000013</v>
      </c>
      <c r="D382" s="175"/>
      <c r="E382" s="175"/>
    </row>
    <row r="383" spans="1:5" ht="13" customHeight="1" x14ac:dyDescent="0.3">
      <c r="A383" s="173" t="s">
        <v>445</v>
      </c>
      <c r="B383" s="172" t="s">
        <v>256</v>
      </c>
      <c r="C383" s="189">
        <v>112393653.15000001</v>
      </c>
      <c r="D383" s="175"/>
      <c r="E383" s="175"/>
    </row>
    <row r="384" spans="1:5" ht="13" customHeight="1" x14ac:dyDescent="0.3">
      <c r="A384" s="173" t="s">
        <v>6</v>
      </c>
      <c r="B384" s="172" t="s">
        <v>256</v>
      </c>
      <c r="C384" s="189">
        <v>40311156.859999999</v>
      </c>
      <c r="D384" s="175"/>
      <c r="E384" s="175"/>
    </row>
    <row r="385" spans="1:6" ht="13" customHeight="1" x14ac:dyDescent="0.3">
      <c r="A385" s="173" t="s">
        <v>446</v>
      </c>
      <c r="B385" s="172" t="s">
        <v>256</v>
      </c>
      <c r="C385" s="189">
        <v>8731861.8900000006</v>
      </c>
      <c r="D385" s="175"/>
      <c r="E385" s="175"/>
    </row>
    <row r="386" spans="1:6" ht="13" customHeight="1" x14ac:dyDescent="0.3">
      <c r="A386" s="173" t="s">
        <v>447</v>
      </c>
      <c r="B386" s="172" t="s">
        <v>256</v>
      </c>
      <c r="C386" s="189">
        <v>6012732</v>
      </c>
      <c r="D386" s="175"/>
      <c r="E386" s="175"/>
    </row>
    <row r="387" spans="1:6" ht="13" customHeight="1" x14ac:dyDescent="0.3">
      <c r="A387" s="173" t="s">
        <v>448</v>
      </c>
      <c r="B387" s="172" t="s">
        <v>256</v>
      </c>
      <c r="C387" s="189">
        <v>20283799.670000002</v>
      </c>
      <c r="D387" s="175"/>
      <c r="E387" s="175"/>
    </row>
    <row r="388" spans="1:6" ht="13" customHeight="1" x14ac:dyDescent="0.3">
      <c r="A388" s="173" t="s">
        <v>449</v>
      </c>
      <c r="B388" s="172" t="s">
        <v>256</v>
      </c>
      <c r="C388" s="189">
        <v>709750.83999999985</v>
      </c>
      <c r="D388" s="175"/>
      <c r="E388" s="175"/>
    </row>
    <row r="389" spans="1:6" ht="13" customHeight="1" x14ac:dyDescent="0.3">
      <c r="A389" s="173" t="s">
        <v>451</v>
      </c>
      <c r="B389" s="172" t="s">
        <v>256</v>
      </c>
      <c r="C389" s="189">
        <v>2479282.879999999</v>
      </c>
      <c r="D389" s="175"/>
      <c r="E389" s="175"/>
    </row>
    <row r="390" spans="1:6" ht="13" customHeight="1" x14ac:dyDescent="0.3">
      <c r="A390" s="173" t="s">
        <v>452</v>
      </c>
      <c r="B390" s="175"/>
      <c r="C390" s="191"/>
      <c r="D390" s="175">
        <f>SUM(C378:C389)</f>
        <v>595891799.73999989</v>
      </c>
      <c r="E390" s="175"/>
    </row>
    <row r="391" spans="1:6" ht="13" customHeight="1" x14ac:dyDescent="0.3">
      <c r="A391" s="173" t="s">
        <v>453</v>
      </c>
      <c r="B391" s="175"/>
      <c r="C391" s="191"/>
      <c r="D391" s="175">
        <f>D373-D390</f>
        <v>7534783.8700003624</v>
      </c>
      <c r="E391" s="175"/>
    </row>
    <row r="392" spans="1:6" ht="13" customHeight="1" x14ac:dyDescent="0.3">
      <c r="A392" s="173" t="s">
        <v>454</v>
      </c>
      <c r="B392" s="172" t="s">
        <v>256</v>
      </c>
      <c r="C392" s="189">
        <v>169683</v>
      </c>
      <c r="D392" s="175"/>
      <c r="E392" s="175"/>
    </row>
    <row r="393" spans="1:6" ht="13" customHeight="1" x14ac:dyDescent="0.3">
      <c r="A393" s="173" t="s">
        <v>455</v>
      </c>
      <c r="B393" s="175"/>
      <c r="C393" s="191"/>
      <c r="D393" s="195">
        <f>D391+C392</f>
        <v>7704466.8700003624</v>
      </c>
      <c r="E393" s="175"/>
      <c r="F393" s="197"/>
    </row>
    <row r="394" spans="1:6" ht="13" customHeight="1" x14ac:dyDescent="0.3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3" customHeight="1" x14ac:dyDescent="0.3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3" customHeight="1" x14ac:dyDescent="0.3">
      <c r="A396" s="173" t="s">
        <v>458</v>
      </c>
      <c r="B396" s="175"/>
      <c r="C396" s="191"/>
      <c r="D396" s="175">
        <f>D393+C394-C395</f>
        <v>7704466.8700003624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PeaceHealth Southwest Medical Center   H-0     FYE 06/30/2019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19955</v>
      </c>
      <c r="C414" s="194">
        <f>E138</f>
        <v>19955</v>
      </c>
      <c r="D414" s="179"/>
    </row>
    <row r="415" spans="1:5" ht="12.65" customHeight="1" x14ac:dyDescent="0.3">
      <c r="A415" s="179" t="s">
        <v>464</v>
      </c>
      <c r="B415" s="179">
        <f>D111</f>
        <v>89784</v>
      </c>
      <c r="C415" s="179">
        <f>E139</f>
        <v>89784</v>
      </c>
      <c r="D415" s="194">
        <f>SUM(C59:H59)+N59</f>
        <v>89784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1925</v>
      </c>
    </row>
    <row r="424" spans="1:7" ht="12.65" customHeight="1" x14ac:dyDescent="0.3">
      <c r="A424" s="179" t="s">
        <v>1244</v>
      </c>
      <c r="B424" s="179">
        <f>D114</f>
        <v>3290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222850068</v>
      </c>
      <c r="C427" s="179">
        <f t="shared" ref="C427:C434" si="13">CE61</f>
        <v>222850068</v>
      </c>
      <c r="D427" s="179"/>
    </row>
    <row r="428" spans="1:7" ht="12.65" customHeight="1" x14ac:dyDescent="0.3">
      <c r="A428" s="179" t="s">
        <v>3</v>
      </c>
      <c r="B428" s="179">
        <f t="shared" si="12"/>
        <v>56768545.019999981</v>
      </c>
      <c r="C428" s="179">
        <f t="shared" si="13"/>
        <v>56768547</v>
      </c>
      <c r="D428" s="179">
        <f>D173</f>
        <v>56768545.209999986</v>
      </c>
    </row>
    <row r="429" spans="1:7" ht="12.65" customHeight="1" x14ac:dyDescent="0.3">
      <c r="A429" s="179" t="s">
        <v>236</v>
      </c>
      <c r="B429" s="179">
        <f t="shared" si="12"/>
        <v>15723309.609999999</v>
      </c>
      <c r="C429" s="179">
        <f t="shared" si="13"/>
        <v>15723309.609999999</v>
      </c>
      <c r="D429" s="179"/>
    </row>
    <row r="430" spans="1:7" ht="12.65" customHeight="1" x14ac:dyDescent="0.3">
      <c r="A430" s="179" t="s">
        <v>237</v>
      </c>
      <c r="B430" s="179">
        <f t="shared" si="12"/>
        <v>106069283.66999997</v>
      </c>
      <c r="C430" s="179">
        <f t="shared" si="13"/>
        <v>106069283.66999997</v>
      </c>
      <c r="D430" s="179"/>
    </row>
    <row r="431" spans="1:7" ht="12.65" customHeight="1" x14ac:dyDescent="0.3">
      <c r="A431" s="179" t="s">
        <v>444</v>
      </c>
      <c r="B431" s="179">
        <f t="shared" si="12"/>
        <v>3558356.1500000013</v>
      </c>
      <c r="C431" s="179">
        <f t="shared" si="13"/>
        <v>3558356.1500000013</v>
      </c>
      <c r="D431" s="179"/>
    </row>
    <row r="432" spans="1:7" ht="12.65" customHeight="1" x14ac:dyDescent="0.3">
      <c r="A432" s="179" t="s">
        <v>445</v>
      </c>
      <c r="B432" s="179">
        <f t="shared" si="12"/>
        <v>112393653.15000001</v>
      </c>
      <c r="C432" s="179">
        <f t="shared" si="13"/>
        <v>112393653.15000001</v>
      </c>
      <c r="D432" s="179"/>
    </row>
    <row r="433" spans="1:7" ht="12.65" customHeight="1" x14ac:dyDescent="0.3">
      <c r="A433" s="179" t="s">
        <v>6</v>
      </c>
      <c r="B433" s="179">
        <f t="shared" si="12"/>
        <v>40311156.859999999</v>
      </c>
      <c r="C433" s="179">
        <f t="shared" si="13"/>
        <v>40311158</v>
      </c>
      <c r="D433" s="179">
        <f>C217</f>
        <v>134357520.17000002</v>
      </c>
    </row>
    <row r="434" spans="1:7" ht="12.65" customHeight="1" x14ac:dyDescent="0.3">
      <c r="A434" s="179" t="s">
        <v>474</v>
      </c>
      <c r="B434" s="179">
        <f t="shared" si="12"/>
        <v>8731861.8900000006</v>
      </c>
      <c r="C434" s="179">
        <f t="shared" si="13"/>
        <v>8731861.8900000006</v>
      </c>
      <c r="D434" s="179">
        <f>D177</f>
        <v>8731861.8899999987</v>
      </c>
    </row>
    <row r="435" spans="1:7" ht="12.65" customHeight="1" x14ac:dyDescent="0.3">
      <c r="A435" s="179" t="s">
        <v>447</v>
      </c>
      <c r="B435" s="179">
        <f t="shared" si="12"/>
        <v>6012732</v>
      </c>
      <c r="C435" s="179"/>
      <c r="D435" s="179">
        <f>D181</f>
        <v>6012732</v>
      </c>
    </row>
    <row r="436" spans="1:7" ht="12.65" customHeight="1" x14ac:dyDescent="0.3">
      <c r="A436" s="179" t="s">
        <v>475</v>
      </c>
      <c r="B436" s="179">
        <f t="shared" si="12"/>
        <v>20283799.670000002</v>
      </c>
      <c r="C436" s="179"/>
      <c r="D436" s="179">
        <f>D186</f>
        <v>20283799.669999998</v>
      </c>
    </row>
    <row r="437" spans="1:7" ht="12.65" customHeight="1" x14ac:dyDescent="0.3">
      <c r="A437" s="194" t="s">
        <v>449</v>
      </c>
      <c r="B437" s="194">
        <f t="shared" si="12"/>
        <v>709750.83999999985</v>
      </c>
      <c r="C437" s="194"/>
      <c r="D437" s="194">
        <f>D190</f>
        <v>709750.83999999985</v>
      </c>
    </row>
    <row r="438" spans="1:7" ht="12.65" customHeight="1" x14ac:dyDescent="0.3">
      <c r="A438" s="194" t="s">
        <v>476</v>
      </c>
      <c r="B438" s="194">
        <f>C386+C387+C388</f>
        <v>27006282.510000002</v>
      </c>
      <c r="C438" s="194">
        <f>CD69</f>
        <v>19598395.57</v>
      </c>
      <c r="D438" s="194">
        <f>D181+D186+D190</f>
        <v>27006282.509999998</v>
      </c>
    </row>
    <row r="439" spans="1:7" ht="12.65" customHeight="1" x14ac:dyDescent="0.3">
      <c r="A439" s="179" t="s">
        <v>451</v>
      </c>
      <c r="B439" s="194">
        <f>C389</f>
        <v>2479282.879999999</v>
      </c>
      <c r="C439" s="194">
        <f>SUM(C69:CC69)</f>
        <v>9887169.8199999984</v>
      </c>
      <c r="D439" s="179"/>
    </row>
    <row r="440" spans="1:7" ht="12.65" customHeight="1" x14ac:dyDescent="0.3">
      <c r="A440" s="179" t="s">
        <v>477</v>
      </c>
      <c r="B440" s="194">
        <f>B438+B439</f>
        <v>29485565.390000001</v>
      </c>
      <c r="C440" s="194">
        <f>CE69</f>
        <v>29485565.390000001</v>
      </c>
      <c r="D440" s="179"/>
    </row>
    <row r="441" spans="1:7" ht="12.65" customHeight="1" x14ac:dyDescent="0.3">
      <c r="A441" s="179" t="s">
        <v>478</v>
      </c>
      <c r="B441" s="179">
        <f>D390</f>
        <v>595891799.73999989</v>
      </c>
      <c r="C441" s="179">
        <f>SUM(C427:C437)+C440</f>
        <v>595891802.8599999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11231517.189999999</v>
      </c>
      <c r="C444" s="179">
        <f>C363</f>
        <v>11231517.189999999</v>
      </c>
      <c r="D444" s="179"/>
    </row>
    <row r="445" spans="1:7" ht="12.65" customHeight="1" x14ac:dyDescent="0.3">
      <c r="A445" s="179" t="s">
        <v>343</v>
      </c>
      <c r="B445" s="179">
        <f>D229</f>
        <v>1326095799.51</v>
      </c>
      <c r="C445" s="179">
        <f>C364</f>
        <v>1306388650.8699999</v>
      </c>
      <c r="D445" s="179"/>
    </row>
    <row r="446" spans="1:7" ht="12.65" customHeight="1" x14ac:dyDescent="0.3">
      <c r="A446" s="179" t="s">
        <v>351</v>
      </c>
      <c r="B446" s="179">
        <f>D236</f>
        <v>46995168.68</v>
      </c>
      <c r="C446" s="179">
        <f>C365</f>
        <v>46995168.68</v>
      </c>
      <c r="D446" s="179"/>
    </row>
    <row r="447" spans="1:7" ht="12.65" customHeight="1" x14ac:dyDescent="0.3">
      <c r="A447" s="179" t="s">
        <v>356</v>
      </c>
      <c r="B447" s="179">
        <f>D240</f>
        <v>-5478486.5899999999</v>
      </c>
      <c r="C447" s="179">
        <f>C366</f>
        <v>14228662.050000001</v>
      </c>
      <c r="D447" s="179"/>
    </row>
    <row r="448" spans="1:7" ht="12.65" customHeight="1" x14ac:dyDescent="0.3">
      <c r="A448" s="179" t="s">
        <v>358</v>
      </c>
      <c r="B448" s="179">
        <f>D242</f>
        <v>1378843998.7900002</v>
      </c>
      <c r="C448" s="179">
        <f>D367</f>
        <v>1378843998.79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20495</v>
      </c>
    </row>
    <row r="454" spans="1:7" ht="12.65" customHeight="1" x14ac:dyDescent="0.3">
      <c r="A454" s="179" t="s">
        <v>168</v>
      </c>
      <c r="B454" s="179">
        <f>C233</f>
        <v>21879039.68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25116129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7204130.8399999999</v>
      </c>
      <c r="C458" s="194">
        <f>CE70</f>
        <v>7204130.8399999999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1053380476.59</v>
      </c>
      <c r="C463" s="194">
        <f>CE73</f>
        <v>1053380476.59</v>
      </c>
      <c r="D463" s="194">
        <f>E141+E147+E153</f>
        <v>1053380476.59</v>
      </c>
    </row>
    <row r="464" spans="1:7" ht="12.65" customHeight="1" x14ac:dyDescent="0.3">
      <c r="A464" s="179" t="s">
        <v>246</v>
      </c>
      <c r="B464" s="194">
        <f>C360</f>
        <v>921685974.97000015</v>
      </c>
      <c r="C464" s="194">
        <f>CE74</f>
        <v>921685974.97000015</v>
      </c>
      <c r="D464" s="194">
        <f>E142+E148+E154</f>
        <v>921685974.97000015</v>
      </c>
    </row>
    <row r="465" spans="1:7" ht="12.65" customHeight="1" x14ac:dyDescent="0.3">
      <c r="A465" s="179" t="s">
        <v>247</v>
      </c>
      <c r="B465" s="194">
        <f>D361</f>
        <v>1975066451.5600002</v>
      </c>
      <c r="C465" s="194">
        <f>CE75</f>
        <v>1975066451.5599999</v>
      </c>
      <c r="D465" s="194">
        <f>D463+D464</f>
        <v>1975066451.5600002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41708755.039999999</v>
      </c>
      <c r="C468" s="179">
        <f>E195</f>
        <v>41708755.039999999</v>
      </c>
      <c r="D468" s="179"/>
    </row>
    <row r="469" spans="1:7" ht="12.65" customHeight="1" x14ac:dyDescent="0.3">
      <c r="A469" s="179" t="s">
        <v>333</v>
      </c>
      <c r="B469" s="179">
        <f t="shared" si="14"/>
        <v>6799671.4100000001</v>
      </c>
      <c r="C469" s="179">
        <f>E196</f>
        <v>6799671.4100000001</v>
      </c>
      <c r="D469" s="179"/>
    </row>
    <row r="470" spans="1:7" ht="12.65" customHeight="1" x14ac:dyDescent="0.3">
      <c r="A470" s="179" t="s">
        <v>334</v>
      </c>
      <c r="B470" s="179">
        <f t="shared" si="14"/>
        <v>289007745.70999998</v>
      </c>
      <c r="C470" s="179">
        <f>E197</f>
        <v>289007745.70999998</v>
      </c>
      <c r="D470" s="179"/>
    </row>
    <row r="471" spans="1:7" ht="12.65" customHeight="1" x14ac:dyDescent="0.3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">
      <c r="A472" s="179" t="s">
        <v>377</v>
      </c>
      <c r="B472" s="179">
        <f t="shared" si="14"/>
        <v>38168310.620000005</v>
      </c>
      <c r="C472" s="179">
        <f>E199</f>
        <v>38168310.620000005</v>
      </c>
      <c r="D472" s="179"/>
    </row>
    <row r="473" spans="1:7" ht="12.65" customHeight="1" x14ac:dyDescent="0.3">
      <c r="A473" s="179" t="s">
        <v>495</v>
      </c>
      <c r="B473" s="179">
        <f t="shared" si="14"/>
        <v>125766516.2</v>
      </c>
      <c r="C473" s="179">
        <f>SUM(E200:E201)</f>
        <v>125766516.2</v>
      </c>
      <c r="D473" s="179"/>
    </row>
    <row r="474" spans="1:7" ht="12.65" customHeight="1" x14ac:dyDescent="0.3">
      <c r="A474" s="179" t="s">
        <v>339</v>
      </c>
      <c r="B474" s="179">
        <f t="shared" si="14"/>
        <v>12509111.75</v>
      </c>
      <c r="C474" s="179">
        <f>E202</f>
        <v>12509111.75</v>
      </c>
      <c r="D474" s="179"/>
    </row>
    <row r="475" spans="1:7" ht="12.65" customHeight="1" x14ac:dyDescent="0.3">
      <c r="A475" s="179" t="s">
        <v>340</v>
      </c>
      <c r="B475" s="179">
        <f t="shared" si="14"/>
        <v>24530637.749999993</v>
      </c>
      <c r="C475" s="179">
        <f>E203</f>
        <v>24530637.749999993</v>
      </c>
      <c r="D475" s="179"/>
    </row>
    <row r="476" spans="1:7" ht="12.65" customHeight="1" x14ac:dyDescent="0.3">
      <c r="A476" s="179" t="s">
        <v>203</v>
      </c>
      <c r="B476" s="179">
        <f>D275</f>
        <v>538490748.4799999</v>
      </c>
      <c r="C476" s="179">
        <f>E204</f>
        <v>538490748.4799999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248905837.99000007</v>
      </c>
      <c r="C478" s="179">
        <f>E217</f>
        <v>248905837.99000001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369852919.08999962</v>
      </c>
    </row>
    <row r="482" spans="1:12" ht="12.65" customHeight="1" x14ac:dyDescent="0.3">
      <c r="A482" s="180" t="s">
        <v>499</v>
      </c>
      <c r="C482" s="180">
        <f>D339</f>
        <v>369852919.09000009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170</v>
      </c>
      <c r="B493" s="261" t="s">
        <v>1268</v>
      </c>
      <c r="C493" s="261" t="str">
        <f>RIGHT(C82,4)</f>
        <v>2019</v>
      </c>
      <c r="D493" s="261" t="s">
        <v>1268</v>
      </c>
      <c r="E493" s="261" t="str">
        <f>RIGHT(C82,4)</f>
        <v>2019</v>
      </c>
      <c r="F493" s="261" t="s">
        <v>1268</v>
      </c>
      <c r="G493" s="261" t="str">
        <f>RIGHT(C82,4)</f>
        <v>2019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v>28983316.73</v>
      </c>
      <c r="C496" s="240">
        <f>C71</f>
        <v>29295234.329999994</v>
      </c>
      <c r="D496" s="240">
        <v>15335</v>
      </c>
      <c r="E496" s="180">
        <f>C59</f>
        <v>16445</v>
      </c>
      <c r="F496" s="263">
        <f t="shared" ref="F496:G511" si="15">IF(B496=0,"",IF(D496=0,"",B496/D496))</f>
        <v>1890.0108725138573</v>
      </c>
      <c r="G496" s="264">
        <f t="shared" si="15"/>
        <v>1781.4067698388565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v>51607922.390000001</v>
      </c>
      <c r="C498" s="240">
        <f>E71</f>
        <v>55600012.050000004</v>
      </c>
      <c r="D498" s="240">
        <v>58601</v>
      </c>
      <c r="E498" s="180">
        <f>E59</f>
        <v>63600</v>
      </c>
      <c r="F498" s="263">
        <f t="shared" si="15"/>
        <v>880.66624101977789</v>
      </c>
      <c r="G498" s="263">
        <f t="shared" si="15"/>
        <v>874.21402594339634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v>14218741.460000001</v>
      </c>
      <c r="C499" s="240">
        <f>F71</f>
        <v>14061722.700000001</v>
      </c>
      <c r="D499" s="240">
        <v>5034</v>
      </c>
      <c r="E499" s="180">
        <f>F59</f>
        <v>5209</v>
      </c>
      <c r="F499" s="263">
        <f t="shared" si="15"/>
        <v>2824.5414104092174</v>
      </c>
      <c r="G499" s="263">
        <f t="shared" si="15"/>
        <v>2699.5052217316183</v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v>4761204.54</v>
      </c>
      <c r="C500" s="240">
        <f>G71</f>
        <v>5091908.1499999994</v>
      </c>
      <c r="D500" s="240">
        <v>3123</v>
      </c>
      <c r="E500" s="180">
        <f>G59</f>
        <v>3329</v>
      </c>
      <c r="F500" s="263">
        <f t="shared" si="15"/>
        <v>1524.561171950048</v>
      </c>
      <c r="G500" s="263">
        <f t="shared" si="15"/>
        <v>1529.5608741363772</v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287" t="s">
        <v>517</v>
      </c>
      <c r="B501" s="288">
        <v>5300165.6500000022</v>
      </c>
      <c r="C501" s="288">
        <f>H71</f>
        <v>3752754.8099999996</v>
      </c>
      <c r="D501" s="288">
        <v>3344</v>
      </c>
      <c r="E501" s="287">
        <f>H59</f>
        <v>1201</v>
      </c>
      <c r="F501" s="289">
        <f t="shared" si="15"/>
        <v>1584.9777661483261</v>
      </c>
      <c r="G501" s="289">
        <f t="shared" si="15"/>
        <v>3124.6917651956701</v>
      </c>
      <c r="H501" s="290">
        <f t="shared" si="16"/>
        <v>0.9714420176309615</v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v>47470340.799999997</v>
      </c>
      <c r="C509" s="240">
        <f>P71</f>
        <v>46327208.089999996</v>
      </c>
      <c r="D509" s="240">
        <v>1316969</v>
      </c>
      <c r="E509" s="180">
        <f>P59</f>
        <v>1281224</v>
      </c>
      <c r="F509" s="263">
        <f t="shared" si="15"/>
        <v>36.045146696695213</v>
      </c>
      <c r="G509" s="263">
        <f t="shared" si="15"/>
        <v>36.158554702378346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v>3860384.3899999997</v>
      </c>
      <c r="C510" s="240">
        <f>Q71</f>
        <v>3941584.2900000005</v>
      </c>
      <c r="D510" s="240">
        <v>820800</v>
      </c>
      <c r="E510" s="180">
        <f>Q59</f>
        <v>824754</v>
      </c>
      <c r="F510" s="263">
        <f t="shared" si="15"/>
        <v>4.7031973562378164</v>
      </c>
      <c r="G510" s="263">
        <f t="shared" si="15"/>
        <v>4.779102968885268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287" t="s">
        <v>527</v>
      </c>
      <c r="B511" s="288">
        <v>2629526.94</v>
      </c>
      <c r="C511" s="288">
        <f>R71</f>
        <v>3566381.12</v>
      </c>
      <c r="D511" s="288">
        <v>2311735</v>
      </c>
      <c r="E511" s="287">
        <f>R59</f>
        <v>2337411</v>
      </c>
      <c r="F511" s="289">
        <f t="shared" si="15"/>
        <v>1.1374690178588809</v>
      </c>
      <c r="G511" s="289">
        <f t="shared" si="15"/>
        <v>1.5257826372854411</v>
      </c>
      <c r="H511" s="290">
        <f t="shared" si="16"/>
        <v>0.34138390877450342</v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v>2910952.3299999991</v>
      </c>
      <c r="C512" s="240">
        <f>S71</f>
        <v>3641959.66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1246</v>
      </c>
      <c r="B513" s="240">
        <v>4593124.7300000014</v>
      </c>
      <c r="C513" s="240">
        <f>T71</f>
        <v>4851667.8999999994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v>19973363.529999997</v>
      </c>
      <c r="C514" s="240">
        <f>U71</f>
        <v>20329189.300000001</v>
      </c>
      <c r="D514" s="240">
        <v>968233</v>
      </c>
      <c r="E514" s="180">
        <f>U59</f>
        <v>975378</v>
      </c>
      <c r="F514" s="263">
        <f t="shared" si="17"/>
        <v>20.628674637199929</v>
      </c>
      <c r="G514" s="263">
        <f t="shared" si="17"/>
        <v>20.842370137526171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v>848224.08000000019</v>
      </c>
      <c r="C515" s="240">
        <f>V71</f>
        <v>943691.17</v>
      </c>
      <c r="D515" s="240">
        <v>45096</v>
      </c>
      <c r="E515" s="180">
        <f>V59</f>
        <v>45644</v>
      </c>
      <c r="F515" s="263">
        <f t="shared" si="17"/>
        <v>18.809297498669508</v>
      </c>
      <c r="G515" s="263">
        <f t="shared" si="17"/>
        <v>20.675032205766367</v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v>1019056.5400000002</v>
      </c>
      <c r="C516" s="240">
        <f>W71</f>
        <v>1092258.5999999999</v>
      </c>
      <c r="D516" s="240">
        <v>6489</v>
      </c>
      <c r="E516" s="180">
        <f>W59</f>
        <v>7140</v>
      </c>
      <c r="F516" s="263">
        <f t="shared" si="17"/>
        <v>157.04369548466639</v>
      </c>
      <c r="G516" s="263">
        <f t="shared" si="17"/>
        <v>152.97739495798317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v>2358851.6</v>
      </c>
      <c r="C517" s="240">
        <f>X71</f>
        <v>2371871.11</v>
      </c>
      <c r="D517" s="240">
        <v>41461</v>
      </c>
      <c r="E517" s="180">
        <f>X59</f>
        <v>43550</v>
      </c>
      <c r="F517" s="263">
        <f t="shared" si="17"/>
        <v>56.893263548877258</v>
      </c>
      <c r="G517" s="263">
        <f t="shared" si="17"/>
        <v>54.463171297359352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v>40388553.229999997</v>
      </c>
      <c r="C518" s="240">
        <f>Y71</f>
        <v>43433543.159999989</v>
      </c>
      <c r="D518" s="240">
        <v>127508</v>
      </c>
      <c r="E518" s="180">
        <f>Y59</f>
        <v>130214</v>
      </c>
      <c r="F518" s="263">
        <f t="shared" si="17"/>
        <v>316.75309180600431</v>
      </c>
      <c r="G518" s="263">
        <f t="shared" si="17"/>
        <v>333.55509515105894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v>1338725.4200000004</v>
      </c>
      <c r="C519" s="240">
        <f>Z71</f>
        <v>1356274.1</v>
      </c>
      <c r="D519" s="240">
        <v>10562</v>
      </c>
      <c r="E519" s="180">
        <f>Z59</f>
        <v>10812</v>
      </c>
      <c r="F519" s="263">
        <f t="shared" si="17"/>
        <v>126.74923499337251</v>
      </c>
      <c r="G519" s="263">
        <f t="shared" si="17"/>
        <v>125.44155567887533</v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v>1514363.6600000001</v>
      </c>
      <c r="C520" s="240">
        <f>AA71</f>
        <v>1363600.9</v>
      </c>
      <c r="D520" s="240">
        <v>2563</v>
      </c>
      <c r="E520" s="180">
        <f>AA59</f>
        <v>2318</v>
      </c>
      <c r="F520" s="263">
        <f t="shared" si="17"/>
        <v>590.85589543503716</v>
      </c>
      <c r="G520" s="263">
        <f t="shared" si="17"/>
        <v>588.26613459879206</v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v>34146177.030000016</v>
      </c>
      <c r="C521" s="240">
        <f>AB71</f>
        <v>36869598.689999998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v>7144202.2499999991</v>
      </c>
      <c r="C522" s="240">
        <f>AC71</f>
        <v>7356923.0499999998</v>
      </c>
      <c r="D522" s="240">
        <v>100949</v>
      </c>
      <c r="E522" s="180">
        <f>AC59</f>
        <v>101369</v>
      </c>
      <c r="F522" s="263">
        <f t="shared" si="17"/>
        <v>70.770411296793426</v>
      </c>
      <c r="G522" s="263">
        <f t="shared" si="17"/>
        <v>72.575669583403212</v>
      </c>
      <c r="H522" s="265" t="str">
        <f t="shared" si="16"/>
        <v/>
      </c>
      <c r="I522" s="267"/>
      <c r="K522" s="261"/>
      <c r="L522" s="261"/>
    </row>
    <row r="523" spans="1:12" ht="12.65" customHeight="1" x14ac:dyDescent="0.3">
      <c r="A523" s="287" t="s">
        <v>539</v>
      </c>
      <c r="B523" s="288">
        <v>928487.71</v>
      </c>
      <c r="C523" s="288">
        <f>AD71</f>
        <v>659610.67999999993</v>
      </c>
      <c r="D523" s="288">
        <v>1807</v>
      </c>
      <c r="E523" s="287">
        <f>AD59</f>
        <v>1976</v>
      </c>
      <c r="F523" s="289">
        <f t="shared" si="17"/>
        <v>513.82828444936354</v>
      </c>
      <c r="G523" s="289">
        <f t="shared" si="17"/>
        <v>333.8110728744939</v>
      </c>
      <c r="H523" s="290">
        <f t="shared" si="16"/>
        <v>-0.3503450802981436</v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v>6573877.2000000002</v>
      </c>
      <c r="C524" s="240">
        <f>AE71</f>
        <v>7470060.6999999993</v>
      </c>
      <c r="D524" s="240">
        <v>130924</v>
      </c>
      <c r="E524" s="180">
        <f>AE59</f>
        <v>138203</v>
      </c>
      <c r="F524" s="263">
        <f t="shared" si="17"/>
        <v>50.211398979560663</v>
      </c>
      <c r="G524" s="263">
        <f t="shared" si="17"/>
        <v>54.051364297446504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v>827570.75</v>
      </c>
      <c r="C525" s="240">
        <f>AF71</f>
        <v>864887.94</v>
      </c>
      <c r="D525" s="240">
        <v>2982</v>
      </c>
      <c r="E525" s="180">
        <f>AF59</f>
        <v>2596</v>
      </c>
      <c r="F525" s="263">
        <f t="shared" si="17"/>
        <v>277.52204896042923</v>
      </c>
      <c r="G525" s="263">
        <f t="shared" si="17"/>
        <v>333.16176425269646</v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v>23216088.770000011</v>
      </c>
      <c r="C526" s="240">
        <f>AG71</f>
        <v>22992071.270000003</v>
      </c>
      <c r="D526" s="240">
        <v>97439</v>
      </c>
      <c r="E526" s="180">
        <f>AG59</f>
        <v>98121</v>
      </c>
      <c r="F526" s="263">
        <f t="shared" si="17"/>
        <v>238.26279795564415</v>
      </c>
      <c r="G526" s="263">
        <f t="shared" si="17"/>
        <v>234.32365416169836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v>12625414.449999999</v>
      </c>
      <c r="C528" s="240">
        <f>AI71</f>
        <v>12509191.27</v>
      </c>
      <c r="D528" s="240">
        <v>15688</v>
      </c>
      <c r="E528" s="180">
        <f>AI59</f>
        <v>17804</v>
      </c>
      <c r="F528" s="263">
        <f t="shared" ref="F528:G540" si="18">IF(B528=0,"",IF(D528=0,"",B528/D528))</f>
        <v>804.78164520652729</v>
      </c>
      <c r="G528" s="263">
        <f t="shared" si="18"/>
        <v>702.60566558076835</v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v>0</v>
      </c>
      <c r="C529" s="240">
        <f>AJ71</f>
        <v>0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v>690106.67999999993</v>
      </c>
      <c r="C531" s="240">
        <f>AL71</f>
        <v>737486.34999999986</v>
      </c>
      <c r="D531" s="240">
        <v>7936</v>
      </c>
      <c r="E531" s="180">
        <f>AL59</f>
        <v>9000</v>
      </c>
      <c r="F531" s="263">
        <f t="shared" si="18"/>
        <v>86.959007056451611</v>
      </c>
      <c r="G531" s="263">
        <f t="shared" si="18"/>
        <v>81.942927777777768</v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v>320868.31</v>
      </c>
      <c r="C534" s="240">
        <f>AO71</f>
        <v>87662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v>32013744.329999994</v>
      </c>
      <c r="C535" s="240">
        <f>AP71</f>
        <v>30834559.700000003</v>
      </c>
      <c r="D535" s="240">
        <v>115773</v>
      </c>
      <c r="E535" s="180">
        <f>AP59</f>
        <v>118283</v>
      </c>
      <c r="F535" s="263">
        <f t="shared" si="18"/>
        <v>276.52167888886004</v>
      </c>
      <c r="G535" s="263">
        <f t="shared" si="18"/>
        <v>260.68462670037115</v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v>6028242.6799999997</v>
      </c>
      <c r="C537" s="240">
        <f>AR71</f>
        <v>7041867.7699999996</v>
      </c>
      <c r="D537" s="240">
        <v>27302</v>
      </c>
      <c r="E537" s="180">
        <f>AR59</f>
        <v>28345</v>
      </c>
      <c r="F537" s="263">
        <f t="shared" si="18"/>
        <v>220.79857446340927</v>
      </c>
      <c r="G537" s="263">
        <f t="shared" si="18"/>
        <v>248.43421308872814</v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v>19085577.189999994</v>
      </c>
      <c r="C541" s="240">
        <f>AV71</f>
        <v>22710730.770000003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40">
        <v>5424704.5899999989</v>
      </c>
      <c r="C542" s="240">
        <f>AW71</f>
        <v>5896778.1299999999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v>5121761.01</v>
      </c>
      <c r="C544" s="240">
        <f>AY71</f>
        <v>6394466.9800000004</v>
      </c>
      <c r="D544" s="240">
        <v>310445</v>
      </c>
      <c r="E544" s="180">
        <f>AY59</f>
        <v>318119.50000000012</v>
      </c>
      <c r="F544" s="263">
        <f t="shared" ref="F544:G550" si="19">IF(B544=0,"",IF(D544=0,"",B544/D544))</f>
        <v>16.498126914590344</v>
      </c>
      <c r="G544" s="263">
        <f t="shared" si="19"/>
        <v>20.100833114600011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v>0</v>
      </c>
      <c r="C546" s="240">
        <f>BA71</f>
        <v>0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v>283058</v>
      </c>
      <c r="C549" s="240">
        <f>BD71</f>
        <v>257247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v>23030025.500000004</v>
      </c>
      <c r="C550" s="240">
        <f>BE71</f>
        <v>25491429.580000002</v>
      </c>
      <c r="D550" s="240">
        <v>831556</v>
      </c>
      <c r="E550" s="180">
        <f>BE59</f>
        <v>846278</v>
      </c>
      <c r="F550" s="263">
        <f t="shared" si="19"/>
        <v>27.695098706521271</v>
      </c>
      <c r="G550" s="263">
        <f t="shared" si="19"/>
        <v>30.121815266378189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v>8297942.8899999997</v>
      </c>
      <c r="C551" s="240">
        <f>BF71</f>
        <v>9143105.3100000005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v>927225.15999999992</v>
      </c>
      <c r="C552" s="240">
        <f>BG71</f>
        <v>1022117.63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v>267781.40000000002</v>
      </c>
      <c r="C553" s="240">
        <f>BH71</f>
        <v>56497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v>770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v>433563</v>
      </c>
      <c r="C556" s="240">
        <f>BK71</f>
        <v>603983.02999999991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v>84533</v>
      </c>
      <c r="C557" s="240">
        <f>BL71</f>
        <v>87385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v>99325552.299999982</v>
      </c>
      <c r="C559" s="240">
        <f>BN71</f>
        <v>102235216.68000002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v>994446.76999999979</v>
      </c>
      <c r="C563" s="240">
        <f>BR71</f>
        <v>816333.50999999989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40">
        <v>13692.080000000016</v>
      </c>
      <c r="C564" s="240">
        <f>BS71</f>
        <v>15561.260000000009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v>593532.54</v>
      </c>
      <c r="C565" s="240">
        <f>BT71</f>
        <v>667060.47999999998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v>29049</v>
      </c>
      <c r="C566" s="240">
        <f>BU71</f>
        <v>30883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v>464880.78</v>
      </c>
      <c r="C567" s="240">
        <f>BV71</f>
        <v>343475.15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v>1086550.3699999999</v>
      </c>
      <c r="C568" s="240">
        <f>BW71</f>
        <v>981273.83000000007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v>5994167.1099999994</v>
      </c>
      <c r="C569" s="240">
        <f>BX71</f>
        <v>7161862.0800000001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v>3384130.7500000005</v>
      </c>
      <c r="C570" s="240">
        <f>BY71</f>
        <v>3162794.5100000002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v>5244284.910000002</v>
      </c>
      <c r="C571" s="240">
        <f>BZ71</f>
        <v>5881369.6700000009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v>185456</v>
      </c>
      <c r="C572" s="240">
        <f>CA71</f>
        <v>181653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v>1001.25</v>
      </c>
      <c r="C573" s="240">
        <f>CB71</f>
        <v>-1075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v>5362067.1399999987</v>
      </c>
      <c r="C574" s="240">
        <f>CC71</f>
        <v>7504346.9900000012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v>20315750.25</v>
      </c>
      <c r="C575" s="240">
        <f>CD71</f>
        <v>19598395.57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532256.62632352929</v>
      </c>
      <c r="E612" s="180">
        <f>SUM(C624:D647)+SUM(C668:D713)</f>
        <v>476801503.84661078</v>
      </c>
      <c r="F612" s="180">
        <f>CE64-(AX64+BD64+BE64+BG64+BJ64+BN64+BP64+BQ64+CB64+CC64+CD64)</f>
        <v>105607389.72999997</v>
      </c>
      <c r="G612" s="180">
        <f>CE77-(AX77+AY77+BD77+BE77+BG77+BJ77+BN77+BP77+BQ77+CB77+CC77+CD77)</f>
        <v>318119.5</v>
      </c>
      <c r="H612" s="197">
        <f>CE60-(AX60+AY60+AZ60+BD60+BE60+BG60+BJ60+BN60+BO60+BP60+BQ60+BR60+CB60+CC60+CD60)</f>
        <v>2286.1892515289196</v>
      </c>
      <c r="I612" s="180">
        <f>CE78-(AX78+AY78+AZ78+BD78+BE78+BF78+BG78+BJ78+BN78+BO78+BP78+BQ78+BR78+CB78+CC78+CD78)</f>
        <v>227853.00363362124</v>
      </c>
      <c r="J612" s="180">
        <f>CE79-(AX79+AY79+AZ79+BA79+BD79+BE79+BF79+BG79+BJ79+BN79+BO79+BP79+BQ79+BR79+CB79+CC79+CD79)</f>
        <v>24469999.999999996</v>
      </c>
      <c r="K612" s="180">
        <f>CE75-(AW75+AX75+AY75+AZ75+BA75+BB75+BC75+BD75+BE75+BF75+BG75+BH75+BI75+BJ75+BK75+BL75+BM75+BN75+BO75+BP75+BQ75+BR75+BS75+BT75+BU75+BV75+BW75+BX75+CB75+CC75+CD75)</f>
        <v>1975066451.5599999</v>
      </c>
      <c r="L612" s="197">
        <f>CE80-(AW80+AX80+AY80+AZ80+BA80+BB80+BC80+BD80+BE80+BF80+BG80+BH80+BI80+BJ80+BK80+BL80+BM80+BN80+BO80+BP80+BQ80+BR80+BS80+BT80+BU80+BV80+BW80+BX80+BY80+BZ80+CA80+CB80+CC80+CD80)</f>
        <v>735.5908632507518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25491429.580000002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19598395.57</v>
      </c>
      <c r="D615" s="266">
        <f>SUM(C614:C615)</f>
        <v>45089825.150000006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1022117.63</v>
      </c>
      <c r="D618" s="180">
        <f>(D615/D612)*BG76</f>
        <v>236340.59675992536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102235216.68000002</v>
      </c>
      <c r="D619" s="180">
        <f>(D615/D612)*BN76</f>
        <v>868895.73963594181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7504346.9900000012</v>
      </c>
      <c r="D620" s="180">
        <f>(D615/D612)*CC76</f>
        <v>20325.536993246555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-1075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111886168.17338914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257247</v>
      </c>
      <c r="D624" s="180">
        <f>(D615/D612)*BD76</f>
        <v>652859.50125780003</v>
      </c>
      <c r="E624" s="180">
        <f>(E623/E612)*SUM(C624:D624)</f>
        <v>213565.45278050055</v>
      </c>
      <c r="F624" s="180">
        <f>SUM(C624:E624)</f>
        <v>1123671.9540383006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6394466.9800000004</v>
      </c>
      <c r="D625" s="180">
        <f>(D615/D612)*AY76</f>
        <v>1670026.6997460311</v>
      </c>
      <c r="E625" s="180">
        <f>(E623/E612)*SUM(C625:D625)</f>
        <v>1892412.856935061</v>
      </c>
      <c r="F625" s="180">
        <f>(F624/F612)*AY64</f>
        <v>1971.6443293110999</v>
      </c>
      <c r="G625" s="180">
        <f>SUM(C625:F625)</f>
        <v>9958878.1810104046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816333.50999999989</v>
      </c>
      <c r="D626" s="180">
        <f>(D615/D612)*BR76</f>
        <v>243720.07213808448</v>
      </c>
      <c r="E626" s="180">
        <f>(E623/E612)*SUM(C626:D626)</f>
        <v>248752.01191072827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1308805.5940488125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9143105.3100000005</v>
      </c>
      <c r="D629" s="180">
        <f>(D615/D612)*BF76</f>
        <v>1832514.0897567279</v>
      </c>
      <c r="E629" s="180">
        <f>(E623/E612)*SUM(C629:D629)</f>
        <v>2575537.1744031939</v>
      </c>
      <c r="F629" s="180">
        <f>(F624/F612)*BF64</f>
        <v>6571.6488151620169</v>
      </c>
      <c r="G629" s="180">
        <f>(G625/G612)*BF77</f>
        <v>0</v>
      </c>
      <c r="H629" s="180">
        <f>(H628/H612)*BF60</f>
        <v>62712.606152522196</v>
      </c>
      <c r="I629" s="180">
        <f>SUM(C629:H629)</f>
        <v>13620440.829127606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5896778.1299999999</v>
      </c>
      <c r="D631" s="180">
        <f>(D615/D612)*AW76</f>
        <v>0</v>
      </c>
      <c r="E631" s="180">
        <f>(E623/E612)*SUM(C631:D631)</f>
        <v>1383737.0566402269</v>
      </c>
      <c r="F631" s="180">
        <f>(F624/F612)*AW64</f>
        <v>244.17598204185506</v>
      </c>
      <c r="G631" s="180">
        <f>(G625/G612)*AW77</f>
        <v>0</v>
      </c>
      <c r="H631" s="180">
        <f>(H628/H612)*AW60</f>
        <v>23677.757921147706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603983.02999999991</v>
      </c>
      <c r="D635" s="180">
        <f>(D615/D612)*BK76</f>
        <v>0</v>
      </c>
      <c r="E635" s="180">
        <f>(E623/E612)*SUM(C635:D635)</f>
        <v>141730.56570348627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56497</v>
      </c>
      <c r="D636" s="180">
        <f>(D615/D612)*BH76</f>
        <v>257664.06992530733</v>
      </c>
      <c r="E636" s="180">
        <f>(E623/E612)*SUM(C636:D636)</f>
        <v>73720.988754479258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88709.535832701411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87385</v>
      </c>
      <c r="D637" s="180">
        <f>(D615/D612)*BL76</f>
        <v>398529.79192122351</v>
      </c>
      <c r="E637" s="180">
        <f>(E623/E612)*SUM(C637:D637)</f>
        <v>114024.69096306701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137188.93850138123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15561.260000000009</v>
      </c>
      <c r="D639" s="180">
        <f>(D615/D612)*BS76</f>
        <v>143094.55906627967</v>
      </c>
      <c r="E639" s="180">
        <f>(E623/E612)*SUM(C639:D639)</f>
        <v>37230.150304742478</v>
      </c>
      <c r="F639" s="180">
        <f>(F624/F612)*BS64</f>
        <v>13.52142423785549</v>
      </c>
      <c r="G639" s="180">
        <f>(G625/G612)*BS77</f>
        <v>0</v>
      </c>
      <c r="H639" s="180">
        <f>(H628/H612)*BS60</f>
        <v>576.80852778444034</v>
      </c>
      <c r="I639" s="180">
        <f>(I629/I612)*BS78</f>
        <v>49260.80888679393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667060.47999999998</v>
      </c>
      <c r="D640" s="180">
        <f>(D615/D612)*BT76</f>
        <v>116755.14356200669</v>
      </c>
      <c r="E640" s="180">
        <f>(E623/E612)*SUM(C640:D640)</f>
        <v>183930.0546816258</v>
      </c>
      <c r="F640" s="180">
        <f>(F624/F612)*BT64</f>
        <v>60.93610501489259</v>
      </c>
      <c r="G640" s="180">
        <f>(G625/G612)*BT77</f>
        <v>0</v>
      </c>
      <c r="H640" s="180">
        <f>(H628/H612)*BT60</f>
        <v>3424.5107968179345</v>
      </c>
      <c r="I640" s="180">
        <f>(I629/I612)*BT78</f>
        <v>40193.371789169119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30883</v>
      </c>
      <c r="D641" s="180">
        <f>(D615/D612)*BU76</f>
        <v>140844.54338445319</v>
      </c>
      <c r="E641" s="180">
        <f>(E623/E612)*SUM(C641:D641)</f>
        <v>40297.559139614459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48486.233017396924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343475.15</v>
      </c>
      <c r="D642" s="180">
        <f>(D615/D612)*BV76</f>
        <v>661867.18828523264</v>
      </c>
      <c r="E642" s="180">
        <f>(E623/E612)*SUM(C642:D642)</f>
        <v>235913.47977248911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227850.12430456327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981273.83000000007</v>
      </c>
      <c r="D643" s="180">
        <f>(D615/D612)*BW76</f>
        <v>144991.31550890373</v>
      </c>
      <c r="E643" s="180">
        <f>(E623/E612)*SUM(C643:D643)</f>
        <v>264289.20727308549</v>
      </c>
      <c r="F643" s="180">
        <f>(F624/F612)*BW64</f>
        <v>2043.4682239027256</v>
      </c>
      <c r="G643" s="180">
        <f>(G625/G612)*BW77</f>
        <v>0</v>
      </c>
      <c r="H643" s="180">
        <f>(H628/H612)*BW60</f>
        <v>3077.8064551535335</v>
      </c>
      <c r="I643" s="180">
        <f>(I629/I612)*BW78</f>
        <v>49913.774011635745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7161862.0800000001</v>
      </c>
      <c r="D644" s="180">
        <f>(D615/D612)*BX76</f>
        <v>97054.799179147172</v>
      </c>
      <c r="E644" s="180">
        <f>(E623/E612)*SUM(C644:D644)</f>
        <v>1703376.3277763708</v>
      </c>
      <c r="F644" s="180">
        <f>(F624/F612)*BX64</f>
        <v>795.56312776435152</v>
      </c>
      <c r="G644" s="180">
        <f>(G625/G612)*BX77</f>
        <v>0</v>
      </c>
      <c r="H644" s="180">
        <f>(H628/H612)*BX60</f>
        <v>25752.279818257961</v>
      </c>
      <c r="I644" s="180">
        <f>(I629/I612)*BX78</f>
        <v>33411.458444731164</v>
      </c>
      <c r="J644" s="180">
        <f>(J630/J612)*BX79</f>
        <v>0</v>
      </c>
      <c r="K644" s="180">
        <f>SUM(C631:J644)</f>
        <v>22718491.525012236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3162794.5100000002</v>
      </c>
      <c r="D645" s="180">
        <f>(D615/D612)*BY76</f>
        <v>377699.3568306996</v>
      </c>
      <c r="E645" s="180">
        <f>(E623/E612)*SUM(C645:D645)</f>
        <v>830811.75081299676</v>
      </c>
      <c r="F645" s="180">
        <f>(F624/F612)*BY64</f>
        <v>74.900369728652677</v>
      </c>
      <c r="G645" s="180">
        <f>(G625/G612)*BY77</f>
        <v>0</v>
      </c>
      <c r="H645" s="180">
        <f>(H628/H612)*BY60</f>
        <v>10500.60906605474</v>
      </c>
      <c r="I645" s="180">
        <f>(I629/I612)*BY78</f>
        <v>130024.34163051656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5881369.6700000009</v>
      </c>
      <c r="D646" s="180">
        <f>(D615/D612)*BZ76</f>
        <v>0</v>
      </c>
      <c r="E646" s="180">
        <f>(E623/E612)*SUM(C646:D646)</f>
        <v>1380121.3097666444</v>
      </c>
      <c r="F646" s="180">
        <f>(F624/F612)*BZ64</f>
        <v>53.622321105058546</v>
      </c>
      <c r="G646" s="180">
        <f>(G625/G612)*BZ77</f>
        <v>0</v>
      </c>
      <c r="H646" s="180">
        <f>(H628/H612)*BZ60</f>
        <v>26063.961172634157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181653</v>
      </c>
      <c r="D647" s="180">
        <f>(D615/D612)*CA76</f>
        <v>828454.75747516134</v>
      </c>
      <c r="E647" s="180">
        <f>(E623/E612)*SUM(C647:D647)</f>
        <v>237031.73231280112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285198.48515299766</v>
      </c>
      <c r="J647" s="180">
        <f>(J630/J612)*CA79</f>
        <v>0</v>
      </c>
      <c r="K647" s="180">
        <v>0</v>
      </c>
      <c r="L647" s="180">
        <f>SUM(C645:K647)</f>
        <v>13331852.006911343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197532160.39000002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29295234.329999994</v>
      </c>
      <c r="D668" s="180">
        <f>(D615/D612)*C76</f>
        <v>3647448.2377102696</v>
      </c>
      <c r="E668" s="180">
        <f>(E623/E612)*SUM(C668:D668)</f>
        <v>7730324.8670942821</v>
      </c>
      <c r="F668" s="180">
        <f>(F624/F612)*C64</f>
        <v>24688.977061631405</v>
      </c>
      <c r="G668" s="180">
        <f>(G625/G612)*C77</f>
        <v>0</v>
      </c>
      <c r="H668" s="180">
        <f>(H628/H612)*C60</f>
        <v>99236.733979532408</v>
      </c>
      <c r="I668" s="180">
        <f>(I629/I612)*C78</f>
        <v>1255645.7817723455</v>
      </c>
      <c r="J668" s="180">
        <f>(J630/J612)*C79</f>
        <v>0</v>
      </c>
      <c r="K668" s="180">
        <f>(K644/K612)*C75</f>
        <v>985270.98999211576</v>
      </c>
      <c r="L668" s="180">
        <f>(L647/L612)*C80</f>
        <v>2265544.9773260131</v>
      </c>
      <c r="M668" s="180">
        <f t="shared" ref="M668:M713" si="20">ROUND(SUM(D668:L668),0)</f>
        <v>16008161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55600012.050000004</v>
      </c>
      <c r="D670" s="180">
        <f>(D615/D612)*E76</f>
        <v>11391650.973514885</v>
      </c>
      <c r="E670" s="180">
        <f>(E623/E612)*SUM(C670:D670)</f>
        <v>15720253.427882053</v>
      </c>
      <c r="F670" s="180">
        <f>(F624/F612)*E64</f>
        <v>30981.14331528078</v>
      </c>
      <c r="G670" s="180">
        <f>(G625/G612)*E77</f>
        <v>8039760.6194343297</v>
      </c>
      <c r="H670" s="180">
        <f>(H628/H612)*E60</f>
        <v>256907.46491154199</v>
      </c>
      <c r="I670" s="180">
        <f>(I629/I612)*E78</f>
        <v>3921616.2038100502</v>
      </c>
      <c r="J670" s="180">
        <f>(J630/J612)*E79</f>
        <v>0</v>
      </c>
      <c r="K670" s="180">
        <f>(K644/K612)*E75</f>
        <v>2218793.1849294086</v>
      </c>
      <c r="L670" s="180">
        <f>(L647/L612)*E80</f>
        <v>4400820.2375072455</v>
      </c>
      <c r="M670" s="180">
        <f t="shared" si="20"/>
        <v>45980783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14061722.700000001</v>
      </c>
      <c r="D671" s="180">
        <f>(D615/D612)*F76</f>
        <v>3774113.2771480316</v>
      </c>
      <c r="E671" s="180">
        <f>(E623/E612)*SUM(C671:D671)</f>
        <v>4185354.5501697022</v>
      </c>
      <c r="F671" s="180">
        <f>(F624/F612)*F64</f>
        <v>8565.8899256431687</v>
      </c>
      <c r="G671" s="180">
        <f>(G625/G612)*F77</f>
        <v>0</v>
      </c>
      <c r="H671" s="180">
        <f>(H628/H612)*F60</f>
        <v>47752.619760866219</v>
      </c>
      <c r="I671" s="180">
        <f>(I629/I612)*F78</f>
        <v>1299251.8658699435</v>
      </c>
      <c r="J671" s="180">
        <f>(J630/J612)*F79</f>
        <v>0</v>
      </c>
      <c r="K671" s="180">
        <f>(K644/K612)*F75</f>
        <v>484163.60559121263</v>
      </c>
      <c r="L671" s="180">
        <f>(L647/L612)*F80</f>
        <v>1010531.9917074945</v>
      </c>
      <c r="M671" s="180">
        <f t="shared" si="20"/>
        <v>10809734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5091908.1499999994</v>
      </c>
      <c r="D672" s="180">
        <f>(D615/D612)*G76</f>
        <v>1281983.7090768144</v>
      </c>
      <c r="E672" s="180">
        <f>(E623/E612)*SUM(C672:D672)</f>
        <v>1495696.4915385167</v>
      </c>
      <c r="F672" s="180">
        <f>(F624/F612)*G64</f>
        <v>6910.5024310984954</v>
      </c>
      <c r="G672" s="180">
        <f>(G625/G612)*G77</f>
        <v>331582.86206397414</v>
      </c>
      <c r="H672" s="180">
        <f>(H628/H612)*G60</f>
        <v>20617.095211622669</v>
      </c>
      <c r="I672" s="180">
        <f>(I629/I612)*G78</f>
        <v>441327.43341810175</v>
      </c>
      <c r="J672" s="180">
        <f>(J630/J612)*G79</f>
        <v>0</v>
      </c>
      <c r="K672" s="180">
        <f>(K644/K612)*G75</f>
        <v>153024.38551228179</v>
      </c>
      <c r="L672" s="180">
        <f>(L647/L612)*G80</f>
        <v>179872.30351208366</v>
      </c>
      <c r="M672" s="180">
        <f t="shared" si="20"/>
        <v>3911015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3752754.8099999996</v>
      </c>
      <c r="D673" s="180">
        <f>(D615/D612)*H76</f>
        <v>723459.67328631552</v>
      </c>
      <c r="E673" s="180">
        <f>(E623/E612)*SUM(C673:D673)</f>
        <v>1050387.8079592865</v>
      </c>
      <c r="F673" s="180">
        <f>(F624/F612)*H64</f>
        <v>213.59679381189983</v>
      </c>
      <c r="G673" s="180">
        <f>(G625/G612)*H77</f>
        <v>117583.31836896222</v>
      </c>
      <c r="H673" s="180">
        <f>(H628/H612)*H60</f>
        <v>13175.755608358342</v>
      </c>
      <c r="I673" s="180">
        <f>(I629/I612)*H78</f>
        <v>249053.55546434416</v>
      </c>
      <c r="J673" s="180">
        <f>(J630/J612)*H79</f>
        <v>0</v>
      </c>
      <c r="K673" s="180">
        <f>(K644/K612)*H75</f>
        <v>44153.013193578452</v>
      </c>
      <c r="L673" s="180">
        <f>(L647/L612)*H80</f>
        <v>101006.91792877181</v>
      </c>
      <c r="M673" s="180">
        <f t="shared" si="20"/>
        <v>2299034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46327208.089999996</v>
      </c>
      <c r="D681" s="180">
        <f>(D615/D612)*P76</f>
        <v>3555704.3989276923</v>
      </c>
      <c r="E681" s="180">
        <f>(E623/E612)*SUM(C681:D681)</f>
        <v>11705516.636772431</v>
      </c>
      <c r="F681" s="180">
        <f>(F624/F612)*P64</f>
        <v>331088.07196469931</v>
      </c>
      <c r="G681" s="180">
        <f>(G625/G612)*P77</f>
        <v>0</v>
      </c>
      <c r="H681" s="180">
        <f>(H628/H612)*P60</f>
        <v>54425.895104284464</v>
      </c>
      <c r="I681" s="180">
        <f>(I629/I612)*P78</f>
        <v>1224063.8358050983</v>
      </c>
      <c r="J681" s="180">
        <f>(J630/J612)*P79</f>
        <v>0</v>
      </c>
      <c r="K681" s="180">
        <f>(K644/K612)*P75</f>
        <v>2842399.7892410764</v>
      </c>
      <c r="L681" s="180">
        <f>(L647/L612)*P80</f>
        <v>654087.54940002784</v>
      </c>
      <c r="M681" s="180">
        <f t="shared" si="20"/>
        <v>20367286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3941584.2900000005</v>
      </c>
      <c r="D682" s="180">
        <f>(D615/D612)*Q76</f>
        <v>719864.39220436104</v>
      </c>
      <c r="E682" s="180">
        <f>(E623/E612)*SUM(C682:D682)</f>
        <v>1093854.83682645</v>
      </c>
      <c r="F682" s="180">
        <f>(F624/F612)*Q64</f>
        <v>594.12955091617891</v>
      </c>
      <c r="G682" s="180">
        <f>(G625/G612)*Q77</f>
        <v>0</v>
      </c>
      <c r="H682" s="180">
        <f>(H628/H612)*Q60</f>
        <v>16406.563531078176</v>
      </c>
      <c r="I682" s="180">
        <f>(I629/I612)*Q78</f>
        <v>247815.86721520234</v>
      </c>
      <c r="J682" s="180">
        <f>(J630/J612)*Q79</f>
        <v>0</v>
      </c>
      <c r="K682" s="180">
        <f>(K644/K612)*Q75</f>
        <v>129013.6389432922</v>
      </c>
      <c r="L682" s="180">
        <f>(L647/L612)*Q80</f>
        <v>326769.0751025863</v>
      </c>
      <c r="M682" s="180">
        <f t="shared" si="20"/>
        <v>2534319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3566381.12</v>
      </c>
      <c r="D683" s="180">
        <f>(D615/D612)*R76</f>
        <v>85430.282919349338</v>
      </c>
      <c r="E683" s="180">
        <f>(E623/E612)*SUM(C683:D683)</f>
        <v>856933.50685399421</v>
      </c>
      <c r="F683" s="180">
        <f>(F624/F612)*R64</f>
        <v>10001.109095027359</v>
      </c>
      <c r="G683" s="180">
        <f>(G625/G612)*R77</f>
        <v>0</v>
      </c>
      <c r="H683" s="180">
        <f>(H628/H612)*R60</f>
        <v>4913.408605219498</v>
      </c>
      <c r="I683" s="180">
        <f>(I629/I612)*R78</f>
        <v>29409.677541167304</v>
      </c>
      <c r="J683" s="180">
        <f>(J630/J612)*R79</f>
        <v>0</v>
      </c>
      <c r="K683" s="180">
        <f>(K644/K612)*R75</f>
        <v>672765.18065784231</v>
      </c>
      <c r="L683" s="180">
        <f>(L647/L612)*R80</f>
        <v>3.1232859473930748E-5</v>
      </c>
      <c r="M683" s="180">
        <f t="shared" si="20"/>
        <v>1659453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3641959.66</v>
      </c>
      <c r="D684" s="180">
        <f>(D615/D612)*S76</f>
        <v>1681663.923172707</v>
      </c>
      <c r="E684" s="180">
        <f>(E623/E612)*SUM(C684:D684)</f>
        <v>1249240.6980962502</v>
      </c>
      <c r="F684" s="180">
        <f>(F624/F612)*S64</f>
        <v>2065.3725481248721</v>
      </c>
      <c r="G684" s="180">
        <f>(G625/G612)*S77</f>
        <v>0</v>
      </c>
      <c r="H684" s="180">
        <f>(H628/H612)*S60</f>
        <v>20521.070380143614</v>
      </c>
      <c r="I684" s="180">
        <f>(I629/I612)*S78</f>
        <v>578918.76303176745</v>
      </c>
      <c r="J684" s="180">
        <f>(J630/J612)*S79</f>
        <v>0</v>
      </c>
      <c r="K684" s="180">
        <f>(K644/K612)*S75</f>
        <v>0</v>
      </c>
      <c r="L684" s="180">
        <f>(L647/L612)*S80</f>
        <v>196.78452052849465</v>
      </c>
      <c r="M684" s="180">
        <f t="shared" si="20"/>
        <v>3532607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4851667.8999999994</v>
      </c>
      <c r="D685" s="180">
        <f>(D615/D612)*T76</f>
        <v>9226.2502977305139</v>
      </c>
      <c r="E685" s="180">
        <f>(E623/E612)*SUM(C685:D685)</f>
        <v>1140656.6799508664</v>
      </c>
      <c r="F685" s="180">
        <f>(F624/F612)*T64</f>
        <v>6622.7411360661972</v>
      </c>
      <c r="G685" s="180">
        <f>(G625/G612)*T77</f>
        <v>0</v>
      </c>
      <c r="H685" s="180">
        <f>(H628/H612)*T60</f>
        <v>17019.660976429965</v>
      </c>
      <c r="I685" s="180">
        <f>(I629/I612)*T78</f>
        <v>3176.1693500010219</v>
      </c>
      <c r="J685" s="180">
        <f>(J630/J612)*T79</f>
        <v>0</v>
      </c>
      <c r="K685" s="180">
        <f>(K644/K612)*T75</f>
        <v>229331.74109212699</v>
      </c>
      <c r="L685" s="180">
        <f>(L647/L612)*T80</f>
        <v>431813.90261399443</v>
      </c>
      <c r="M685" s="180">
        <f t="shared" si="20"/>
        <v>1837847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20329189.300000001</v>
      </c>
      <c r="D686" s="180">
        <f>(D615/D612)*U76</f>
        <v>1369304.8184275783</v>
      </c>
      <c r="E686" s="180">
        <f>(E623/E612)*SUM(C686:D686)</f>
        <v>5091765.320490065</v>
      </c>
      <c r="F686" s="180">
        <f>(F624/F612)*U64</f>
        <v>21985.952532521897</v>
      </c>
      <c r="G686" s="180">
        <f>(G625/G612)*U77</f>
        <v>0</v>
      </c>
      <c r="H686" s="180">
        <f>(H628/H612)*U60</f>
        <v>53143.693362653823</v>
      </c>
      <c r="I686" s="180">
        <f>(I629/I612)*U78</f>
        <v>471388.03465674433</v>
      </c>
      <c r="J686" s="180">
        <f>(J630/J612)*U79</f>
        <v>0</v>
      </c>
      <c r="K686" s="180">
        <f>(K644/K612)*U75</f>
        <v>1610894.4166074777</v>
      </c>
      <c r="L686" s="180">
        <f>(L647/L612)*U80</f>
        <v>0</v>
      </c>
      <c r="M686" s="180">
        <f t="shared" si="20"/>
        <v>8618482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943691.17</v>
      </c>
      <c r="D687" s="180">
        <f>(D615/D612)*V76</f>
        <v>51506.383077955674</v>
      </c>
      <c r="E687" s="180">
        <f>(E623/E612)*SUM(C687:D687)</f>
        <v>233532.90602297877</v>
      </c>
      <c r="F687" s="180">
        <f>(F624/F612)*V64</f>
        <v>200.81783493705785</v>
      </c>
      <c r="G687" s="180">
        <f>(G625/G612)*V77</f>
        <v>0</v>
      </c>
      <c r="H687" s="180">
        <f>(H628/H612)*V60</f>
        <v>6497.7365600267003</v>
      </c>
      <c r="I687" s="180">
        <f>(I629/I612)*V78</f>
        <v>17731.254841618047</v>
      </c>
      <c r="J687" s="180">
        <f>(J630/J612)*V79</f>
        <v>0</v>
      </c>
      <c r="K687" s="180">
        <f>(K644/K612)*V75</f>
        <v>199312.53562274241</v>
      </c>
      <c r="L687" s="180">
        <f>(L647/L612)*V80</f>
        <v>87.459905670855647</v>
      </c>
      <c r="M687" s="180">
        <f t="shared" si="20"/>
        <v>508869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1092258.5999999999</v>
      </c>
      <c r="D688" s="180">
        <f>(D615/D612)*W76</f>
        <v>169406.01880342155</v>
      </c>
      <c r="E688" s="180">
        <f>(E623/E612)*SUM(C688:D688)</f>
        <v>296062.02702596178</v>
      </c>
      <c r="F688" s="180">
        <f>(F624/F612)*W64</f>
        <v>2211.8823082646072</v>
      </c>
      <c r="G688" s="180">
        <f>(G625/G612)*W77</f>
        <v>0</v>
      </c>
      <c r="H688" s="180">
        <f>(H628/H612)*W60</f>
        <v>3544.2759496645494</v>
      </c>
      <c r="I688" s="180">
        <f>(I629/I612)*W78</f>
        <v>58318.622112547462</v>
      </c>
      <c r="J688" s="180">
        <f>(J630/J612)*W79</f>
        <v>0</v>
      </c>
      <c r="K688" s="180">
        <f>(K644/K612)*W75</f>
        <v>269676.01276160817</v>
      </c>
      <c r="L688" s="180">
        <f>(L647/L612)*W80</f>
        <v>77.742027315288908</v>
      </c>
      <c r="M688" s="180">
        <f t="shared" si="20"/>
        <v>799297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2371871.11</v>
      </c>
      <c r="D689" s="180">
        <f>(D615/D612)*X76</f>
        <v>218855.53513609304</v>
      </c>
      <c r="E689" s="180">
        <f>(E623/E612)*SUM(C689:D689)</f>
        <v>607939.5194236394</v>
      </c>
      <c r="F689" s="180">
        <f>(F624/F612)*X64</f>
        <v>5639.4516316336076</v>
      </c>
      <c r="G689" s="180">
        <f>(G625/G612)*X77</f>
        <v>0</v>
      </c>
      <c r="H689" s="180">
        <f>(H628/H612)*X60</f>
        <v>8485.1358810425572</v>
      </c>
      <c r="I689" s="180">
        <f>(I629/I612)*X78</f>
        <v>75341.793290424554</v>
      </c>
      <c r="J689" s="180">
        <f>(J630/J612)*X79</f>
        <v>0</v>
      </c>
      <c r="K689" s="180">
        <f>(K644/K612)*X75</f>
        <v>1405929.7202455231</v>
      </c>
      <c r="L689" s="180">
        <f>(L647/L612)*X80</f>
        <v>30772.481575462793</v>
      </c>
      <c r="M689" s="180">
        <f t="shared" si="20"/>
        <v>2352964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43433543.159999989</v>
      </c>
      <c r="D690" s="180">
        <f>(D615/D612)*Y76</f>
        <v>1020893.7869612563</v>
      </c>
      <c r="E690" s="180">
        <f>(E623/E612)*SUM(C690:D690)</f>
        <v>10431671.394017112</v>
      </c>
      <c r="F690" s="180">
        <f>(F624/F612)*Y64</f>
        <v>270113.37013582449</v>
      </c>
      <c r="G690" s="180">
        <f>(G625/G612)*Y77</f>
        <v>0</v>
      </c>
      <c r="H690" s="180">
        <f>(H628/H612)*Y60</f>
        <v>69660.418698849899</v>
      </c>
      <c r="I690" s="180">
        <f>(I629/I612)*Y78</f>
        <v>351446.30279003136</v>
      </c>
      <c r="J690" s="180">
        <f>(J630/J612)*Y79</f>
        <v>0</v>
      </c>
      <c r="K690" s="180">
        <f>(K644/K612)*Y75</f>
        <v>4038309.5831541358</v>
      </c>
      <c r="L690" s="180">
        <f>(L647/L612)*Y80</f>
        <v>172470.34149145306</v>
      </c>
      <c r="M690" s="180">
        <f t="shared" si="20"/>
        <v>16354565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1356274.1</v>
      </c>
      <c r="D691" s="180">
        <f>(D615/D612)*Z76</f>
        <v>739557.11228709377</v>
      </c>
      <c r="E691" s="180">
        <f>(E623/E612)*SUM(C691:D691)</f>
        <v>491807.43263014074</v>
      </c>
      <c r="F691" s="180">
        <f>(F624/F612)*Z64</f>
        <v>343.16061728778459</v>
      </c>
      <c r="G691" s="180">
        <f>(G625/G612)*Z77</f>
        <v>0</v>
      </c>
      <c r="H691" s="180">
        <f>(H628/H612)*Z60</f>
        <v>3967.9844642508983</v>
      </c>
      <c r="I691" s="180">
        <f>(I629/I612)*Z78</f>
        <v>254595.15586731173</v>
      </c>
      <c r="J691" s="180">
        <f>(J630/J612)*Z79</f>
        <v>0</v>
      </c>
      <c r="K691" s="180">
        <f>(K644/K612)*Z75</f>
        <v>225533.35931171884</v>
      </c>
      <c r="L691" s="180">
        <f>(L647/L612)*Z80</f>
        <v>0</v>
      </c>
      <c r="M691" s="180">
        <f t="shared" si="20"/>
        <v>1715804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1363600.9</v>
      </c>
      <c r="D692" s="180">
        <f>(D615/D612)*AA76</f>
        <v>238296.65331464578</v>
      </c>
      <c r="E692" s="180">
        <f>(E623/E612)*SUM(C692:D692)</f>
        <v>375901.03554782871</v>
      </c>
      <c r="F692" s="180">
        <f>(F624/F612)*AA64</f>
        <v>5517.7431725630768</v>
      </c>
      <c r="G692" s="180">
        <f>(G625/G612)*AA77</f>
        <v>0</v>
      </c>
      <c r="H692" s="180">
        <f>(H628/H612)*AA60</f>
        <v>2189.2823138809467</v>
      </c>
      <c r="I692" s="180">
        <f>(I629/I612)*AA78</f>
        <v>82034.46709569254</v>
      </c>
      <c r="J692" s="180">
        <f>(J630/J612)*AA79</f>
        <v>0</v>
      </c>
      <c r="K692" s="180">
        <f>(K644/K612)*AA75</f>
        <v>107433.3358187103</v>
      </c>
      <c r="L692" s="180">
        <f>(L647/L612)*AA80</f>
        <v>0</v>
      </c>
      <c r="M692" s="180">
        <f t="shared" si="20"/>
        <v>811373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36869598.689999998</v>
      </c>
      <c r="D693" s="180">
        <f>(D615/D612)*AB76</f>
        <v>1134970.2597454258</v>
      </c>
      <c r="E693" s="180">
        <f>(E623/E612)*SUM(C693:D693)</f>
        <v>8918146.353490375</v>
      </c>
      <c r="F693" s="180">
        <f>(F624/F612)*AB64</f>
        <v>295845.60519727162</v>
      </c>
      <c r="G693" s="180">
        <f>(G625/G612)*AB77</f>
        <v>0</v>
      </c>
      <c r="H693" s="180">
        <f>(H628/H612)*AB60</f>
        <v>51378.015484342046</v>
      </c>
      <c r="I693" s="180">
        <f>(I629/I612)*AB78</f>
        <v>390717.53267444391</v>
      </c>
      <c r="J693" s="180">
        <f>(J630/J612)*AB79</f>
        <v>0</v>
      </c>
      <c r="K693" s="180">
        <f>(K644/K612)*AB75</f>
        <v>1552490.0737238987</v>
      </c>
      <c r="L693" s="180">
        <f>(L647/L612)*AB80</f>
        <v>194.35506828822224</v>
      </c>
      <c r="M693" s="180">
        <f t="shared" si="20"/>
        <v>12343742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7356923.0499999998</v>
      </c>
      <c r="D694" s="180">
        <f>(D615/D612)*AC76</f>
        <v>142933.60161916105</v>
      </c>
      <c r="E694" s="180">
        <f>(E623/E612)*SUM(C694:D694)</f>
        <v>1759915.2180302781</v>
      </c>
      <c r="F694" s="180">
        <f>(F624/F612)*AC64</f>
        <v>8782.4189149944705</v>
      </c>
      <c r="G694" s="180">
        <f>(G625/G612)*AC77</f>
        <v>0</v>
      </c>
      <c r="H694" s="180">
        <f>(H628/H612)*AC60</f>
        <v>33280.110053888406</v>
      </c>
      <c r="I694" s="180">
        <f>(I629/I612)*AC78</f>
        <v>49205.398715413867</v>
      </c>
      <c r="J694" s="180">
        <f>(J630/J612)*AC79</f>
        <v>0</v>
      </c>
      <c r="K694" s="180">
        <f>(K644/K612)*AC75</f>
        <v>539488.0121125764</v>
      </c>
      <c r="L694" s="180">
        <f>(L647/L612)*AC80</f>
        <v>0</v>
      </c>
      <c r="M694" s="180">
        <f t="shared" si="20"/>
        <v>2533605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659610.67999999993</v>
      </c>
      <c r="D695" s="180">
        <f>(D615/D612)*AD76</f>
        <v>26713.85335493839</v>
      </c>
      <c r="E695" s="180">
        <f>(E623/E612)*SUM(C695:D695)</f>
        <v>161052.81032246328</v>
      </c>
      <c r="F695" s="180">
        <f>(F624/F612)*AD64</f>
        <v>177.23535598498188</v>
      </c>
      <c r="G695" s="180">
        <f>(G625/G612)*AD77</f>
        <v>0</v>
      </c>
      <c r="H695" s="180">
        <f>(H628/H612)*AD60</f>
        <v>0</v>
      </c>
      <c r="I695" s="180">
        <f>(I629/I612)*AD78</f>
        <v>9196.3386542036751</v>
      </c>
      <c r="J695" s="180">
        <f>(J630/J612)*AD79</f>
        <v>0</v>
      </c>
      <c r="K695" s="180">
        <f>(K644/K612)*AD75</f>
        <v>49563.167564179377</v>
      </c>
      <c r="L695" s="180">
        <f>(L647/L612)*AD80</f>
        <v>0</v>
      </c>
      <c r="M695" s="180">
        <f t="shared" si="20"/>
        <v>246703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7470060.6999999993</v>
      </c>
      <c r="D696" s="180">
        <f>(D615/D612)*AE76</f>
        <v>86434.996247152871</v>
      </c>
      <c r="E696" s="180">
        <f>(E623/E612)*SUM(C696:D696)</f>
        <v>1773206.1276043935</v>
      </c>
      <c r="F696" s="180">
        <f>(F624/F612)*AE64</f>
        <v>463.29200246743164</v>
      </c>
      <c r="G696" s="180">
        <f>(G625/G612)*AE77</f>
        <v>0</v>
      </c>
      <c r="H696" s="180">
        <f>(H628/H612)*AE60</f>
        <v>30706.565581017298</v>
      </c>
      <c r="I696" s="180">
        <f>(I629/I612)*AE78</f>
        <v>29755.553663571227</v>
      </c>
      <c r="J696" s="180">
        <f>(J630/J612)*AE79</f>
        <v>0</v>
      </c>
      <c r="K696" s="180">
        <f>(K644/K612)*AE75</f>
        <v>304713.39978697605</v>
      </c>
      <c r="L696" s="180">
        <f>(L647/L612)*AE80</f>
        <v>17125.802422951921</v>
      </c>
      <c r="M696" s="180">
        <f t="shared" si="20"/>
        <v>2242406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864887.94</v>
      </c>
      <c r="D697" s="180">
        <f>(D615/D612)*AF76</f>
        <v>375138.43913259672</v>
      </c>
      <c r="E697" s="180">
        <f>(E623/E612)*SUM(C697:D697)</f>
        <v>290984.40100495651</v>
      </c>
      <c r="F697" s="180">
        <f>(F624/F612)*AF64</f>
        <v>165.16779341525714</v>
      </c>
      <c r="G697" s="180">
        <f>(G625/G612)*AF77</f>
        <v>57202.005468099815</v>
      </c>
      <c r="H697" s="180">
        <f>(H628/H612)*AF60</f>
        <v>3737.4646543868203</v>
      </c>
      <c r="I697" s="180">
        <f>(I629/I612)*AF78</f>
        <v>129142.73664061175</v>
      </c>
      <c r="J697" s="180">
        <f>(J630/J612)*AF79</f>
        <v>0</v>
      </c>
      <c r="K697" s="180">
        <f>(K644/K612)*AF75</f>
        <v>38723.222884914845</v>
      </c>
      <c r="L697" s="180">
        <f>(L647/L612)*AF80</f>
        <v>38928.798418345243</v>
      </c>
      <c r="M697" s="180">
        <f t="shared" si="20"/>
        <v>934022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22992071.270000003</v>
      </c>
      <c r="D698" s="180">
        <f>(D615/D612)*AG76</f>
        <v>1640071.6716927991</v>
      </c>
      <c r="E698" s="180">
        <f>(E623/E612)*SUM(C698:D698)</f>
        <v>5780174.9059327999</v>
      </c>
      <c r="F698" s="180">
        <f>(F624/F612)*AG64</f>
        <v>19613.442024524029</v>
      </c>
      <c r="G698" s="180">
        <f>(G625/G612)*AG77</f>
        <v>410962.25536951661</v>
      </c>
      <c r="H698" s="180">
        <f>(H628/H612)*AG60</f>
        <v>82969.489775122827</v>
      </c>
      <c r="I698" s="180">
        <f>(I629/I612)*AG78</f>
        <v>564600.48311467993</v>
      </c>
      <c r="J698" s="180">
        <f>(J630/J612)*AG79</f>
        <v>0</v>
      </c>
      <c r="K698" s="180">
        <f>(K644/K612)*AG75</f>
        <v>2953607.588351754</v>
      </c>
      <c r="L698" s="180">
        <f>(L647/L612)*AG80</f>
        <v>1254323.4785565662</v>
      </c>
      <c r="M698" s="180">
        <f t="shared" si="20"/>
        <v>12706323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12509191.27</v>
      </c>
      <c r="D700" s="180">
        <f>(D615/D612)*AI76</f>
        <v>1870163.7309266883</v>
      </c>
      <c r="E700" s="180">
        <f>(E623/E612)*SUM(C700:D700)</f>
        <v>3374257.2514538923</v>
      </c>
      <c r="F700" s="180">
        <f>(F624/F612)*AI64</f>
        <v>15370.622111570143</v>
      </c>
      <c r="G700" s="180">
        <f>(G625/G612)*AI77</f>
        <v>69144.260062171044</v>
      </c>
      <c r="H700" s="180">
        <f>(H628/H612)*AI60</f>
        <v>45813.311598215019</v>
      </c>
      <c r="I700" s="180">
        <f>(I629/I612)*AI78</f>
        <v>643810.48963239428</v>
      </c>
      <c r="J700" s="180">
        <f>(J630/J612)*AI79</f>
        <v>0</v>
      </c>
      <c r="K700" s="180">
        <f>(K644/K612)*AI75</f>
        <v>183620.46493046568</v>
      </c>
      <c r="L700" s="180">
        <f>(L647/L612)*AI80</f>
        <v>875285.65773339313</v>
      </c>
      <c r="M700" s="180">
        <f t="shared" si="20"/>
        <v>7077466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737486.34999999986</v>
      </c>
      <c r="D703" s="180">
        <f>(D615/D612)*AL76</f>
        <v>0</v>
      </c>
      <c r="E703" s="180">
        <f>(E623/E612)*SUM(C703:D703)</f>
        <v>173058.43441346232</v>
      </c>
      <c r="F703" s="180">
        <f>(F624/F612)*AL64</f>
        <v>18.875729482562473</v>
      </c>
      <c r="G703" s="180">
        <f>(G625/G612)*AL77</f>
        <v>0</v>
      </c>
      <c r="H703" s="180">
        <f>(H628/H612)*AL60</f>
        <v>3431.7207666164468</v>
      </c>
      <c r="I703" s="180">
        <f>(I629/I612)*AL78</f>
        <v>0</v>
      </c>
      <c r="J703" s="180">
        <f>(J630/J612)*AL79</f>
        <v>0</v>
      </c>
      <c r="K703" s="180">
        <f>(K644/K612)*AL75</f>
        <v>42634.341990224588</v>
      </c>
      <c r="L703" s="180">
        <f>(L647/L612)*AL80</f>
        <v>0</v>
      </c>
      <c r="M703" s="180">
        <f t="shared" si="20"/>
        <v>219143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87662</v>
      </c>
      <c r="D706" s="180">
        <f>(D615/D612)*AO76</f>
        <v>394854.0321157095</v>
      </c>
      <c r="E706" s="180">
        <f>(E623/E612)*SUM(C706:D706)</f>
        <v>113227.13850546605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135929.89936970675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644011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30834559.700000003</v>
      </c>
      <c r="D707" s="180">
        <f>(D615/D612)*AP76</f>
        <v>0</v>
      </c>
      <c r="E707" s="180">
        <f>(E623/E612)*SUM(C707:D707)</f>
        <v>7235633.0764771989</v>
      </c>
      <c r="F707" s="180">
        <f>(F624/F612)*AP64</f>
        <v>30553.685640664859</v>
      </c>
      <c r="G707" s="180">
        <f>(G625/G612)*AP77</f>
        <v>0</v>
      </c>
      <c r="H707" s="180">
        <f>(H628/H612)*AP60</f>
        <v>109531.38595601216</v>
      </c>
      <c r="I707" s="180">
        <f>(I629/I612)*AP78</f>
        <v>0</v>
      </c>
      <c r="J707" s="180">
        <f>(J630/J612)*AP79</f>
        <v>0</v>
      </c>
      <c r="K707" s="180">
        <f>(K644/K612)*AP75</f>
        <v>817766.58687568526</v>
      </c>
      <c r="L707" s="180">
        <f>(L647/L612)*AP80</f>
        <v>437498.6153780967</v>
      </c>
      <c r="M707" s="180">
        <f t="shared" si="20"/>
        <v>8630983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7041867.7699999996</v>
      </c>
      <c r="D709" s="180">
        <f>(D615/D612)*AR76</f>
        <v>0</v>
      </c>
      <c r="E709" s="180">
        <f>(E623/E612)*SUM(C709:D709)</f>
        <v>1652443.6169195801</v>
      </c>
      <c r="F709" s="180">
        <f>(F624/F612)*AR64</f>
        <v>1112.7687392063265</v>
      </c>
      <c r="G709" s="180">
        <f>(G625/G612)*AR77</f>
        <v>0</v>
      </c>
      <c r="H709" s="180">
        <f>(H628/H612)*AR60</f>
        <v>29443.470650715317</v>
      </c>
      <c r="I709" s="180">
        <f>(I629/I612)*AR78</f>
        <v>0</v>
      </c>
      <c r="J709" s="180">
        <f>(J630/J612)*AR79</f>
        <v>0</v>
      </c>
      <c r="K709" s="180">
        <f>(K644/K612)*AR75</f>
        <v>104513.61211506782</v>
      </c>
      <c r="L709" s="180">
        <f>(L647/L612)*AR80</f>
        <v>273917.07670417894</v>
      </c>
      <c r="M709" s="180">
        <f t="shared" si="20"/>
        <v>2061431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22710730.770000003</v>
      </c>
      <c r="D713" s="180">
        <f>(D615/D612)*AV76</f>
        <v>48541.377473139146</v>
      </c>
      <c r="E713" s="180">
        <f>(E623/E612)*SUM(C713:D713)</f>
        <v>5340687.3310016133</v>
      </c>
      <c r="F713" s="180">
        <f>(F624/F612)*AV64</f>
        <v>11995.447775118413</v>
      </c>
      <c r="G713" s="180">
        <f>(G625/G612)*AV77</f>
        <v>932642.8602433505</v>
      </c>
      <c r="H713" s="180">
        <f>(H628/H612)*AV60</f>
        <v>64262.924318676814</v>
      </c>
      <c r="I713" s="180">
        <f>(I629/I612)*AV78</f>
        <v>16710.541158301217</v>
      </c>
      <c r="J713" s="180">
        <f>(J630/J612)*AV79</f>
        <v>0</v>
      </c>
      <c r="K713" s="180">
        <f>(K644/K612)*AV75</f>
        <v>515366.56200164143</v>
      </c>
      <c r="L713" s="180">
        <f>(L647/L612)*AV80</f>
        <v>860526.45797964081</v>
      </c>
      <c r="M713" s="180">
        <f t="shared" si="20"/>
        <v>7790734</v>
      </c>
      <c r="N713" s="199" t="s">
        <v>741</v>
      </c>
    </row>
    <row r="715" spans="1:83" ht="12.65" customHeight="1" x14ac:dyDescent="0.3">
      <c r="C715" s="180">
        <f>SUM(C614:C647)+SUM(C668:C713)</f>
        <v>588687672.01999998</v>
      </c>
      <c r="D715" s="180">
        <f>SUM(D616:D647)+SUM(D668:D713)</f>
        <v>45089825.149999991</v>
      </c>
      <c r="E715" s="180">
        <f>SUM(E624:E647)+SUM(E668:E713)</f>
        <v>111886168.17338914</v>
      </c>
      <c r="F715" s="180">
        <f>SUM(F625:F648)+SUM(F668:F713)</f>
        <v>1123671.9540383006</v>
      </c>
      <c r="G715" s="180">
        <f>SUM(G626:G647)+SUM(G668:G713)</f>
        <v>9958878.1810104046</v>
      </c>
      <c r="H715" s="180">
        <f>SUM(H629:H647)+SUM(H668:H713)</f>
        <v>1308805.5940488123</v>
      </c>
      <c r="I715" s="180">
        <f>SUM(I630:I647)+SUM(I668:I713)</f>
        <v>13620440.829127604</v>
      </c>
      <c r="J715" s="180">
        <f>SUM(J631:J647)+SUM(J668:J713)</f>
        <v>0</v>
      </c>
      <c r="K715" s="180">
        <f>SUM(K668:K713)</f>
        <v>22718491.525012232</v>
      </c>
      <c r="L715" s="180">
        <f>SUM(L668:L713)</f>
        <v>13331852.006911339</v>
      </c>
      <c r="M715" s="180">
        <f>SUM(M668:M713)</f>
        <v>197532162</v>
      </c>
      <c r="N715" s="198" t="s">
        <v>742</v>
      </c>
    </row>
    <row r="716" spans="1:83" ht="12.65" customHeight="1" x14ac:dyDescent="0.3">
      <c r="C716" s="180">
        <f>CE71</f>
        <v>588687672.01999986</v>
      </c>
      <c r="D716" s="180">
        <f>D615</f>
        <v>45089825.150000006</v>
      </c>
      <c r="E716" s="180">
        <f>E623</f>
        <v>111886168.17338914</v>
      </c>
      <c r="F716" s="180">
        <f>F624</f>
        <v>1123671.9540383006</v>
      </c>
      <c r="G716" s="180">
        <f>G625</f>
        <v>9958878.1810104046</v>
      </c>
      <c r="H716" s="180">
        <f>H628</f>
        <v>1308805.5940488125</v>
      </c>
      <c r="I716" s="180">
        <f>I629</f>
        <v>13620440.829127606</v>
      </c>
      <c r="J716" s="180">
        <f>J630</f>
        <v>0</v>
      </c>
      <c r="K716" s="180">
        <f>K644</f>
        <v>22718491.525012236</v>
      </c>
      <c r="L716" s="180">
        <f>L647</f>
        <v>13331852.006911343</v>
      </c>
      <c r="M716" s="180">
        <f>C648</f>
        <v>197532160.39000002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">
      <c r="A722" s="202" t="str">
        <f>RIGHT(C83,3)&amp;"*"&amp;RIGHT(C82,4)&amp;"*"&amp;"A"</f>
        <v>170*2019*A</v>
      </c>
      <c r="B722" s="276">
        <f>ROUND(C165,0)</f>
        <v>15617633</v>
      </c>
      <c r="C722" s="276">
        <f>ROUND(C166,0)</f>
        <v>312216</v>
      </c>
      <c r="D722" s="276">
        <f>ROUND(C167,0)</f>
        <v>984748</v>
      </c>
      <c r="E722" s="276">
        <f>ROUND(C168,0)</f>
        <v>25230824</v>
      </c>
      <c r="F722" s="276">
        <f>ROUND(C169,0)</f>
        <v>119474</v>
      </c>
      <c r="G722" s="276">
        <f>ROUND(C170,0)</f>
        <v>13434867</v>
      </c>
      <c r="H722" s="276">
        <f>ROUND(C171+C172,0)</f>
        <v>1068783</v>
      </c>
      <c r="I722" s="276">
        <f>ROUND(C175,0)</f>
        <v>6408309</v>
      </c>
      <c r="J722" s="276">
        <f>ROUND(C176,0)</f>
        <v>2323553</v>
      </c>
      <c r="K722" s="276">
        <f>ROUND(C179,0)</f>
        <v>4684176</v>
      </c>
      <c r="L722" s="276">
        <f>ROUND(C180,0)</f>
        <v>1328556</v>
      </c>
      <c r="M722" s="276">
        <f>ROUND(C183,0)</f>
        <v>341116</v>
      </c>
      <c r="N722" s="276">
        <f>ROUND(C184,0)</f>
        <v>19942684</v>
      </c>
      <c r="O722" s="276">
        <f>ROUND(C185,0)</f>
        <v>0</v>
      </c>
      <c r="P722" s="276">
        <f>ROUND(C188,0)</f>
        <v>0</v>
      </c>
      <c r="Q722" s="276">
        <f>ROUND(C189,0)</f>
        <v>709751</v>
      </c>
      <c r="R722" s="276">
        <f>ROUND(B195,0)</f>
        <v>42128547</v>
      </c>
      <c r="S722" s="276">
        <f>ROUND(C195,0)</f>
        <v>-419792</v>
      </c>
      <c r="T722" s="276">
        <f>ROUND(D195,0)</f>
        <v>0</v>
      </c>
      <c r="U722" s="276">
        <f>ROUND(B196,0)</f>
        <v>6533764</v>
      </c>
      <c r="V722" s="276">
        <f>ROUND(C196,0)</f>
        <v>265907</v>
      </c>
      <c r="W722" s="276">
        <f>ROUND(D196,0)</f>
        <v>0</v>
      </c>
      <c r="X722" s="276">
        <f>ROUND(B197,0)</f>
        <v>288329234</v>
      </c>
      <c r="Y722" s="276">
        <f>ROUND(C197,0)</f>
        <v>678512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29031540</v>
      </c>
      <c r="AE722" s="276">
        <f>ROUND(C199,0)</f>
        <v>9136770</v>
      </c>
      <c r="AF722" s="276">
        <f>ROUND(D199,0)</f>
        <v>0</v>
      </c>
      <c r="AG722" s="276">
        <f>ROUND(B200,0)</f>
        <v>30511468</v>
      </c>
      <c r="AH722" s="276">
        <f>ROUND(C200,0)</f>
        <v>118420691</v>
      </c>
      <c r="AI722" s="276">
        <f>ROUND(D200,0)</f>
        <v>23165643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12509112</v>
      </c>
      <c r="AN722" s="276">
        <f>ROUND(C202,0)</f>
        <v>0</v>
      </c>
      <c r="AO722" s="276">
        <f>ROUND(D202,0)</f>
        <v>0</v>
      </c>
      <c r="AP722" s="276">
        <f>ROUND(B203,0)</f>
        <v>18593885</v>
      </c>
      <c r="AQ722" s="276">
        <f>ROUND(C203,0)</f>
        <v>5936753</v>
      </c>
      <c r="AR722" s="276">
        <f>ROUND(D203,0)</f>
        <v>0</v>
      </c>
      <c r="AS722" s="276"/>
      <c r="AT722" s="276"/>
      <c r="AU722" s="276"/>
      <c r="AV722" s="276">
        <f>ROUND(B209,0)</f>
        <v>5529287</v>
      </c>
      <c r="AW722" s="276">
        <f>ROUND(C209,0)</f>
        <v>204448</v>
      </c>
      <c r="AX722" s="276">
        <f>ROUND(D209,0)</f>
        <v>0</v>
      </c>
      <c r="AY722" s="276">
        <f>ROUND(B210,0)</f>
        <v>152435141</v>
      </c>
      <c r="AZ722" s="276">
        <f>ROUND(C210,0)</f>
        <v>9226871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25416466</v>
      </c>
      <c r="BF722" s="276">
        <f>ROUND(C212,0)</f>
        <v>1518511</v>
      </c>
      <c r="BG722" s="276">
        <f>ROUND(D212,0)</f>
        <v>0</v>
      </c>
      <c r="BH722" s="276">
        <f>ROUND(B213,0)</f>
        <v>-49548618</v>
      </c>
      <c r="BI722" s="276">
        <f>ROUND(C213,0)</f>
        <v>122502065</v>
      </c>
      <c r="BJ722" s="276">
        <f>ROUND(D213,0)</f>
        <v>23165643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3881684</v>
      </c>
      <c r="BO722" s="276">
        <f>ROUND(C215,0)</f>
        <v>905625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722455550</v>
      </c>
      <c r="BU722" s="276">
        <f>ROUND(C224,0)</f>
        <v>311903368</v>
      </c>
      <c r="BV722" s="276">
        <f>ROUND(C225,0)</f>
        <v>0</v>
      </c>
      <c r="BW722" s="276">
        <f>ROUND(C226,0)</f>
        <v>22289074</v>
      </c>
      <c r="BX722" s="276">
        <f>ROUND(C227,0)</f>
        <v>227274437</v>
      </c>
      <c r="BY722" s="276">
        <f>ROUND(C228,0)</f>
        <v>42173371</v>
      </c>
      <c r="BZ722" s="276">
        <f>ROUND(C231,0)</f>
        <v>20495</v>
      </c>
      <c r="CA722" s="276">
        <f>ROUND(C233,0)</f>
        <v>21879040</v>
      </c>
      <c r="CB722" s="276">
        <f>ROUND(C234,0)</f>
        <v>25116129</v>
      </c>
      <c r="CC722" s="276">
        <f>ROUND(C238+C239,0)</f>
        <v>-5478487</v>
      </c>
      <c r="CD722" s="276">
        <f>D221</f>
        <v>11231517.189999999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170*2019*A</v>
      </c>
      <c r="B726" s="276">
        <f>ROUND(C111,0)</f>
        <v>19955</v>
      </c>
      <c r="C726" s="276">
        <f>ROUND(C112,0)</f>
        <v>0</v>
      </c>
      <c r="D726" s="276">
        <f>ROUND(C113,0)</f>
        <v>0</v>
      </c>
      <c r="E726" s="276">
        <f>ROUND(C114,0)</f>
        <v>1925</v>
      </c>
      <c r="F726" s="276">
        <f>ROUND(D111,0)</f>
        <v>89784</v>
      </c>
      <c r="G726" s="276">
        <f>ROUND(D112,0)</f>
        <v>0</v>
      </c>
      <c r="H726" s="276">
        <f>ROUND(D113,0)</f>
        <v>0</v>
      </c>
      <c r="I726" s="276">
        <f>ROUND(D114,0)</f>
        <v>3290</v>
      </c>
      <c r="J726" s="276">
        <f>ROUND(C116,0)</f>
        <v>74</v>
      </c>
      <c r="K726" s="276">
        <f>ROUND(C117,0)</f>
        <v>34</v>
      </c>
      <c r="L726" s="276">
        <f>ROUND(C118,0)</f>
        <v>242</v>
      </c>
      <c r="M726" s="276">
        <f>ROUND(C119,0)</f>
        <v>8</v>
      </c>
      <c r="N726" s="276">
        <f>ROUND(C120,0)</f>
        <v>40</v>
      </c>
      <c r="O726" s="276">
        <f>ROUND(C121,0)</f>
        <v>14</v>
      </c>
      <c r="P726" s="276">
        <f>ROUND(C122,0)</f>
        <v>5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450</v>
      </c>
      <c r="W726" s="276">
        <f>ROUND(C129,0)</f>
        <v>40</v>
      </c>
      <c r="X726" s="276">
        <f>ROUND(B138,0)</f>
        <v>10621</v>
      </c>
      <c r="Y726" s="276">
        <f>ROUND(B139,0)</f>
        <v>50896</v>
      </c>
      <c r="Z726" s="276">
        <f>ROUND(B140,0)</f>
        <v>56412</v>
      </c>
      <c r="AA726" s="276">
        <f>ROUND(B141,0)</f>
        <v>593120476</v>
      </c>
      <c r="AB726" s="276">
        <f>ROUND(B142,0)</f>
        <v>395908112</v>
      </c>
      <c r="AC726" s="276">
        <f>ROUND(C138,0)</f>
        <v>4237</v>
      </c>
      <c r="AD726" s="276">
        <f>ROUND(C139,0)</f>
        <v>20109</v>
      </c>
      <c r="AE726" s="276">
        <f>ROUND(C140,0)</f>
        <v>43446</v>
      </c>
      <c r="AF726" s="276">
        <f>ROUND(C141,0)</f>
        <v>197910065</v>
      </c>
      <c r="AG726" s="276">
        <f>ROUND(C142,0)</f>
        <v>206457416</v>
      </c>
      <c r="AH726" s="276">
        <f>ROUND(D138,0)</f>
        <v>5097</v>
      </c>
      <c r="AI726" s="276">
        <f>ROUND(D139,0)</f>
        <v>18779</v>
      </c>
      <c r="AJ726" s="276">
        <f>ROUND(D140,0)</f>
        <v>57341</v>
      </c>
      <c r="AK726" s="276">
        <f>ROUND(D141,0)</f>
        <v>262349936</v>
      </c>
      <c r="AL726" s="276">
        <f>ROUND(D142,0)</f>
        <v>319320447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40159227</v>
      </c>
      <c r="BR726" s="276">
        <f>ROUND(C157,0)</f>
        <v>30376543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170*2019*A</v>
      </c>
      <c r="B730" s="276">
        <f>ROUND(C250,0)</f>
        <v>-5189495</v>
      </c>
      <c r="C730" s="276">
        <f>ROUND(C251,0)</f>
        <v>0</v>
      </c>
      <c r="D730" s="276">
        <f>ROUND(C252,0)</f>
        <v>301700131</v>
      </c>
      <c r="E730" s="276">
        <f>ROUND(C253,0)</f>
        <v>217081896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812031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41708755</v>
      </c>
      <c r="P730" s="276">
        <f>ROUND(C268,0)</f>
        <v>6799671</v>
      </c>
      <c r="Q730" s="276">
        <f>ROUND(C269,0)</f>
        <v>289007746</v>
      </c>
      <c r="R730" s="276">
        <f>ROUND(C270,0)</f>
        <v>0</v>
      </c>
      <c r="S730" s="276">
        <f>ROUND(C271,0)</f>
        <v>38168311</v>
      </c>
      <c r="T730" s="276">
        <f>ROUND(C272,0)</f>
        <v>125766516</v>
      </c>
      <c r="U730" s="276">
        <f>ROUND(C273,0)</f>
        <v>12509112</v>
      </c>
      <c r="V730" s="276">
        <f>ROUND(C274,0)</f>
        <v>24530638</v>
      </c>
      <c r="W730" s="276">
        <f>ROUND(C275,0)</f>
        <v>0</v>
      </c>
      <c r="X730" s="276">
        <f>ROUND(C276,0)</f>
        <v>248905838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27238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9936116</v>
      </c>
      <c r="AI730" s="276">
        <f>ROUND(C306,0)</f>
        <v>0</v>
      </c>
      <c r="AJ730" s="276">
        <f>ROUND(C307,0)</f>
        <v>9823926</v>
      </c>
      <c r="AK730" s="276">
        <f>ROUND(C308,0)</f>
        <v>0</v>
      </c>
      <c r="AL730" s="276">
        <f>ROUND(C309,0)</f>
        <v>1284466</v>
      </c>
      <c r="AM730" s="276">
        <f>ROUND(C310,0)</f>
        <v>0</v>
      </c>
      <c r="AN730" s="276">
        <f>ROUND(C311,0)</f>
        <v>0</v>
      </c>
      <c r="AO730" s="276">
        <f>ROUND(C312,0)</f>
        <v>697927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348110484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2451.56</v>
      </c>
      <c r="BJ730" s="276">
        <f>ROUND(C359,0)</f>
        <v>1053380477</v>
      </c>
      <c r="BK730" s="276">
        <f>ROUND(C360,0)</f>
        <v>921685975</v>
      </c>
      <c r="BL730" s="276">
        <f>ROUND(C364,0)</f>
        <v>1306388651</v>
      </c>
      <c r="BM730" s="276">
        <f>ROUND(C365,0)</f>
        <v>46995169</v>
      </c>
      <c r="BN730" s="276">
        <f>ROUND(C366,0)</f>
        <v>14228662</v>
      </c>
      <c r="BO730" s="276">
        <f>ROUND(C370,0)</f>
        <v>7204131</v>
      </c>
      <c r="BP730" s="276">
        <f>ROUND(C371,0)</f>
        <v>0</v>
      </c>
      <c r="BQ730" s="276">
        <f>ROUND(C378,0)</f>
        <v>222850068</v>
      </c>
      <c r="BR730" s="276">
        <f>ROUND(C379,0)</f>
        <v>56768545</v>
      </c>
      <c r="BS730" s="276">
        <f>ROUND(C380,0)</f>
        <v>15723310</v>
      </c>
      <c r="BT730" s="276">
        <f>ROUND(C381,0)</f>
        <v>106069284</v>
      </c>
      <c r="BU730" s="276">
        <f>ROUND(C382,0)</f>
        <v>3558356</v>
      </c>
      <c r="BV730" s="276">
        <f>ROUND(C383,0)</f>
        <v>112393653</v>
      </c>
      <c r="BW730" s="276">
        <f>ROUND(C384,0)</f>
        <v>40311157</v>
      </c>
      <c r="BX730" s="276">
        <f>ROUND(C385,0)</f>
        <v>8731862</v>
      </c>
      <c r="BY730" s="276">
        <f>ROUND(C386,0)</f>
        <v>6012732</v>
      </c>
      <c r="BZ730" s="276">
        <f>ROUND(C387,0)</f>
        <v>20283800</v>
      </c>
      <c r="CA730" s="276">
        <f>ROUND(C388,0)</f>
        <v>709751</v>
      </c>
      <c r="CB730" s="276">
        <f>C363</f>
        <v>11231517.189999999</v>
      </c>
      <c r="CC730" s="276">
        <f>ROUND(C389,0)</f>
        <v>2479283</v>
      </c>
      <c r="CD730" s="276">
        <f>ROUND(C392,0)</f>
        <v>169683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170*2019*6010*A</v>
      </c>
      <c r="B734" s="276">
        <f>ROUND(C59,0)</f>
        <v>16445</v>
      </c>
      <c r="C734" s="276">
        <f>ROUND(C60,2)</f>
        <v>173.34</v>
      </c>
      <c r="D734" s="276">
        <f>ROUND(C61,0)</f>
        <v>18761227</v>
      </c>
      <c r="E734" s="276">
        <f>ROUND(C62,0)</f>
        <v>4672928</v>
      </c>
      <c r="F734" s="276">
        <f>ROUND(C63,0)</f>
        <v>1760293</v>
      </c>
      <c r="G734" s="276">
        <f>ROUND(C64,0)</f>
        <v>2320373</v>
      </c>
      <c r="H734" s="276">
        <f>ROUND(C65,0)</f>
        <v>600</v>
      </c>
      <c r="I734" s="276">
        <f>ROUND(C66,0)</f>
        <v>92400</v>
      </c>
      <c r="J734" s="276">
        <f>ROUND(C67,0)</f>
        <v>1441152</v>
      </c>
      <c r="K734" s="276">
        <f>ROUND(C68,0)</f>
        <v>301441</v>
      </c>
      <c r="L734" s="276">
        <f>ROUND(C69,0)</f>
        <v>23273</v>
      </c>
      <c r="M734" s="276">
        <f>ROUND(C70,0)</f>
        <v>78453</v>
      </c>
      <c r="N734" s="276">
        <f>ROUND(C75,0)</f>
        <v>85656025</v>
      </c>
      <c r="O734" s="276">
        <f>ROUND(C73,0)</f>
        <v>83273742</v>
      </c>
      <c r="P734" s="276">
        <f>IF(C76&gt;0,ROUND(C76,0),0)</f>
        <v>43056</v>
      </c>
      <c r="Q734" s="276">
        <f>IF(C77&gt;0,ROUND(C77,0),0)</f>
        <v>0</v>
      </c>
      <c r="R734" s="276">
        <f>IF(C78&gt;0,ROUND(C78,0),0)</f>
        <v>21005</v>
      </c>
      <c r="S734" s="276">
        <f>IF(C79&gt;0,ROUND(C79,0),0)</f>
        <v>4158303</v>
      </c>
      <c r="T734" s="276">
        <f>IF(C80&gt;0,ROUND(C80,2),0)</f>
        <v>125</v>
      </c>
      <c r="U734" s="276"/>
      <c r="V734" s="276"/>
      <c r="W734" s="276"/>
      <c r="X734" s="276"/>
      <c r="Y734" s="276">
        <f>IF(M668&lt;&gt;0,ROUND(M668,0),0)</f>
        <v>16008161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170*2019*6030*A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170*2019*6070*A</v>
      </c>
      <c r="B736" s="276">
        <f>ROUND(E59,0)</f>
        <v>63600</v>
      </c>
      <c r="C736" s="278">
        <f>ROUND(E60,2)</f>
        <v>448.76</v>
      </c>
      <c r="D736" s="276">
        <f>ROUND(E61,0)</f>
        <v>38487311</v>
      </c>
      <c r="E736" s="276">
        <f>ROUND(E62,0)</f>
        <v>10745073</v>
      </c>
      <c r="F736" s="276">
        <f>ROUND(E63,0)</f>
        <v>0</v>
      </c>
      <c r="G736" s="276">
        <f>ROUND(E64,0)</f>
        <v>2911737</v>
      </c>
      <c r="H736" s="276">
        <f>ROUND(E65,0)</f>
        <v>6200</v>
      </c>
      <c r="I736" s="276">
        <f>ROUND(E66,0)</f>
        <v>38269</v>
      </c>
      <c r="J736" s="276">
        <f>ROUND(E67,0)</f>
        <v>2941297</v>
      </c>
      <c r="K736" s="276">
        <f>ROUND(E68,0)</f>
        <v>730366</v>
      </c>
      <c r="L736" s="276">
        <f>ROUND(E69,0)</f>
        <v>50199</v>
      </c>
      <c r="M736" s="276">
        <f>ROUND(E70,0)</f>
        <v>310440</v>
      </c>
      <c r="N736" s="276">
        <f>ROUND(E75,0)</f>
        <v>192894144</v>
      </c>
      <c r="O736" s="276">
        <f>ROUND(E73,0)</f>
        <v>175236531</v>
      </c>
      <c r="P736" s="276">
        <f>IF(E76&gt;0,ROUND(E76,0),0)</f>
        <v>134471</v>
      </c>
      <c r="Q736" s="276">
        <f>IF(E77&gt;0,ROUND(E77,0),0)</f>
        <v>256817</v>
      </c>
      <c r="R736" s="276">
        <f>IF(E78&gt;0,ROUND(E78,0),0)</f>
        <v>65604</v>
      </c>
      <c r="S736" s="276">
        <f>IF(E79&gt;0,ROUND(E79,0),0)</f>
        <v>8077503</v>
      </c>
      <c r="T736" s="278">
        <f>IF(E80&gt;0,ROUND(E80,2),0)</f>
        <v>242.82</v>
      </c>
      <c r="U736" s="276"/>
      <c r="V736" s="277"/>
      <c r="W736" s="276"/>
      <c r="X736" s="276"/>
      <c r="Y736" s="276">
        <f t="shared" si="21"/>
        <v>45980783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170*2019*6100*A</v>
      </c>
      <c r="B737" s="276">
        <f>ROUND(F59,0)</f>
        <v>5209</v>
      </c>
      <c r="C737" s="278">
        <f>ROUND(F60,2)</f>
        <v>83.41</v>
      </c>
      <c r="D737" s="276">
        <f>ROUND(F61,0)</f>
        <v>9451159</v>
      </c>
      <c r="E737" s="276">
        <f>ROUND(F62,0)</f>
        <v>2364059</v>
      </c>
      <c r="F737" s="276">
        <f>ROUND(F63,0)</f>
        <v>206625</v>
      </c>
      <c r="G737" s="276">
        <f>ROUND(F64,0)</f>
        <v>805058</v>
      </c>
      <c r="H737" s="276">
        <f>ROUND(F65,0)</f>
        <v>1950</v>
      </c>
      <c r="I737" s="276">
        <f>ROUND(F66,0)</f>
        <v>214775</v>
      </c>
      <c r="J737" s="276">
        <f>ROUND(F67,0)</f>
        <v>1028171</v>
      </c>
      <c r="K737" s="276">
        <f>ROUND(F68,0)</f>
        <v>8320</v>
      </c>
      <c r="L737" s="276">
        <f>ROUND(F69,0)</f>
        <v>13625</v>
      </c>
      <c r="M737" s="276">
        <f>ROUND(F70,0)</f>
        <v>32019</v>
      </c>
      <c r="N737" s="276">
        <f>ROUND(F75,0)</f>
        <v>42091496</v>
      </c>
      <c r="O737" s="276">
        <f>ROUND(F73,0)</f>
        <v>38794995</v>
      </c>
      <c r="P737" s="276">
        <f>IF(F76&gt;0,ROUND(F76,0),0)</f>
        <v>44551</v>
      </c>
      <c r="Q737" s="276">
        <f>IF(F77&gt;0,ROUND(F77,0),0)</f>
        <v>0</v>
      </c>
      <c r="R737" s="276">
        <f>IF(F78&gt;0,ROUND(F78,0),0)</f>
        <v>21735</v>
      </c>
      <c r="S737" s="276">
        <f>IF(F79&gt;0,ROUND(F79,0),0)</f>
        <v>1854785</v>
      </c>
      <c r="T737" s="278">
        <f>IF(F80&gt;0,ROUND(F80,2),0)</f>
        <v>55.76</v>
      </c>
      <c r="U737" s="276"/>
      <c r="V737" s="277"/>
      <c r="W737" s="276"/>
      <c r="X737" s="276"/>
      <c r="Y737" s="276">
        <f t="shared" si="21"/>
        <v>10809734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170*2019*6120*A</v>
      </c>
      <c r="B738" s="276">
        <f>ROUND(G59,0)</f>
        <v>3329</v>
      </c>
      <c r="C738" s="278">
        <f>ROUND(G60,2)</f>
        <v>36.01</v>
      </c>
      <c r="D738" s="276">
        <f>ROUND(G61,0)</f>
        <v>3070034</v>
      </c>
      <c r="E738" s="276">
        <f>ROUND(G62,0)</f>
        <v>856102</v>
      </c>
      <c r="F738" s="276">
        <f>ROUND(G63,0)</f>
        <v>0</v>
      </c>
      <c r="G738" s="276">
        <f>ROUND(G64,0)</f>
        <v>649478</v>
      </c>
      <c r="H738" s="276">
        <f>ROUND(G65,0)</f>
        <v>1434</v>
      </c>
      <c r="I738" s="276">
        <f>ROUND(G66,0)</f>
        <v>67896</v>
      </c>
      <c r="J738" s="276">
        <f>ROUND(G67,0)</f>
        <v>347616</v>
      </c>
      <c r="K738" s="276">
        <f>ROUND(G68,0)</f>
        <v>91179</v>
      </c>
      <c r="L738" s="276">
        <f>ROUND(G69,0)</f>
        <v>17655</v>
      </c>
      <c r="M738" s="276">
        <f>ROUND(G70,0)</f>
        <v>9487</v>
      </c>
      <c r="N738" s="276">
        <f>ROUND(G75,0)</f>
        <v>13303407</v>
      </c>
      <c r="O738" s="276">
        <f>ROUND(G73,0)</f>
        <v>10708867</v>
      </c>
      <c r="P738" s="276">
        <f>IF(G76&gt;0,ROUND(G76,0),0)</f>
        <v>15133</v>
      </c>
      <c r="Q738" s="276">
        <f>IF(G77&gt;0,ROUND(G77,0),0)</f>
        <v>10592</v>
      </c>
      <c r="R738" s="276">
        <f>IF(G78&gt;0,ROUND(G78,0),0)</f>
        <v>7383</v>
      </c>
      <c r="S738" s="276">
        <f>IF(G79&gt;0,ROUND(G79,0),0)</f>
        <v>330147</v>
      </c>
      <c r="T738" s="278">
        <f>IF(G80&gt;0,ROUND(G80,2),0)</f>
        <v>9.92</v>
      </c>
      <c r="U738" s="276"/>
      <c r="V738" s="277"/>
      <c r="W738" s="276"/>
      <c r="X738" s="276"/>
      <c r="Y738" s="276">
        <f t="shared" si="21"/>
        <v>3911015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170*2019*6140*A</v>
      </c>
      <c r="B739" s="276">
        <f>ROUND(H59,0)</f>
        <v>1201</v>
      </c>
      <c r="C739" s="278">
        <f>ROUND(H60,2)</f>
        <v>23.02</v>
      </c>
      <c r="D739" s="276">
        <f>ROUND(H61,0)</f>
        <v>2870710</v>
      </c>
      <c r="E739" s="276">
        <f>ROUND(H62,0)</f>
        <v>646292</v>
      </c>
      <c r="F739" s="276">
        <f>ROUND(H63,0)</f>
        <v>0</v>
      </c>
      <c r="G739" s="276">
        <f>ROUND(H64,0)</f>
        <v>20075</v>
      </c>
      <c r="H739" s="276">
        <f>ROUND(H65,0)</f>
        <v>2050</v>
      </c>
      <c r="I739" s="276">
        <f>ROUND(H66,0)</f>
        <v>-269</v>
      </c>
      <c r="J739" s="276">
        <f>ROUND(H67,0)</f>
        <v>186156</v>
      </c>
      <c r="K739" s="276">
        <f>ROUND(H68,0)</f>
        <v>0</v>
      </c>
      <c r="L739" s="276">
        <f>ROUND(H69,0)</f>
        <v>27741</v>
      </c>
      <c r="M739" s="276">
        <f>ROUND(H70,0)</f>
        <v>0</v>
      </c>
      <c r="N739" s="276">
        <f>ROUND(H75,0)</f>
        <v>3838509</v>
      </c>
      <c r="O739" s="276">
        <f>ROUND(H73,0)</f>
        <v>2951705</v>
      </c>
      <c r="P739" s="276">
        <f>IF(H76&gt;0,ROUND(H76,0),0)</f>
        <v>8540</v>
      </c>
      <c r="Q739" s="276">
        <f>IF(H77&gt;0,ROUND(H77,0),0)</f>
        <v>3756</v>
      </c>
      <c r="R739" s="276">
        <f>IF(H78&gt;0,ROUND(H78,0),0)</f>
        <v>4166</v>
      </c>
      <c r="S739" s="276">
        <f>IF(H79&gt;0,ROUND(H79,0),0)</f>
        <v>185394</v>
      </c>
      <c r="T739" s="278">
        <f>IF(H80&gt;0,ROUND(H80,2),0)</f>
        <v>5.57</v>
      </c>
      <c r="U739" s="276"/>
      <c r="V739" s="277"/>
      <c r="W739" s="276"/>
      <c r="X739" s="276"/>
      <c r="Y739" s="276">
        <f t="shared" si="21"/>
        <v>2299034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170*2019*6150*A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170*2019*6170*A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170*2019*6200*A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170*2019*6210*A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170*2019*6330*A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170*2019*6400*A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170*2019*7010*A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170*2019*7020*A</v>
      </c>
      <c r="B747" s="276">
        <f>ROUND(P59,0)</f>
        <v>1281224</v>
      </c>
      <c r="C747" s="278">
        <f>ROUND(P60,2)</f>
        <v>95.07</v>
      </c>
      <c r="D747" s="276">
        <f>ROUND(P61,0)</f>
        <v>9139730</v>
      </c>
      <c r="E747" s="276">
        <f>ROUND(P62,0)</f>
        <v>2292505</v>
      </c>
      <c r="F747" s="276">
        <f>ROUND(P63,0)</f>
        <v>17565</v>
      </c>
      <c r="G747" s="276">
        <f>ROUND(P64,0)</f>
        <v>31117042</v>
      </c>
      <c r="H747" s="276">
        <f>ROUND(P65,0)</f>
        <v>3588</v>
      </c>
      <c r="I747" s="276">
        <f>ROUND(P66,0)</f>
        <v>694241</v>
      </c>
      <c r="J747" s="276">
        <f>ROUND(P67,0)</f>
        <v>2894189</v>
      </c>
      <c r="K747" s="276">
        <f>ROUND(P68,0)</f>
        <v>40730</v>
      </c>
      <c r="L747" s="276">
        <f>ROUND(P69,0)</f>
        <v>173904</v>
      </c>
      <c r="M747" s="276">
        <f>ROUND(P70,0)</f>
        <v>46286</v>
      </c>
      <c r="N747" s="276">
        <f>ROUND(P75,0)</f>
        <v>247108328</v>
      </c>
      <c r="O747" s="276">
        <f>ROUND(P73,0)</f>
        <v>161015101</v>
      </c>
      <c r="P747" s="276">
        <f>IF(P76&gt;0,ROUND(P76,0),0)</f>
        <v>41973</v>
      </c>
      <c r="Q747" s="276">
        <f>IF(P77&gt;0,ROUND(P77,0),0)</f>
        <v>0</v>
      </c>
      <c r="R747" s="276">
        <f>IF(P78&gt;0,ROUND(P78,0),0)</f>
        <v>20477</v>
      </c>
      <c r="S747" s="276">
        <f>IF(P79&gt;0,ROUND(P79,0),0)</f>
        <v>1200548</v>
      </c>
      <c r="T747" s="278">
        <f>IF(P80&gt;0,ROUND(P80,2),0)</f>
        <v>36.090000000000003</v>
      </c>
      <c r="U747" s="276"/>
      <c r="V747" s="277"/>
      <c r="W747" s="276"/>
      <c r="X747" s="276"/>
      <c r="Y747" s="276">
        <f t="shared" si="21"/>
        <v>20367286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170*2019*7030*A</v>
      </c>
      <c r="B748" s="276">
        <f>ROUND(Q59,0)</f>
        <v>824754</v>
      </c>
      <c r="C748" s="278">
        <f>ROUND(Q60,2)</f>
        <v>28.66</v>
      </c>
      <c r="D748" s="276">
        <f>ROUND(Q61,0)</f>
        <v>2906099</v>
      </c>
      <c r="E748" s="276">
        <f>ROUND(Q62,0)</f>
        <v>731698</v>
      </c>
      <c r="F748" s="276">
        <f>ROUND(Q63,0)</f>
        <v>0</v>
      </c>
      <c r="G748" s="276">
        <f>ROUND(Q64,0)</f>
        <v>55839</v>
      </c>
      <c r="H748" s="276">
        <f>ROUND(Q65,0)</f>
        <v>600</v>
      </c>
      <c r="I748" s="276">
        <f>ROUND(Q66,0)</f>
        <v>0</v>
      </c>
      <c r="J748" s="276">
        <f>ROUND(Q67,0)</f>
        <v>247232</v>
      </c>
      <c r="K748" s="276">
        <f>ROUND(Q68,0)</f>
        <v>0</v>
      </c>
      <c r="L748" s="276">
        <f>ROUND(Q69,0)</f>
        <v>116</v>
      </c>
      <c r="M748" s="276">
        <f>ROUND(Q70,0)</f>
        <v>0</v>
      </c>
      <c r="N748" s="276">
        <f>ROUND(Q75,0)</f>
        <v>11215996</v>
      </c>
      <c r="O748" s="276">
        <f>ROUND(Q73,0)</f>
        <v>4679213</v>
      </c>
      <c r="P748" s="276">
        <f>IF(Q76&gt;0,ROUND(Q76,0),0)</f>
        <v>8498</v>
      </c>
      <c r="Q748" s="276">
        <f>IF(Q77&gt;0,ROUND(Q77,0),0)</f>
        <v>0</v>
      </c>
      <c r="R748" s="276">
        <f>IF(Q78&gt;0,ROUND(Q78,0),0)</f>
        <v>4146</v>
      </c>
      <c r="S748" s="276">
        <f>IF(Q79&gt;0,ROUND(Q79,0),0)</f>
        <v>599770</v>
      </c>
      <c r="T748" s="278">
        <f>IF(Q80&gt;0,ROUND(Q80,2),0)</f>
        <v>18.03</v>
      </c>
      <c r="U748" s="276"/>
      <c r="V748" s="277"/>
      <c r="W748" s="276"/>
      <c r="X748" s="276"/>
      <c r="Y748" s="276">
        <f t="shared" si="21"/>
        <v>2534319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170*2019*7040*A</v>
      </c>
      <c r="B749" s="276">
        <f>ROUND(R59,0)</f>
        <v>2337411</v>
      </c>
      <c r="C749" s="278">
        <f>ROUND(R60,2)</f>
        <v>8.58</v>
      </c>
      <c r="D749" s="276">
        <f>ROUND(R61,0)</f>
        <v>501157</v>
      </c>
      <c r="E749" s="276">
        <f>ROUND(R62,0)</f>
        <v>166607</v>
      </c>
      <c r="F749" s="276">
        <f>ROUND(R63,0)</f>
        <v>1706130</v>
      </c>
      <c r="G749" s="276">
        <f>ROUND(R64,0)</f>
        <v>939946</v>
      </c>
      <c r="H749" s="276">
        <f>ROUND(R65,0)</f>
        <v>600</v>
      </c>
      <c r="I749" s="276">
        <f>ROUND(R66,0)</f>
        <v>308</v>
      </c>
      <c r="J749" s="276">
        <f>ROUND(R67,0)</f>
        <v>248170</v>
      </c>
      <c r="K749" s="276">
        <f>ROUND(R68,0)</f>
        <v>0</v>
      </c>
      <c r="L749" s="276">
        <f>ROUND(R69,0)</f>
        <v>3463</v>
      </c>
      <c r="M749" s="276">
        <f>ROUND(R70,0)</f>
        <v>0</v>
      </c>
      <c r="N749" s="276">
        <f>ROUND(R75,0)</f>
        <v>58487859</v>
      </c>
      <c r="O749" s="276">
        <f>ROUND(R73,0)</f>
        <v>33902038</v>
      </c>
      <c r="P749" s="276">
        <f>IF(R76&gt;0,ROUND(R76,0),0)</f>
        <v>1008</v>
      </c>
      <c r="Q749" s="276">
        <f>IF(R77&gt;0,ROUND(R77,0),0)</f>
        <v>0</v>
      </c>
      <c r="R749" s="276">
        <f>IF(R78&gt;0,ROUND(R78,0),0)</f>
        <v>492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1659453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170*2019*7050*A</v>
      </c>
      <c r="B750" s="276"/>
      <c r="C750" s="278">
        <f>ROUND(S60,2)</f>
        <v>35.85</v>
      </c>
      <c r="D750" s="276">
        <f>ROUND(S61,0)</f>
        <v>2299728</v>
      </c>
      <c r="E750" s="276">
        <f>ROUND(S62,0)</f>
        <v>580858</v>
      </c>
      <c r="F750" s="276">
        <f>ROUND(S63,0)</f>
        <v>0</v>
      </c>
      <c r="G750" s="276">
        <f>ROUND(S64,0)</f>
        <v>194112</v>
      </c>
      <c r="H750" s="276">
        <f>ROUND(S65,0)</f>
        <v>600</v>
      </c>
      <c r="I750" s="276">
        <f>ROUND(S66,0)</f>
        <v>37532</v>
      </c>
      <c r="J750" s="276">
        <f>ROUND(S67,0)</f>
        <v>528087</v>
      </c>
      <c r="K750" s="276">
        <f>ROUND(S68,0)</f>
        <v>0</v>
      </c>
      <c r="L750" s="276">
        <f>ROUND(S69,0)</f>
        <v>1042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19851</v>
      </c>
      <c r="Q750" s="276">
        <f>IF(S77&gt;0,ROUND(S77,0),0)</f>
        <v>0</v>
      </c>
      <c r="R750" s="276">
        <f>IF(S78&gt;0,ROUND(S78,0),0)</f>
        <v>9685</v>
      </c>
      <c r="S750" s="276">
        <f>IF(S79&gt;0,ROUND(S79,0),0)</f>
        <v>361</v>
      </c>
      <c r="T750" s="278">
        <f>IF(S80&gt;0,ROUND(S80,2),0)</f>
        <v>0.01</v>
      </c>
      <c r="U750" s="276"/>
      <c r="V750" s="277"/>
      <c r="W750" s="276"/>
      <c r="X750" s="276"/>
      <c r="Y750" s="276">
        <f t="shared" si="21"/>
        <v>3532607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170*2019*7060*A</v>
      </c>
      <c r="B751" s="276"/>
      <c r="C751" s="278">
        <f>ROUND(T60,2)</f>
        <v>29.73</v>
      </c>
      <c r="D751" s="276">
        <f>ROUND(T61,0)</f>
        <v>3244668</v>
      </c>
      <c r="E751" s="276">
        <f>ROUND(T62,0)</f>
        <v>772085</v>
      </c>
      <c r="F751" s="276">
        <f>ROUND(T63,0)</f>
        <v>0</v>
      </c>
      <c r="G751" s="276">
        <f>ROUND(T64,0)</f>
        <v>622433</v>
      </c>
      <c r="H751" s="276">
        <f>ROUND(T65,0)</f>
        <v>0</v>
      </c>
      <c r="I751" s="276">
        <f>ROUND(T66,0)</f>
        <v>24505</v>
      </c>
      <c r="J751" s="276">
        <f>ROUND(T67,0)</f>
        <v>27626</v>
      </c>
      <c r="K751" s="276">
        <f>ROUND(T68,0)</f>
        <v>158856</v>
      </c>
      <c r="L751" s="276">
        <f>ROUND(T69,0)</f>
        <v>1495</v>
      </c>
      <c r="M751" s="276">
        <f>ROUND(T70,0)</f>
        <v>0</v>
      </c>
      <c r="N751" s="276">
        <f>ROUND(T75,0)</f>
        <v>19937302</v>
      </c>
      <c r="O751" s="276">
        <f>ROUND(T73,0)</f>
        <v>3502473</v>
      </c>
      <c r="P751" s="276">
        <f>IF(T76&gt;0,ROUND(T76,0),0)</f>
        <v>109</v>
      </c>
      <c r="Q751" s="276">
        <f>IF(T77&gt;0,ROUND(T77,0),0)</f>
        <v>0</v>
      </c>
      <c r="R751" s="276">
        <f>IF(T78&gt;0,ROUND(T78,0),0)</f>
        <v>53</v>
      </c>
      <c r="S751" s="276">
        <f>IF(T79&gt;0,ROUND(T79,0),0)</f>
        <v>792575</v>
      </c>
      <c r="T751" s="278">
        <f>IF(T80&gt;0,ROUND(T80,2),0)</f>
        <v>23.83</v>
      </c>
      <c r="U751" s="276"/>
      <c r="V751" s="277"/>
      <c r="W751" s="276"/>
      <c r="X751" s="276"/>
      <c r="Y751" s="276">
        <f t="shared" si="21"/>
        <v>1837847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170*2019*7070*A</v>
      </c>
      <c r="B752" s="276">
        <f>ROUND(U59,0)</f>
        <v>975378</v>
      </c>
      <c r="C752" s="278">
        <f>ROUND(U60,2)</f>
        <v>92.83</v>
      </c>
      <c r="D752" s="276">
        <f>ROUND(U61,0)</f>
        <v>6196264</v>
      </c>
      <c r="E752" s="276">
        <f>ROUND(U62,0)</f>
        <v>2117940</v>
      </c>
      <c r="F752" s="276">
        <f>ROUND(U63,0)</f>
        <v>0</v>
      </c>
      <c r="G752" s="276">
        <f>ROUND(U64,0)</f>
        <v>2066332</v>
      </c>
      <c r="H752" s="276">
        <f>ROUND(U65,0)</f>
        <v>2000</v>
      </c>
      <c r="I752" s="276">
        <f>ROUND(U66,0)</f>
        <v>7411033</v>
      </c>
      <c r="J752" s="276">
        <f>ROUND(U67,0)</f>
        <v>351148</v>
      </c>
      <c r="K752" s="276">
        <f>ROUND(U68,0)</f>
        <v>0</v>
      </c>
      <c r="L752" s="276">
        <f>ROUND(U69,0)</f>
        <v>90050</v>
      </c>
      <c r="M752" s="276">
        <f>ROUND(U70,0)</f>
        <v>-2094422</v>
      </c>
      <c r="N752" s="276">
        <f>ROUND(U75,0)</f>
        <v>140045545</v>
      </c>
      <c r="O752" s="276">
        <f>ROUND(U73,0)</f>
        <v>89611987</v>
      </c>
      <c r="P752" s="276">
        <f>IF(U76&gt;0,ROUND(U76,0),0)</f>
        <v>16164</v>
      </c>
      <c r="Q752" s="276">
        <f>IF(U77&gt;0,ROUND(U77,0),0)</f>
        <v>0</v>
      </c>
      <c r="R752" s="276">
        <f>IF(U78&gt;0,ROUND(U78,0),0)</f>
        <v>7886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8618482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170*2019*7110*A</v>
      </c>
      <c r="B753" s="276">
        <f>ROUND(V59,0)</f>
        <v>45644</v>
      </c>
      <c r="C753" s="278">
        <f>ROUND(V60,2)</f>
        <v>11.35</v>
      </c>
      <c r="D753" s="276">
        <f>ROUND(V61,0)</f>
        <v>626828</v>
      </c>
      <c r="E753" s="276">
        <f>ROUND(V62,0)</f>
        <v>220794</v>
      </c>
      <c r="F753" s="276">
        <f>ROUND(V63,0)</f>
        <v>65805</v>
      </c>
      <c r="G753" s="276">
        <f>ROUND(V64,0)</f>
        <v>18874</v>
      </c>
      <c r="H753" s="276">
        <f>ROUND(V65,0)</f>
        <v>0</v>
      </c>
      <c r="I753" s="276">
        <f>ROUND(V66,0)</f>
        <v>0</v>
      </c>
      <c r="J753" s="276">
        <f>ROUND(V67,0)</f>
        <v>11294</v>
      </c>
      <c r="K753" s="276">
        <f>ROUND(V68,0)</f>
        <v>0</v>
      </c>
      <c r="L753" s="276">
        <f>ROUND(V69,0)</f>
        <v>96</v>
      </c>
      <c r="M753" s="276">
        <f>ROUND(V70,0)</f>
        <v>0</v>
      </c>
      <c r="N753" s="276">
        <f>ROUND(V75,0)</f>
        <v>17327537</v>
      </c>
      <c r="O753" s="276">
        <f>ROUND(V73,0)</f>
        <v>7945740</v>
      </c>
      <c r="P753" s="276">
        <f>IF(V76&gt;0,ROUND(V76,0),0)</f>
        <v>608</v>
      </c>
      <c r="Q753" s="276">
        <f>IF(V77&gt;0,ROUND(V77,0),0)</f>
        <v>0</v>
      </c>
      <c r="R753" s="276">
        <f>IF(V78&gt;0,ROUND(V78,0),0)</f>
        <v>297</v>
      </c>
      <c r="S753" s="276">
        <f>IF(V79&gt;0,ROUND(V79,0),0)</f>
        <v>161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508869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170*2019*7120*A</v>
      </c>
      <c r="B754" s="276">
        <f>ROUND(W59,0)</f>
        <v>7140</v>
      </c>
      <c r="C754" s="278">
        <f>ROUND(W60,2)</f>
        <v>6.19</v>
      </c>
      <c r="D754" s="276">
        <f>ROUND(W61,0)</f>
        <v>625764</v>
      </c>
      <c r="E754" s="276">
        <f>ROUND(W62,0)</f>
        <v>198567</v>
      </c>
      <c r="F754" s="276">
        <f>ROUND(W63,0)</f>
        <v>0</v>
      </c>
      <c r="G754" s="276">
        <f>ROUND(W64,0)</f>
        <v>207882</v>
      </c>
      <c r="H754" s="276">
        <f>ROUND(W65,0)</f>
        <v>0</v>
      </c>
      <c r="I754" s="276">
        <f>ROUND(W66,0)</f>
        <v>11325</v>
      </c>
      <c r="J754" s="276">
        <f>ROUND(W67,0)</f>
        <v>48504</v>
      </c>
      <c r="K754" s="276">
        <f>ROUND(W68,0)</f>
        <v>0</v>
      </c>
      <c r="L754" s="276">
        <f>ROUND(W69,0)</f>
        <v>217</v>
      </c>
      <c r="M754" s="276">
        <f>ROUND(W70,0)</f>
        <v>0</v>
      </c>
      <c r="N754" s="276">
        <f>ROUND(W75,0)</f>
        <v>23444692</v>
      </c>
      <c r="O754" s="276">
        <f>ROUND(W73,0)</f>
        <v>9559607</v>
      </c>
      <c r="P754" s="276">
        <f>IF(W76&gt;0,ROUND(W76,0),0)</f>
        <v>2000</v>
      </c>
      <c r="Q754" s="276">
        <f>IF(W77&gt;0,ROUND(W77,0),0)</f>
        <v>0</v>
      </c>
      <c r="R754" s="276">
        <f>IF(W78&gt;0,ROUND(W78,0),0)</f>
        <v>976</v>
      </c>
      <c r="S754" s="276">
        <f>IF(W79&gt;0,ROUND(W79,0),0)</f>
        <v>143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799297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170*2019*7130*A</v>
      </c>
      <c r="B755" s="276">
        <f>ROUND(X59,0)</f>
        <v>43550</v>
      </c>
      <c r="C755" s="278">
        <f>ROUND(X60,2)</f>
        <v>14.82</v>
      </c>
      <c r="D755" s="276">
        <f>ROUND(X61,0)</f>
        <v>1406769</v>
      </c>
      <c r="E755" s="276">
        <f>ROUND(X62,0)</f>
        <v>353573</v>
      </c>
      <c r="F755" s="276">
        <f>ROUND(X63,0)</f>
        <v>0</v>
      </c>
      <c r="G755" s="276">
        <f>ROUND(X64,0)</f>
        <v>530019</v>
      </c>
      <c r="H755" s="276">
        <f>ROUND(X65,0)</f>
        <v>0</v>
      </c>
      <c r="I755" s="276">
        <f>ROUND(X66,0)</f>
        <v>29729</v>
      </c>
      <c r="J755" s="276">
        <f>ROUND(X67,0)</f>
        <v>48471</v>
      </c>
      <c r="K755" s="276">
        <f>ROUND(X68,0)</f>
        <v>0</v>
      </c>
      <c r="L755" s="276">
        <f>ROUND(X69,0)</f>
        <v>3310</v>
      </c>
      <c r="M755" s="276">
        <f>ROUND(X70,0)</f>
        <v>0</v>
      </c>
      <c r="N755" s="276">
        <f>ROUND(X75,0)</f>
        <v>122226629</v>
      </c>
      <c r="O755" s="276">
        <f>ROUND(X73,0)</f>
        <v>49185354</v>
      </c>
      <c r="P755" s="276">
        <f>IF(X76&gt;0,ROUND(X76,0),0)</f>
        <v>2583</v>
      </c>
      <c r="Q755" s="276">
        <f>IF(X77&gt;0,ROUND(X77,0),0)</f>
        <v>0</v>
      </c>
      <c r="R755" s="276">
        <f>IF(X78&gt;0,ROUND(X78,0),0)</f>
        <v>1260</v>
      </c>
      <c r="S755" s="276">
        <f>IF(X79&gt;0,ROUND(X79,0),0)</f>
        <v>56481</v>
      </c>
      <c r="T755" s="278">
        <f>IF(X80&gt;0,ROUND(X80,2),0)</f>
        <v>1.7</v>
      </c>
      <c r="U755" s="276"/>
      <c r="V755" s="277"/>
      <c r="W755" s="276"/>
      <c r="X755" s="276"/>
      <c r="Y755" s="276">
        <f t="shared" si="21"/>
        <v>2352964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170*2019*7140*A</v>
      </c>
      <c r="B756" s="276">
        <f>ROUND(Y59,0)</f>
        <v>130214</v>
      </c>
      <c r="C756" s="278">
        <f>ROUND(Y60,2)</f>
        <v>121.68</v>
      </c>
      <c r="D756" s="276">
        <f>ROUND(Y61,0)</f>
        <v>11109938</v>
      </c>
      <c r="E756" s="276">
        <f>ROUND(Y62,0)</f>
        <v>2713056</v>
      </c>
      <c r="F756" s="276">
        <f>ROUND(Y63,0)</f>
        <v>758020</v>
      </c>
      <c r="G756" s="276">
        <f>ROUND(Y64,0)</f>
        <v>25386384</v>
      </c>
      <c r="H756" s="276">
        <f>ROUND(Y65,0)</f>
        <v>3850</v>
      </c>
      <c r="I756" s="276">
        <f>ROUND(Y66,0)</f>
        <v>74524</v>
      </c>
      <c r="J756" s="276">
        <f>ROUND(Y67,0)</f>
        <v>2003432</v>
      </c>
      <c r="K756" s="276">
        <f>ROUND(Y68,0)</f>
        <v>1278435</v>
      </c>
      <c r="L756" s="276">
        <f>ROUND(Y69,0)</f>
        <v>116609</v>
      </c>
      <c r="M756" s="276">
        <f>ROUND(Y70,0)</f>
        <v>10704</v>
      </c>
      <c r="N756" s="276">
        <f>ROUND(Y75,0)</f>
        <v>351076557</v>
      </c>
      <c r="O756" s="276">
        <f>ROUND(Y73,0)</f>
        <v>175084741</v>
      </c>
      <c r="P756" s="276">
        <f>IF(Y76&gt;0,ROUND(Y76,0),0)</f>
        <v>12051</v>
      </c>
      <c r="Q756" s="276">
        <f>IF(Y77&gt;0,ROUND(Y77,0),0)</f>
        <v>0</v>
      </c>
      <c r="R756" s="276">
        <f>IF(Y78&gt;0,ROUND(Y78,0),0)</f>
        <v>5879</v>
      </c>
      <c r="S756" s="276">
        <f>IF(Y79&gt;0,ROUND(Y79,0),0)</f>
        <v>316561</v>
      </c>
      <c r="T756" s="278">
        <f>IF(Y80&gt;0,ROUND(Y80,2),0)</f>
        <v>9.52</v>
      </c>
      <c r="U756" s="276"/>
      <c r="V756" s="277"/>
      <c r="W756" s="276"/>
      <c r="X756" s="276"/>
      <c r="Y756" s="276">
        <f t="shared" si="21"/>
        <v>16354565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170*2019*7150*A</v>
      </c>
      <c r="B757" s="276">
        <f>ROUND(Z59,0)</f>
        <v>10812</v>
      </c>
      <c r="C757" s="278">
        <f>ROUND(Z60,2)</f>
        <v>6.93</v>
      </c>
      <c r="D757" s="276">
        <f>ROUND(Z61,0)</f>
        <v>787667</v>
      </c>
      <c r="E757" s="276">
        <f>ROUND(Z62,0)</f>
        <v>209976</v>
      </c>
      <c r="F757" s="276">
        <f>ROUND(Z63,0)</f>
        <v>0</v>
      </c>
      <c r="G757" s="276">
        <f>ROUND(Z64,0)</f>
        <v>32252</v>
      </c>
      <c r="H757" s="276">
        <f>ROUND(Z65,0)</f>
        <v>0</v>
      </c>
      <c r="I757" s="276">
        <f>ROUND(Z66,0)</f>
        <v>2954</v>
      </c>
      <c r="J757" s="276">
        <f>ROUND(Z67,0)</f>
        <v>320879</v>
      </c>
      <c r="K757" s="276">
        <f>ROUND(Z68,0)</f>
        <v>0</v>
      </c>
      <c r="L757" s="276">
        <f>ROUND(Z69,0)</f>
        <v>2546</v>
      </c>
      <c r="M757" s="276">
        <f>ROUND(Z70,0)</f>
        <v>0</v>
      </c>
      <c r="N757" s="276">
        <f>ROUND(Z75,0)</f>
        <v>19607084</v>
      </c>
      <c r="O757" s="276">
        <f>ROUND(Z73,0)</f>
        <v>867718</v>
      </c>
      <c r="P757" s="276">
        <f>IF(Z76&gt;0,ROUND(Z76,0),0)</f>
        <v>8730</v>
      </c>
      <c r="Q757" s="276">
        <f>IF(Z77&gt;0,ROUND(Z77,0),0)</f>
        <v>0</v>
      </c>
      <c r="R757" s="276">
        <f>IF(Z78&gt;0,ROUND(Z78,0),0)</f>
        <v>4259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1715804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170*2019*7160*A</v>
      </c>
      <c r="B758" s="276">
        <f>ROUND(AA59,0)</f>
        <v>2318</v>
      </c>
      <c r="C758" s="278">
        <f>ROUND(AA60,2)</f>
        <v>3.82</v>
      </c>
      <c r="D758" s="276">
        <f>ROUND(AA61,0)</f>
        <v>442891</v>
      </c>
      <c r="E758" s="276">
        <f>ROUND(AA62,0)</f>
        <v>106098</v>
      </c>
      <c r="F758" s="276">
        <f>ROUND(AA63,0)</f>
        <v>0</v>
      </c>
      <c r="G758" s="276">
        <f>ROUND(AA64,0)</f>
        <v>518581</v>
      </c>
      <c r="H758" s="276">
        <f>ROUND(AA65,0)</f>
        <v>0</v>
      </c>
      <c r="I758" s="276">
        <f>ROUND(AA66,0)</f>
        <v>233270</v>
      </c>
      <c r="J758" s="276">
        <f>ROUND(AA67,0)</f>
        <v>53159</v>
      </c>
      <c r="K758" s="276">
        <f>ROUND(AA68,0)</f>
        <v>0</v>
      </c>
      <c r="L758" s="276">
        <f>ROUND(AA69,0)</f>
        <v>9602</v>
      </c>
      <c r="M758" s="276">
        <f>ROUND(AA70,0)</f>
        <v>0</v>
      </c>
      <c r="N758" s="276">
        <f>ROUND(AA75,0)</f>
        <v>9339880</v>
      </c>
      <c r="O758" s="276">
        <f>ROUND(AA73,0)</f>
        <v>1962558</v>
      </c>
      <c r="P758" s="276">
        <f>IF(AA76&gt;0,ROUND(AA76,0),0)</f>
        <v>2813</v>
      </c>
      <c r="Q758" s="276">
        <f>IF(AA77&gt;0,ROUND(AA77,0),0)</f>
        <v>0</v>
      </c>
      <c r="R758" s="276">
        <f>IF(AA78&gt;0,ROUND(AA78,0),0)</f>
        <v>1372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811373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170*2019*7170*A</v>
      </c>
      <c r="B759" s="276"/>
      <c r="C759" s="278">
        <f>ROUND(AB60,2)</f>
        <v>89.75</v>
      </c>
      <c r="D759" s="276">
        <f>ROUND(AB61,0)</f>
        <v>9004423</v>
      </c>
      <c r="E759" s="276">
        <f>ROUND(AB62,0)</f>
        <v>-4876</v>
      </c>
      <c r="F759" s="276">
        <f>ROUND(AB63,0)</f>
        <v>0</v>
      </c>
      <c r="G759" s="276">
        <f>ROUND(AB64,0)</f>
        <v>27804807</v>
      </c>
      <c r="H759" s="276">
        <f>ROUND(AB65,0)</f>
        <v>11952</v>
      </c>
      <c r="I759" s="276">
        <f>ROUND(AB66,0)</f>
        <v>1940551</v>
      </c>
      <c r="J759" s="276">
        <f>ROUND(AB67,0)</f>
        <v>730438</v>
      </c>
      <c r="K759" s="276">
        <f>ROUND(AB68,0)</f>
        <v>207337</v>
      </c>
      <c r="L759" s="276">
        <f>ROUND(AB69,0)</f>
        <v>54892</v>
      </c>
      <c r="M759" s="276">
        <f>ROUND(AB70,0)</f>
        <v>2879925</v>
      </c>
      <c r="N759" s="276">
        <f>ROUND(AB75,0)</f>
        <v>134968075</v>
      </c>
      <c r="O759" s="276">
        <f>ROUND(AB73,0)</f>
        <v>62775750</v>
      </c>
      <c r="P759" s="276">
        <f>IF(AB76&gt;0,ROUND(AB76,0),0)</f>
        <v>13398</v>
      </c>
      <c r="Q759" s="276">
        <f>IF(AB77&gt;0,ROUND(AB77,0),0)</f>
        <v>0</v>
      </c>
      <c r="R759" s="276">
        <f>IF(AB78&gt;0,ROUND(AB78,0),0)</f>
        <v>6536</v>
      </c>
      <c r="S759" s="276">
        <f>IF(AB79&gt;0,ROUND(AB79,0),0)</f>
        <v>357</v>
      </c>
      <c r="T759" s="278">
        <f>IF(AB80&gt;0,ROUND(AB80,2),0)</f>
        <v>0.01</v>
      </c>
      <c r="U759" s="276"/>
      <c r="V759" s="277"/>
      <c r="W759" s="276"/>
      <c r="X759" s="276"/>
      <c r="Y759" s="276">
        <f t="shared" si="21"/>
        <v>12343742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170*2019*7180*A</v>
      </c>
      <c r="B760" s="276">
        <f>ROUND(AC59,0)</f>
        <v>101369</v>
      </c>
      <c r="C760" s="278">
        <f>ROUND(AC60,2)</f>
        <v>58.13</v>
      </c>
      <c r="D760" s="276">
        <f>ROUND(AC61,0)</f>
        <v>4981534</v>
      </c>
      <c r="E760" s="276">
        <f>ROUND(AC62,0)</f>
        <v>1326943</v>
      </c>
      <c r="F760" s="276">
        <f>ROUND(AC63,0)</f>
        <v>0</v>
      </c>
      <c r="G760" s="276">
        <f>ROUND(AC64,0)</f>
        <v>825408</v>
      </c>
      <c r="H760" s="276">
        <f>ROUND(AC65,0)</f>
        <v>600</v>
      </c>
      <c r="I760" s="276">
        <f>ROUND(AC66,0)</f>
        <v>62727</v>
      </c>
      <c r="J760" s="276">
        <f>ROUND(AC67,0)</f>
        <v>148497</v>
      </c>
      <c r="K760" s="276">
        <f>ROUND(AC68,0)</f>
        <v>0</v>
      </c>
      <c r="L760" s="276">
        <f>ROUND(AC69,0)</f>
        <v>11214</v>
      </c>
      <c r="M760" s="276">
        <f>ROUND(AC70,0)</f>
        <v>0</v>
      </c>
      <c r="N760" s="276">
        <f>ROUND(AC75,0)</f>
        <v>46901207</v>
      </c>
      <c r="O760" s="276">
        <f>ROUND(AC73,0)</f>
        <v>44668542</v>
      </c>
      <c r="P760" s="276">
        <f>IF(AC76&gt;0,ROUND(AC76,0),0)</f>
        <v>1687</v>
      </c>
      <c r="Q760" s="276">
        <f>IF(AC77&gt;0,ROUND(AC77,0),0)</f>
        <v>0</v>
      </c>
      <c r="R760" s="276">
        <f>IF(AC78&gt;0,ROUND(AC78,0),0)</f>
        <v>823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2533605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170*2019*7190*A</v>
      </c>
      <c r="B761" s="276">
        <f>ROUND(AD59,0)</f>
        <v>1976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16657</v>
      </c>
      <c r="H761" s="276">
        <f>ROUND(AD65,0)</f>
        <v>0</v>
      </c>
      <c r="I761" s="276">
        <f>ROUND(AD66,0)</f>
        <v>637096</v>
      </c>
      <c r="J761" s="276">
        <f>ROUND(AD67,0)</f>
        <v>5857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4308849</v>
      </c>
      <c r="O761" s="276">
        <f>ROUND(AD73,0)</f>
        <v>4099095</v>
      </c>
      <c r="P761" s="276">
        <f>IF(AD76&gt;0,ROUND(AD76,0),0)</f>
        <v>315</v>
      </c>
      <c r="Q761" s="276">
        <f>IF(AD77&gt;0,ROUND(AD77,0),0)</f>
        <v>0</v>
      </c>
      <c r="R761" s="276">
        <f>IF(AD78&gt;0,ROUND(AD78,0),0)</f>
        <v>154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246703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170*2019*7200*A</v>
      </c>
      <c r="B762" s="276">
        <f>ROUND(AE59,0)</f>
        <v>138203</v>
      </c>
      <c r="C762" s="278">
        <f>ROUND(AE60,2)</f>
        <v>53.64</v>
      </c>
      <c r="D762" s="276">
        <f>ROUND(AE61,0)</f>
        <v>5526029</v>
      </c>
      <c r="E762" s="276">
        <f>ROUND(AE62,0)</f>
        <v>1371259</v>
      </c>
      <c r="F762" s="276">
        <f>ROUND(AE63,0)</f>
        <v>0</v>
      </c>
      <c r="G762" s="276">
        <f>ROUND(AE64,0)</f>
        <v>43542</v>
      </c>
      <c r="H762" s="276">
        <f>ROUND(AE65,0)</f>
        <v>195</v>
      </c>
      <c r="I762" s="276">
        <f>ROUND(AE66,0)</f>
        <v>19184</v>
      </c>
      <c r="J762" s="276">
        <f>ROUND(AE67,0)</f>
        <v>22985</v>
      </c>
      <c r="K762" s="276">
        <f>ROUND(AE68,0)</f>
        <v>473947</v>
      </c>
      <c r="L762" s="276">
        <f>ROUND(AE69,0)</f>
        <v>15622</v>
      </c>
      <c r="M762" s="276">
        <f>ROUND(AE70,0)</f>
        <v>2703</v>
      </c>
      <c r="N762" s="276">
        <f>ROUND(AE75,0)</f>
        <v>26490721</v>
      </c>
      <c r="O762" s="276">
        <f>ROUND(AE73,0)</f>
        <v>12883980</v>
      </c>
      <c r="P762" s="276">
        <f>IF(AE76&gt;0,ROUND(AE76,0),0)</f>
        <v>1020</v>
      </c>
      <c r="Q762" s="276">
        <f>IF(AE77&gt;0,ROUND(AE77,0),0)</f>
        <v>0</v>
      </c>
      <c r="R762" s="276">
        <f>IF(AE78&gt;0,ROUND(AE78,0),0)</f>
        <v>498</v>
      </c>
      <c r="S762" s="276">
        <f>IF(AE79&gt;0,ROUND(AE79,0),0)</f>
        <v>31434</v>
      </c>
      <c r="T762" s="278">
        <f>IF(AE80&gt;0,ROUND(AE80,2),0)</f>
        <v>0.94</v>
      </c>
      <c r="U762" s="276"/>
      <c r="V762" s="277"/>
      <c r="W762" s="276"/>
      <c r="X762" s="276"/>
      <c r="Y762" s="276">
        <f t="shared" si="21"/>
        <v>2242406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170*2019*7220*A</v>
      </c>
      <c r="B763" s="276">
        <f>ROUND(AF59,0)</f>
        <v>2596</v>
      </c>
      <c r="C763" s="278">
        <f>ROUND(AF60,2)</f>
        <v>6.53</v>
      </c>
      <c r="D763" s="276">
        <f>ROUND(AF61,0)</f>
        <v>601710</v>
      </c>
      <c r="E763" s="276">
        <f>ROUND(AF62,0)</f>
        <v>159652</v>
      </c>
      <c r="F763" s="276">
        <f>ROUND(AF63,0)</f>
        <v>0</v>
      </c>
      <c r="G763" s="276">
        <f>ROUND(AF64,0)</f>
        <v>15523</v>
      </c>
      <c r="H763" s="276">
        <f>ROUND(AF65,0)</f>
        <v>0</v>
      </c>
      <c r="I763" s="276">
        <f>ROUND(AF66,0)</f>
        <v>4454</v>
      </c>
      <c r="J763" s="276">
        <f>ROUND(AF67,0)</f>
        <v>82719</v>
      </c>
      <c r="K763" s="276">
        <f>ROUND(AF68,0)</f>
        <v>0</v>
      </c>
      <c r="L763" s="276">
        <f>ROUND(AF69,0)</f>
        <v>2691</v>
      </c>
      <c r="M763" s="276">
        <f>ROUND(AF70,0)</f>
        <v>1861</v>
      </c>
      <c r="N763" s="276">
        <f>ROUND(AF75,0)</f>
        <v>3366462</v>
      </c>
      <c r="O763" s="276">
        <f>ROUND(AF73,0)</f>
        <v>3855</v>
      </c>
      <c r="P763" s="276">
        <f>IF(AF76&gt;0,ROUND(AF76,0),0)</f>
        <v>4428</v>
      </c>
      <c r="Q763" s="276">
        <f>IF(AF77&gt;0,ROUND(AF77,0),0)</f>
        <v>1827</v>
      </c>
      <c r="R763" s="276">
        <f>IF(AF78&gt;0,ROUND(AF78,0),0)</f>
        <v>2160</v>
      </c>
      <c r="S763" s="276">
        <f>IF(AF79&gt;0,ROUND(AF79,0),0)</f>
        <v>71452</v>
      </c>
      <c r="T763" s="278">
        <f>IF(AF80&gt;0,ROUND(AF80,2),0)</f>
        <v>2.15</v>
      </c>
      <c r="U763" s="276"/>
      <c r="V763" s="277"/>
      <c r="W763" s="276"/>
      <c r="X763" s="276"/>
      <c r="Y763" s="276">
        <f t="shared" si="21"/>
        <v>934022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170*2019*7230*A</v>
      </c>
      <c r="B764" s="276">
        <f>ROUND(AG59,0)</f>
        <v>98121</v>
      </c>
      <c r="C764" s="278">
        <f>ROUND(AG60,2)</f>
        <v>144.93</v>
      </c>
      <c r="D764" s="276">
        <f>ROUND(AG61,0)</f>
        <v>12840793</v>
      </c>
      <c r="E764" s="276">
        <f>ROUND(AG62,0)</f>
        <v>3133995</v>
      </c>
      <c r="F764" s="276">
        <f>ROUND(AG63,0)</f>
        <v>2393099</v>
      </c>
      <c r="G764" s="276">
        <f>ROUND(AG64,0)</f>
        <v>1843353</v>
      </c>
      <c r="H764" s="276">
        <f>ROUND(AG65,0)</f>
        <v>4921</v>
      </c>
      <c r="I764" s="276">
        <f>ROUND(AG66,0)</f>
        <v>1942008</v>
      </c>
      <c r="J764" s="276">
        <f>ROUND(AG67,0)</f>
        <v>534286</v>
      </c>
      <c r="K764" s="276">
        <f>ROUND(AG68,0)</f>
        <v>308715</v>
      </c>
      <c r="L764" s="276">
        <f>ROUND(AG69,0)</f>
        <v>106081</v>
      </c>
      <c r="M764" s="276">
        <f>ROUND(AG70,0)</f>
        <v>115180</v>
      </c>
      <c r="N764" s="276">
        <f>ROUND(AG75,0)</f>
        <v>256776347</v>
      </c>
      <c r="O764" s="276">
        <f>ROUND(AG73,0)</f>
        <v>69257656</v>
      </c>
      <c r="P764" s="276">
        <f>IF(AG76&gt;0,ROUND(AG76,0),0)</f>
        <v>19360</v>
      </c>
      <c r="Q764" s="276">
        <f>IF(AG77&gt;0,ROUND(AG77,0),0)</f>
        <v>13127</v>
      </c>
      <c r="R764" s="276">
        <f>IF(AG78&gt;0,ROUND(AG78,0),0)</f>
        <v>9445</v>
      </c>
      <c r="S764" s="276">
        <f>IF(AG79&gt;0,ROUND(AG79,0),0)</f>
        <v>2302253</v>
      </c>
      <c r="T764" s="278">
        <f>IF(AG80&gt;0,ROUND(AG80,2),0)</f>
        <v>69.209999999999994</v>
      </c>
      <c r="U764" s="276"/>
      <c r="V764" s="277"/>
      <c r="W764" s="276"/>
      <c r="X764" s="276"/>
      <c r="Y764" s="276">
        <f t="shared" si="21"/>
        <v>12706323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170*2019*7240*A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170*2019*7250*A</v>
      </c>
      <c r="B766" s="276">
        <f>ROUND(AI59,0)</f>
        <v>17804</v>
      </c>
      <c r="C766" s="278">
        <f>ROUND(AI60,2)</f>
        <v>80.03</v>
      </c>
      <c r="D766" s="276">
        <f>ROUND(AI61,0)</f>
        <v>7825645</v>
      </c>
      <c r="E766" s="276">
        <f>ROUND(AI62,0)</f>
        <v>2096041</v>
      </c>
      <c r="F766" s="276">
        <f>ROUND(AI63,0)</f>
        <v>9653</v>
      </c>
      <c r="G766" s="276">
        <f>ROUND(AI64,0)</f>
        <v>1444595</v>
      </c>
      <c r="H766" s="276">
        <f>ROUND(AI65,0)</f>
        <v>1600</v>
      </c>
      <c r="I766" s="276">
        <f>ROUND(AI66,0)</f>
        <v>437956</v>
      </c>
      <c r="J766" s="276">
        <f>ROUND(AI67,0)</f>
        <v>680564</v>
      </c>
      <c r="K766" s="276">
        <f>ROUND(AI68,0)</f>
        <v>184</v>
      </c>
      <c r="L766" s="276">
        <f>ROUND(AI69,0)</f>
        <v>12954</v>
      </c>
      <c r="M766" s="276">
        <f>ROUND(AI70,0)</f>
        <v>0</v>
      </c>
      <c r="N766" s="276">
        <f>ROUND(AI75,0)</f>
        <v>15963323</v>
      </c>
      <c r="O766" s="276">
        <f>ROUND(AI73,0)</f>
        <v>7889519</v>
      </c>
      <c r="P766" s="276">
        <f>IF(AI76&gt;0,ROUND(AI76,0),0)</f>
        <v>22076</v>
      </c>
      <c r="Q766" s="276">
        <f>IF(AI77&gt;0,ROUND(AI77,0),0)</f>
        <v>2209</v>
      </c>
      <c r="R766" s="276">
        <f>IF(AI78&gt;0,ROUND(AI78,0),0)</f>
        <v>10770</v>
      </c>
      <c r="S766" s="276">
        <f>IF(AI79&gt;0,ROUND(AI79,0),0)</f>
        <v>1606546</v>
      </c>
      <c r="T766" s="278">
        <f>IF(AI80&gt;0,ROUND(AI80,2),0)</f>
        <v>48.29</v>
      </c>
      <c r="U766" s="276"/>
      <c r="V766" s="277"/>
      <c r="W766" s="276"/>
      <c r="X766" s="276"/>
      <c r="Y766" s="276">
        <f t="shared" si="21"/>
        <v>7077466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170*2019*7260*A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170*2019*7310*A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170*2019*7320*A</v>
      </c>
      <c r="B769" s="276">
        <f>ROUND(AL59,0)</f>
        <v>9000</v>
      </c>
      <c r="C769" s="278">
        <f>ROUND(AL60,2)</f>
        <v>5.99</v>
      </c>
      <c r="D769" s="276">
        <f>ROUND(AL61,0)</f>
        <v>600145</v>
      </c>
      <c r="E769" s="276">
        <f>ROUND(AL62,0)</f>
        <v>133254</v>
      </c>
      <c r="F769" s="276">
        <f>ROUND(AL63,0)</f>
        <v>0</v>
      </c>
      <c r="G769" s="276">
        <f>ROUND(AL64,0)</f>
        <v>1774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2313</v>
      </c>
      <c r="M769" s="276">
        <f>ROUND(AL70,0)</f>
        <v>0</v>
      </c>
      <c r="N769" s="276">
        <f>ROUND(AL75,0)</f>
        <v>3706481</v>
      </c>
      <c r="O769" s="276">
        <f>ROUND(AL73,0)</f>
        <v>3075061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219143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170*2019*7330*A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170*2019*7340*A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170*2019*7350*A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952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86710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4661</v>
      </c>
      <c r="Q772" s="276">
        <f>IF(AO77&gt;0,ROUND(AO77,0),0)</f>
        <v>0</v>
      </c>
      <c r="R772" s="276">
        <f>IF(AO78&gt;0,ROUND(AO78,0),0)</f>
        <v>2274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644011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170*2019*7380*A</v>
      </c>
      <c r="B773" s="276">
        <f>ROUND(AP59,0)</f>
        <v>118283</v>
      </c>
      <c r="C773" s="278">
        <f>ROUND(AP60,2)</f>
        <v>191.33</v>
      </c>
      <c r="D773" s="276">
        <f>ROUND(AP61,0)</f>
        <v>20288334</v>
      </c>
      <c r="E773" s="276">
        <f>ROUND(AP62,0)</f>
        <v>4882147</v>
      </c>
      <c r="F773" s="276">
        <f>ROUND(AP63,0)</f>
        <v>935177</v>
      </c>
      <c r="G773" s="276">
        <f>ROUND(AP64,0)</f>
        <v>2871563</v>
      </c>
      <c r="H773" s="276">
        <f>ROUND(AP65,0)</f>
        <v>3365</v>
      </c>
      <c r="I773" s="276">
        <f>ROUND(AP66,0)</f>
        <v>927657</v>
      </c>
      <c r="J773" s="276">
        <f>ROUND(AP67,0)</f>
        <v>258948</v>
      </c>
      <c r="K773" s="276">
        <f>ROUND(AP68,0)</f>
        <v>1867629</v>
      </c>
      <c r="L773" s="276">
        <f>ROUND(AP69,0)</f>
        <v>146512</v>
      </c>
      <c r="M773" s="276">
        <f>ROUND(AP70,0)</f>
        <v>1346772</v>
      </c>
      <c r="N773" s="276">
        <f>ROUND(AP75,0)</f>
        <v>71093776</v>
      </c>
      <c r="O773" s="276">
        <f>ROUND(AP73,0)</f>
        <v>441519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803009</v>
      </c>
      <c r="T773" s="278">
        <f>IF(AP80&gt;0,ROUND(AP80,2),0)</f>
        <v>24.14</v>
      </c>
      <c r="U773" s="276"/>
      <c r="V773" s="277"/>
      <c r="W773" s="276"/>
      <c r="X773" s="276"/>
      <c r="Y773" s="276">
        <f t="shared" si="21"/>
        <v>8630983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170*2019*7390*A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170*2019*7400*A</v>
      </c>
      <c r="B775" s="276">
        <f>ROUND(AR59,0)</f>
        <v>28345</v>
      </c>
      <c r="C775" s="278">
        <f>ROUND(AR60,2)</f>
        <v>51.43</v>
      </c>
      <c r="D775" s="276">
        <f>ROUND(AR61,0)</f>
        <v>5069139</v>
      </c>
      <c r="E775" s="276">
        <f>ROUND(AR62,0)</f>
        <v>1334337</v>
      </c>
      <c r="F775" s="276">
        <f>ROUND(AR63,0)</f>
        <v>0</v>
      </c>
      <c r="G775" s="276">
        <f>ROUND(AR64,0)</f>
        <v>104583</v>
      </c>
      <c r="H775" s="276">
        <f>ROUND(AR65,0)</f>
        <v>1143</v>
      </c>
      <c r="I775" s="276">
        <f>ROUND(AR66,0)</f>
        <v>376544</v>
      </c>
      <c r="J775" s="276">
        <f>ROUND(AR67,0)</f>
        <v>0</v>
      </c>
      <c r="K775" s="276">
        <f>ROUND(AR68,0)</f>
        <v>119</v>
      </c>
      <c r="L775" s="276">
        <f>ROUND(AR69,0)</f>
        <v>157622</v>
      </c>
      <c r="M775" s="276">
        <f>ROUND(AR70,0)</f>
        <v>1620</v>
      </c>
      <c r="N775" s="276">
        <f>ROUND(AR75,0)</f>
        <v>9086049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502762</v>
      </c>
      <c r="T775" s="278">
        <f>IF(AR80&gt;0,ROUND(AR80,2),0)</f>
        <v>15.11</v>
      </c>
      <c r="U775" s="276"/>
      <c r="V775" s="277"/>
      <c r="W775" s="276"/>
      <c r="X775" s="276"/>
      <c r="Y775" s="276">
        <f t="shared" si="21"/>
        <v>2061431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170*2019*7410*A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170*2019*7420*A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170*2019*7430*A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170*2019*7490*A</v>
      </c>
      <c r="B779" s="276"/>
      <c r="C779" s="278">
        <f>ROUND(AV60,2)</f>
        <v>112.25</v>
      </c>
      <c r="D779" s="276">
        <f>ROUND(AV61,0)</f>
        <v>9929310</v>
      </c>
      <c r="E779" s="276">
        <f>ROUND(AV62,0)</f>
        <v>2626176</v>
      </c>
      <c r="F779" s="276">
        <f>ROUND(AV63,0)</f>
        <v>7379423</v>
      </c>
      <c r="G779" s="276">
        <f>ROUND(AV64,0)</f>
        <v>1127382</v>
      </c>
      <c r="H779" s="276">
        <f>ROUND(AV65,0)</f>
        <v>4672</v>
      </c>
      <c r="I779" s="276">
        <f>ROUND(AV66,0)</f>
        <v>968954</v>
      </c>
      <c r="J779" s="276">
        <f>ROUND(AV67,0)</f>
        <v>56488</v>
      </c>
      <c r="K779" s="276">
        <f>ROUND(AV68,0)</f>
        <v>491050</v>
      </c>
      <c r="L779" s="276">
        <f>ROUND(AV69,0)</f>
        <v>326214</v>
      </c>
      <c r="M779" s="276">
        <f>ROUND(AV70,0)</f>
        <v>198938</v>
      </c>
      <c r="N779" s="276">
        <f>ROUND(AV75,0)</f>
        <v>44804172</v>
      </c>
      <c r="O779" s="276">
        <f>ROUND(AV73,0)</f>
        <v>3129</v>
      </c>
      <c r="P779" s="276">
        <f>IF(AV76&gt;0,ROUND(AV76,0),0)</f>
        <v>573</v>
      </c>
      <c r="Q779" s="276">
        <f>IF(AV77&gt;0,ROUND(AV77,0),0)</f>
        <v>29792</v>
      </c>
      <c r="R779" s="276">
        <f>IF(AV78&gt;0,ROUND(AV78,0),0)</f>
        <v>280</v>
      </c>
      <c r="S779" s="276">
        <f>IF(AV79&gt;0,ROUND(AV79,0),0)</f>
        <v>1579457</v>
      </c>
      <c r="T779" s="278">
        <f>IF(AV80&gt;0,ROUND(AV80,2),0)</f>
        <v>47.48</v>
      </c>
      <c r="U779" s="276"/>
      <c r="V779" s="277"/>
      <c r="W779" s="276"/>
      <c r="X779" s="276"/>
      <c r="Y779" s="276">
        <f t="shared" si="21"/>
        <v>7790734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170*2019*8200*A</v>
      </c>
      <c r="B780" s="276"/>
      <c r="C780" s="278">
        <f>ROUND(AW60,2)</f>
        <v>41.36</v>
      </c>
      <c r="D780" s="276">
        <f>ROUND(AW61,0)</f>
        <v>4821456</v>
      </c>
      <c r="E780" s="276">
        <f>ROUND(AW62,0)</f>
        <v>1122950</v>
      </c>
      <c r="F780" s="276">
        <f>ROUND(AW63,0)</f>
        <v>0</v>
      </c>
      <c r="G780" s="276">
        <f>ROUND(AW64,0)</f>
        <v>22949</v>
      </c>
      <c r="H780" s="276">
        <f>ROUND(AW65,0)</f>
        <v>0</v>
      </c>
      <c r="I780" s="276">
        <f>ROUND(AW66,0)</f>
        <v>2156</v>
      </c>
      <c r="J780" s="276">
        <f>ROUND(AW67,0)</f>
        <v>158</v>
      </c>
      <c r="K780" s="276">
        <f>ROUND(AW68,0)</f>
        <v>229091</v>
      </c>
      <c r="L780" s="276">
        <f>ROUND(AW69,0)</f>
        <v>176386</v>
      </c>
      <c r="M780" s="276">
        <f>ROUND(AW70,0)</f>
        <v>478367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170*2019*8310*A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170*2019*8320*A</v>
      </c>
      <c r="B782" s="276">
        <f>ROUND(AY59,0)</f>
        <v>318120</v>
      </c>
      <c r="C782" s="278">
        <f>ROUND(AY60,2)</f>
        <v>81.52</v>
      </c>
      <c r="D782" s="276">
        <f>ROUND(AY61,0)</f>
        <v>3486737</v>
      </c>
      <c r="E782" s="276">
        <f>ROUND(AY62,0)</f>
        <v>1153013</v>
      </c>
      <c r="F782" s="276">
        <f>ROUND(AY63,0)</f>
        <v>0</v>
      </c>
      <c r="G782" s="276">
        <f>ROUND(AY64,0)</f>
        <v>185303</v>
      </c>
      <c r="H782" s="276">
        <f>ROUND(AY65,0)</f>
        <v>0</v>
      </c>
      <c r="I782" s="276">
        <f>ROUND(AY66,0)</f>
        <v>1098374</v>
      </c>
      <c r="J782" s="276">
        <f>ROUND(AY67,0)</f>
        <v>417148</v>
      </c>
      <c r="K782" s="276">
        <f>ROUND(AY68,0)</f>
        <v>52403</v>
      </c>
      <c r="L782" s="276">
        <f>ROUND(AY69,0)</f>
        <v>14970</v>
      </c>
      <c r="M782" s="276">
        <f>ROUND(AY70,0)</f>
        <v>13482</v>
      </c>
      <c r="N782" s="276"/>
      <c r="O782" s="276"/>
      <c r="P782" s="276">
        <f>IF(AY76&gt;0,ROUND(AY76,0),0)</f>
        <v>19714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170*2019*8330*A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170*2019*8350*A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170*2019*8360*A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170*2019*8370*A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170*2019*8420*A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257247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7707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170*2019*8430*A</v>
      </c>
      <c r="B788" s="276">
        <f>ROUND(BE59,0)</f>
        <v>846278</v>
      </c>
      <c r="C788" s="278">
        <f>ROUND(BE60,2)</f>
        <v>35.54</v>
      </c>
      <c r="D788" s="276">
        <f>ROUND(BE61,0)</f>
        <v>2562410</v>
      </c>
      <c r="E788" s="276">
        <f>ROUND(BE62,0)</f>
        <v>992742</v>
      </c>
      <c r="F788" s="276">
        <f>ROUND(BE63,0)</f>
        <v>0</v>
      </c>
      <c r="G788" s="276">
        <f>ROUND(BE64,0)</f>
        <v>786004</v>
      </c>
      <c r="H788" s="276">
        <f>ROUND(BE65,0)</f>
        <v>3202652</v>
      </c>
      <c r="I788" s="276">
        <f>ROUND(BE66,0)</f>
        <v>11462905</v>
      </c>
      <c r="J788" s="276">
        <f>ROUND(BE67,0)</f>
        <v>6181322</v>
      </c>
      <c r="K788" s="276">
        <f>ROUND(BE68,0)</f>
        <v>13105</v>
      </c>
      <c r="L788" s="276">
        <f>ROUND(BE69,0)</f>
        <v>307984</v>
      </c>
      <c r="M788" s="276">
        <f>ROUND(BE70,0)</f>
        <v>17696</v>
      </c>
      <c r="N788" s="276"/>
      <c r="O788" s="276"/>
      <c r="P788" s="276">
        <f>IF(BE76&gt;0,ROUND(BE76,0),0)</f>
        <v>314021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170*2019*8460*A</v>
      </c>
      <c r="B789" s="276"/>
      <c r="C789" s="278">
        <f>ROUND(BF60,2)</f>
        <v>109.54</v>
      </c>
      <c r="D789" s="276">
        <f>ROUND(BF61,0)</f>
        <v>4103148</v>
      </c>
      <c r="E789" s="276">
        <f>ROUND(BF62,0)</f>
        <v>1476412</v>
      </c>
      <c r="F789" s="276">
        <f>ROUND(BF63,0)</f>
        <v>359</v>
      </c>
      <c r="G789" s="276">
        <f>ROUND(BF64,0)</f>
        <v>617631</v>
      </c>
      <c r="H789" s="276">
        <f>ROUND(BF65,0)</f>
        <v>265500</v>
      </c>
      <c r="I789" s="276">
        <f>ROUND(BF66,0)</f>
        <v>2246541</v>
      </c>
      <c r="J789" s="276">
        <f>ROUND(BF67,0)</f>
        <v>422517</v>
      </c>
      <c r="K789" s="276">
        <f>ROUND(BF68,0)</f>
        <v>14945</v>
      </c>
      <c r="L789" s="276">
        <f>ROUND(BF69,0)</f>
        <v>2313</v>
      </c>
      <c r="M789" s="276">
        <f>ROUND(BF70,0)</f>
        <v>6261</v>
      </c>
      <c r="N789" s="276"/>
      <c r="O789" s="276"/>
      <c r="P789" s="276">
        <f>IF(BF76&gt;0,ROUND(BF76,0),0)</f>
        <v>21632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170*2019*8470*A</v>
      </c>
      <c r="B790" s="276"/>
      <c r="C790" s="278">
        <f>ROUND(BG60,2)</f>
        <v>13.56</v>
      </c>
      <c r="D790" s="276">
        <f>ROUND(BG61,0)</f>
        <v>641118</v>
      </c>
      <c r="E790" s="276">
        <f>ROUND(BG62,0)</f>
        <v>240744</v>
      </c>
      <c r="F790" s="276">
        <f>ROUND(BG63,0)</f>
        <v>0</v>
      </c>
      <c r="G790" s="276">
        <f>ROUND(BG64,0)</f>
        <v>59923</v>
      </c>
      <c r="H790" s="276">
        <f>ROUND(BG65,0)</f>
        <v>350</v>
      </c>
      <c r="I790" s="276">
        <f>ROUND(BG66,0)</f>
        <v>9962</v>
      </c>
      <c r="J790" s="276">
        <f>ROUND(BG67,0)</f>
        <v>59804</v>
      </c>
      <c r="K790" s="276">
        <f>ROUND(BG68,0)</f>
        <v>0</v>
      </c>
      <c r="L790" s="276">
        <f>ROUND(BG69,0)</f>
        <v>11151</v>
      </c>
      <c r="M790" s="276">
        <f>ROUND(BG70,0)</f>
        <v>935</v>
      </c>
      <c r="N790" s="276"/>
      <c r="O790" s="276"/>
      <c r="P790" s="276">
        <f>IF(BG76&gt;0,ROUND(BG76,0),0)</f>
        <v>2790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170*2019*8480*A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56497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3042</v>
      </c>
      <c r="Q791" s="276">
        <f>IF(BH77&gt;0,ROUND(BH77,0),0)</f>
        <v>0</v>
      </c>
      <c r="R791" s="276">
        <f>IF(BH78&gt;0,ROUND(BH78,0),0)</f>
        <v>1484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170*2019*8490*A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170*2019*8510*A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170*2019*8530*A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603814</v>
      </c>
      <c r="J794" s="276">
        <f>ROUND(BK67,0)</f>
        <v>169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170*2019*8560*A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87385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4704</v>
      </c>
      <c r="Q795" s="276">
        <f>IF(BL77&gt;0,ROUND(BL77,0),0)</f>
        <v>0</v>
      </c>
      <c r="R795" s="276">
        <f>IF(BL78&gt;0,ROUND(BL78,0),0)</f>
        <v>2295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170*2019*8590*A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170*2019*8610*A</v>
      </c>
      <c r="B797" s="276"/>
      <c r="C797" s="278">
        <f>ROUND(BN60,2)</f>
        <v>7.05</v>
      </c>
      <c r="D797" s="276">
        <f>ROUND(BN61,0)</f>
        <v>2904146</v>
      </c>
      <c r="E797" s="276">
        <f>ROUND(BN62,0)</f>
        <v>744585</v>
      </c>
      <c r="F797" s="276">
        <f>ROUND(BN63,0)</f>
        <v>0</v>
      </c>
      <c r="G797" s="276">
        <f>ROUND(BN64,0)</f>
        <v>17353</v>
      </c>
      <c r="H797" s="276">
        <f>ROUND(BN65,0)</f>
        <v>2342</v>
      </c>
      <c r="I797" s="276">
        <f>ROUND(BN66,0)</f>
        <v>76518456</v>
      </c>
      <c r="J797" s="276">
        <f>ROUND(BN67,0)</f>
        <v>15966491</v>
      </c>
      <c r="K797" s="276">
        <f>ROUND(BN68,0)</f>
        <v>0</v>
      </c>
      <c r="L797" s="276">
        <f>ROUND(BN69,0)</f>
        <v>6165764</v>
      </c>
      <c r="M797" s="276">
        <f>ROUND(BN70,0)</f>
        <v>83921</v>
      </c>
      <c r="N797" s="276"/>
      <c r="O797" s="276"/>
      <c r="P797" s="276">
        <f>IF(BN76&gt;0,ROUND(BN76,0),0)</f>
        <v>10257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170*2019*8620*A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170*2019*8630*A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170*2019*8640*A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170*2019*8650*A</v>
      </c>
      <c r="B801" s="276"/>
      <c r="C801" s="278">
        <f>ROUND(BR60,2)</f>
        <v>7.05</v>
      </c>
      <c r="D801" s="276">
        <f>ROUND(BR61,0)</f>
        <v>585611</v>
      </c>
      <c r="E801" s="276">
        <f>ROUND(BR62,0)</f>
        <v>177283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53440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2877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170*2019*8660*A</v>
      </c>
      <c r="B802" s="276"/>
      <c r="C802" s="278">
        <f>ROUND(BS60,2)</f>
        <v>1.01</v>
      </c>
      <c r="D802" s="276">
        <f>ROUND(BS61,0)</f>
        <v>49107</v>
      </c>
      <c r="E802" s="276">
        <f>ROUND(BS62,0)</f>
        <v>2844</v>
      </c>
      <c r="F802" s="276">
        <f>ROUND(BS63,0)</f>
        <v>0</v>
      </c>
      <c r="G802" s="276">
        <f>ROUND(BS64,0)</f>
        <v>1271</v>
      </c>
      <c r="H802" s="276">
        <f>ROUND(BS65,0)</f>
        <v>0</v>
      </c>
      <c r="I802" s="276">
        <f>ROUND(BS66,0)</f>
        <v>416</v>
      </c>
      <c r="J802" s="276">
        <f>ROUND(BS67,0)</f>
        <v>33750</v>
      </c>
      <c r="K802" s="276">
        <f>ROUND(BS68,0)</f>
        <v>0</v>
      </c>
      <c r="L802" s="276">
        <f>ROUND(BS69,0)</f>
        <v>214553</v>
      </c>
      <c r="M802" s="276">
        <f>ROUND(BS70,0)</f>
        <v>286379</v>
      </c>
      <c r="N802" s="276"/>
      <c r="O802" s="276"/>
      <c r="P802" s="276">
        <f>IF(BS76&gt;0,ROUND(BS76,0),0)</f>
        <v>1689</v>
      </c>
      <c r="Q802" s="276">
        <f>IF(BS77&gt;0,ROUND(BS77,0),0)</f>
        <v>0</v>
      </c>
      <c r="R802" s="276">
        <f>IF(BS78&gt;0,ROUND(BS78,0),0)</f>
        <v>824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170*2019*8670*A</v>
      </c>
      <c r="B803" s="276"/>
      <c r="C803" s="278">
        <f>ROUND(BT60,2)</f>
        <v>5.98</v>
      </c>
      <c r="D803" s="276">
        <f>ROUND(BT61,0)</f>
        <v>483845</v>
      </c>
      <c r="E803" s="276">
        <f>ROUND(BT62,0)</f>
        <v>147609</v>
      </c>
      <c r="F803" s="276">
        <f>ROUND(BT63,0)</f>
        <v>0</v>
      </c>
      <c r="G803" s="276">
        <f>ROUND(BT64,0)</f>
        <v>5727</v>
      </c>
      <c r="H803" s="276">
        <f>ROUND(BT65,0)</f>
        <v>1200</v>
      </c>
      <c r="I803" s="276">
        <f>ROUND(BT66,0)</f>
        <v>701</v>
      </c>
      <c r="J803" s="276">
        <f>ROUND(BT67,0)</f>
        <v>25601</v>
      </c>
      <c r="K803" s="276">
        <f>ROUND(BT68,0)</f>
        <v>0</v>
      </c>
      <c r="L803" s="276">
        <f>ROUND(BT69,0)</f>
        <v>6592</v>
      </c>
      <c r="M803" s="276">
        <f>ROUND(BT70,0)</f>
        <v>4214</v>
      </c>
      <c r="N803" s="276"/>
      <c r="O803" s="276"/>
      <c r="P803" s="276">
        <f>IF(BT76&gt;0,ROUND(BT76,0),0)</f>
        <v>1378</v>
      </c>
      <c r="Q803" s="276">
        <f>IF(BT77&gt;0,ROUND(BT77,0),0)</f>
        <v>0</v>
      </c>
      <c r="R803" s="276">
        <f>IF(BT78&gt;0,ROUND(BT78,0),0)</f>
        <v>672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170*2019*8680*A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30883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1663</v>
      </c>
      <c r="Q804" s="276">
        <f>IF(BU77&gt;0,ROUND(BU77,0),0)</f>
        <v>0</v>
      </c>
      <c r="R804" s="276">
        <f>IF(BU78&gt;0,ROUND(BU78,0),0)</f>
        <v>811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170*2019*8690*A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196200</v>
      </c>
      <c r="J805" s="276">
        <f>ROUND(BV67,0)</f>
        <v>145126</v>
      </c>
      <c r="K805" s="276">
        <f>ROUND(BV68,0)</f>
        <v>0</v>
      </c>
      <c r="L805" s="276">
        <f>ROUND(BV69,0)</f>
        <v>2149</v>
      </c>
      <c r="M805" s="276">
        <f>ROUND(BV70,0)</f>
        <v>0</v>
      </c>
      <c r="N805" s="276"/>
      <c r="O805" s="276"/>
      <c r="P805" s="276">
        <f>IF(BV76&gt;0,ROUND(BV76,0),0)</f>
        <v>7813</v>
      </c>
      <c r="Q805" s="276">
        <f>IF(BV77&gt;0,ROUND(BV77,0),0)</f>
        <v>0</v>
      </c>
      <c r="R805" s="276">
        <f>IF(BV78&gt;0,ROUND(BV78,0),0)</f>
        <v>3812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170*2019*8700*A</v>
      </c>
      <c r="B806" s="276"/>
      <c r="C806" s="278">
        <f>ROUND(BW60,2)</f>
        <v>5.38</v>
      </c>
      <c r="D806" s="276">
        <f>ROUND(BW61,0)</f>
        <v>464598</v>
      </c>
      <c r="E806" s="276">
        <f>ROUND(BW62,0)</f>
        <v>135356</v>
      </c>
      <c r="F806" s="276">
        <f>ROUND(BW63,0)</f>
        <v>91155</v>
      </c>
      <c r="G806" s="276">
        <f>ROUND(BW64,0)</f>
        <v>192054</v>
      </c>
      <c r="H806" s="276">
        <f>ROUND(BW65,0)</f>
        <v>150</v>
      </c>
      <c r="I806" s="276">
        <f>ROUND(BW66,0)</f>
        <v>7304</v>
      </c>
      <c r="J806" s="276">
        <f>ROUND(BW67,0)</f>
        <v>32644</v>
      </c>
      <c r="K806" s="276">
        <f>ROUND(BW68,0)</f>
        <v>46799</v>
      </c>
      <c r="L806" s="276">
        <f>ROUND(BW69,0)</f>
        <v>12964</v>
      </c>
      <c r="M806" s="276">
        <f>ROUND(BW70,0)</f>
        <v>1750</v>
      </c>
      <c r="N806" s="276"/>
      <c r="O806" s="276"/>
      <c r="P806" s="276">
        <f>IF(BW76&gt;0,ROUND(BW76,0),0)</f>
        <v>1712</v>
      </c>
      <c r="Q806" s="276">
        <f>IF(BW77&gt;0,ROUND(BW77,0),0)</f>
        <v>0</v>
      </c>
      <c r="R806" s="276">
        <f>IF(BW78&gt;0,ROUND(BW78,0),0)</f>
        <v>835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170*2019*8710*A</v>
      </c>
      <c r="B807" s="276"/>
      <c r="C807" s="278">
        <f>ROUND(BX60,2)</f>
        <v>44.98</v>
      </c>
      <c r="D807" s="276">
        <f>ROUND(BX61,0)</f>
        <v>4399214</v>
      </c>
      <c r="E807" s="276">
        <f>ROUND(BX62,0)</f>
        <v>1089228</v>
      </c>
      <c r="F807" s="276">
        <f>ROUND(BX63,0)</f>
        <v>0</v>
      </c>
      <c r="G807" s="276">
        <f>ROUND(BX64,0)</f>
        <v>74770</v>
      </c>
      <c r="H807" s="276">
        <f>ROUND(BX65,0)</f>
        <v>500</v>
      </c>
      <c r="I807" s="276">
        <f>ROUND(BX66,0)</f>
        <v>1476578</v>
      </c>
      <c r="J807" s="276">
        <f>ROUND(BX67,0)</f>
        <v>23659</v>
      </c>
      <c r="K807" s="276">
        <f>ROUND(BX68,0)</f>
        <v>0</v>
      </c>
      <c r="L807" s="276">
        <f>ROUND(BX69,0)</f>
        <v>108472</v>
      </c>
      <c r="M807" s="276">
        <f>ROUND(BX70,0)</f>
        <v>10559</v>
      </c>
      <c r="N807" s="276"/>
      <c r="O807" s="276"/>
      <c r="P807" s="276">
        <f>IF(BX76&gt;0,ROUND(BX76,0),0)</f>
        <v>1146</v>
      </c>
      <c r="Q807" s="276">
        <f>IF(BX77&gt;0,ROUND(BX77,0),0)</f>
        <v>0</v>
      </c>
      <c r="R807" s="276">
        <f>IF(BX78&gt;0,ROUND(BX78,0),0)</f>
        <v>559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170*2019*8720*A</v>
      </c>
      <c r="B808" s="276"/>
      <c r="C808" s="278">
        <f>ROUND(BY60,2)</f>
        <v>18.34</v>
      </c>
      <c r="D808" s="276">
        <f>ROUND(BY61,0)</f>
        <v>2402025</v>
      </c>
      <c r="E808" s="276">
        <f>ROUND(BY62,0)</f>
        <v>602019</v>
      </c>
      <c r="F808" s="276">
        <f>ROUND(BY63,0)</f>
        <v>0</v>
      </c>
      <c r="G808" s="276">
        <f>ROUND(BY64,0)</f>
        <v>7039</v>
      </c>
      <c r="H808" s="276">
        <f>ROUND(BY65,0)</f>
        <v>3450</v>
      </c>
      <c r="I808" s="276">
        <f>ROUND(BY66,0)</f>
        <v>17500</v>
      </c>
      <c r="J808" s="276">
        <f>ROUND(BY67,0)</f>
        <v>82817</v>
      </c>
      <c r="K808" s="276">
        <f>ROUND(BY68,0)</f>
        <v>0</v>
      </c>
      <c r="L808" s="276">
        <f>ROUND(BY69,0)</f>
        <v>121053</v>
      </c>
      <c r="M808" s="276">
        <f>ROUND(BY70,0)</f>
        <v>73109</v>
      </c>
      <c r="N808" s="276"/>
      <c r="O808" s="276"/>
      <c r="P808" s="276">
        <f>IF(BY76&gt;0,ROUND(BY76,0),0)</f>
        <v>4459</v>
      </c>
      <c r="Q808" s="276">
        <f>IF(BY77&gt;0,ROUND(BY77,0),0)</f>
        <v>0</v>
      </c>
      <c r="R808" s="276">
        <f>IF(BY78&gt;0,ROUND(BY78,0),0)</f>
        <v>2175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170*2019*8730*A</v>
      </c>
      <c r="B809" s="276"/>
      <c r="C809" s="278">
        <f>ROUND(BZ60,2)</f>
        <v>45.53</v>
      </c>
      <c r="D809" s="276">
        <f>ROUND(BZ61,0)</f>
        <v>4594959</v>
      </c>
      <c r="E809" s="276">
        <f>ROUND(BZ62,0)</f>
        <v>1276293</v>
      </c>
      <c r="F809" s="276">
        <f>ROUND(BZ63,0)</f>
        <v>0</v>
      </c>
      <c r="G809" s="276">
        <f>ROUND(BZ64,0)</f>
        <v>5040</v>
      </c>
      <c r="H809" s="276">
        <f>ROUND(BZ65,0)</f>
        <v>1500</v>
      </c>
      <c r="I809" s="276">
        <f>ROUND(BZ66,0)</f>
        <v>0</v>
      </c>
      <c r="J809" s="276">
        <f>ROUND(BZ67,0)</f>
        <v>1327</v>
      </c>
      <c r="K809" s="276">
        <f>ROUND(BZ68,0)</f>
        <v>0</v>
      </c>
      <c r="L809" s="276">
        <f>ROUND(BZ69,0)</f>
        <v>2251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170*2019*8740*A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181653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9779</v>
      </c>
      <c r="Q810" s="276">
        <f>IF(CA77&gt;0,ROUND(CA77,0),0)</f>
        <v>0</v>
      </c>
      <c r="R810" s="276">
        <f>IF(CA78&gt;0,ROUND(CA78,0),0)</f>
        <v>4771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170*2019*8770*A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1075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170*2019*8790*A</v>
      </c>
      <c r="B812" s="276"/>
      <c r="C812" s="278">
        <f>ROUND(CC60,2)</f>
        <v>20.65</v>
      </c>
      <c r="D812" s="276">
        <f>ROUND(CC61,0)</f>
        <v>2756687</v>
      </c>
      <c r="E812" s="276">
        <f>ROUND(CC62,0)</f>
        <v>799378</v>
      </c>
      <c r="F812" s="276">
        <f>ROUND(CC63,0)</f>
        <v>400006</v>
      </c>
      <c r="G812" s="276">
        <f>ROUND(CC64,0)</f>
        <v>-401387</v>
      </c>
      <c r="H812" s="276">
        <f>ROUND(CC65,0)</f>
        <v>28791</v>
      </c>
      <c r="I812" s="276">
        <f>ROUND(CC66,0)</f>
        <v>2503120</v>
      </c>
      <c r="J812" s="276">
        <f>ROUND(CC67,0)</f>
        <v>917445</v>
      </c>
      <c r="K812" s="276">
        <f>ROUND(CC68,0)</f>
        <v>2417212</v>
      </c>
      <c r="L812" s="276">
        <f>ROUND(CC69,0)</f>
        <v>1369512</v>
      </c>
      <c r="M812" s="276">
        <f>ROUND(CC70,0)</f>
        <v>3286418</v>
      </c>
      <c r="N812" s="276"/>
      <c r="O812" s="276"/>
      <c r="P812" s="276">
        <f>IF(CC76&gt;0,ROUND(CC76,0),0)</f>
        <v>240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170*2019*9000*A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19598396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2">SUM(C734:C813)</f>
        <v>2451.5500000000011</v>
      </c>
      <c r="D815" s="277">
        <f t="shared" si="22"/>
        <v>222850067</v>
      </c>
      <c r="E815" s="277">
        <f t="shared" si="22"/>
        <v>56768547</v>
      </c>
      <c r="F815" s="277">
        <f t="shared" si="22"/>
        <v>15723310</v>
      </c>
      <c r="G815" s="277">
        <f t="shared" si="22"/>
        <v>106069281</v>
      </c>
      <c r="H815" s="277">
        <f t="shared" si="22"/>
        <v>3558355</v>
      </c>
      <c r="I815" s="277">
        <f t="shared" si="22"/>
        <v>112393650</v>
      </c>
      <c r="J815" s="277">
        <f t="shared" si="22"/>
        <v>40311158</v>
      </c>
      <c r="K815" s="277">
        <f t="shared" si="22"/>
        <v>8731863</v>
      </c>
      <c r="L815" s="277">
        <f>SUM(L734:L813)+SUM(U734:U813)</f>
        <v>29485568</v>
      </c>
      <c r="M815" s="277">
        <f>SUM(M734:M813)+SUM(V734:V813)</f>
        <v>7204132</v>
      </c>
      <c r="N815" s="277">
        <f t="shared" ref="N815:Y815" si="23">SUM(N734:N813)</f>
        <v>1975066452</v>
      </c>
      <c r="O815" s="277">
        <f t="shared" si="23"/>
        <v>1053380476</v>
      </c>
      <c r="P815" s="277">
        <f t="shared" si="23"/>
        <v>846280</v>
      </c>
      <c r="Q815" s="277">
        <f t="shared" si="23"/>
        <v>318120</v>
      </c>
      <c r="R815" s="277">
        <f t="shared" si="23"/>
        <v>227853</v>
      </c>
      <c r="S815" s="277">
        <f t="shared" si="23"/>
        <v>24470002</v>
      </c>
      <c r="T815" s="281">
        <f t="shared" si="23"/>
        <v>735.58</v>
      </c>
      <c r="U815" s="277">
        <f t="shared" si="23"/>
        <v>19598396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197532162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2451.5616637022986</v>
      </c>
      <c r="D816" s="277">
        <f>CE61</f>
        <v>222850068</v>
      </c>
      <c r="E816" s="277">
        <f>CE62</f>
        <v>56768547</v>
      </c>
      <c r="F816" s="277">
        <f>CE63</f>
        <v>15723309.609999999</v>
      </c>
      <c r="G816" s="277">
        <f>CE64</f>
        <v>106069283.66999997</v>
      </c>
      <c r="H816" s="280">
        <f>CE65</f>
        <v>3558356.1500000013</v>
      </c>
      <c r="I816" s="280">
        <f>CE66</f>
        <v>112393653.15000001</v>
      </c>
      <c r="J816" s="280">
        <f>CE67</f>
        <v>40311158</v>
      </c>
      <c r="K816" s="280">
        <f>CE68</f>
        <v>8731861.8900000006</v>
      </c>
      <c r="L816" s="280">
        <f>CE69</f>
        <v>29485565.390000001</v>
      </c>
      <c r="M816" s="280">
        <f>CE70</f>
        <v>7204130.8399999999</v>
      </c>
      <c r="N816" s="277">
        <f>CE75</f>
        <v>1975066451.5599999</v>
      </c>
      <c r="O816" s="277">
        <f>CE73</f>
        <v>1053380476.59</v>
      </c>
      <c r="P816" s="277">
        <f>CE76</f>
        <v>846278</v>
      </c>
      <c r="Q816" s="277">
        <f>CE77</f>
        <v>318119.5</v>
      </c>
      <c r="R816" s="277">
        <f>CE78</f>
        <v>227853.00363362124</v>
      </c>
      <c r="S816" s="277">
        <f>CE79</f>
        <v>24469999.999999996</v>
      </c>
      <c r="T816" s="281">
        <f>CE80</f>
        <v>735.5908632507518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197532160.39000002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222850068</v>
      </c>
      <c r="E817" s="180">
        <f>C379</f>
        <v>56768545.019999981</v>
      </c>
      <c r="F817" s="180">
        <f>C380</f>
        <v>15723309.609999999</v>
      </c>
      <c r="G817" s="240">
        <f>C381</f>
        <v>106069283.66999997</v>
      </c>
      <c r="H817" s="240">
        <f>C382</f>
        <v>3558356.1500000013</v>
      </c>
      <c r="I817" s="240">
        <f>C383</f>
        <v>112393653.15000001</v>
      </c>
      <c r="J817" s="240">
        <f>C384</f>
        <v>40311156.859999999</v>
      </c>
      <c r="K817" s="240">
        <f>C385</f>
        <v>8731861.8900000006</v>
      </c>
      <c r="L817" s="240">
        <f>C386+C387+C388+C389</f>
        <v>29485565.390000001</v>
      </c>
      <c r="M817" s="240">
        <f>C370</f>
        <v>7204130.8399999999</v>
      </c>
      <c r="N817" s="180">
        <f>D361</f>
        <v>1975066451.5600002</v>
      </c>
      <c r="O817" s="180">
        <f>C359</f>
        <v>1053380476.59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PeaceHealth Southwest Medical Center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H-170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400 NE Mother Joseph Place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PO Box 1600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Vancouver, WA 98664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06/30/2020.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L41" sqref="L41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06/30/2020</v>
      </c>
      <c r="C4" s="38"/>
      <c r="D4" s="120"/>
      <c r="E4" s="70"/>
      <c r="F4" s="127" t="str">
        <f>"License Number:  "&amp;"H-"&amp;FIXED(data!C83,0)</f>
        <v>License Number:  H-170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PeaceHealth Southwest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Clark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Sean Gregory, CEO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Tracey Fernandez, CFO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Barbe West, Community Health Board Chair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(360) 256-2000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(360) 514-2006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17653</v>
      </c>
      <c r="G23" s="21">
        <f>data!D111</f>
        <v>82163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1816</v>
      </c>
      <c r="G26" s="13">
        <f>data!D114</f>
        <v>3010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74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34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229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8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40</v>
      </c>
      <c r="E34" s="49" t="s">
        <v>291</v>
      </c>
      <c r="F34" s="24"/>
      <c r="G34" s="21">
        <f>data!E127</f>
        <v>399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14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450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40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PeaceHealth Southwest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06/30/2020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9200</v>
      </c>
      <c r="C7" s="48">
        <f>data!B139</f>
        <v>46402</v>
      </c>
      <c r="D7" s="48">
        <f>data!B140</f>
        <v>54005</v>
      </c>
      <c r="E7" s="48">
        <f>data!B141</f>
        <v>456130833</v>
      </c>
      <c r="F7" s="48">
        <f>data!B142</f>
        <v>320535351</v>
      </c>
      <c r="G7" s="48">
        <f>data!B141+data!B142</f>
        <v>776666184</v>
      </c>
    </row>
    <row r="8" spans="1:13" ht="20.149999999999999" customHeight="1" x14ac:dyDescent="0.35">
      <c r="A8" s="23" t="s">
        <v>297</v>
      </c>
      <c r="B8" s="48">
        <f>data!C138</f>
        <v>3651</v>
      </c>
      <c r="C8" s="48">
        <f>data!C139</f>
        <v>16984</v>
      </c>
      <c r="D8" s="48">
        <f>data!C140</f>
        <v>38845</v>
      </c>
      <c r="E8" s="48">
        <f>data!C141</f>
        <v>140724680</v>
      </c>
      <c r="F8" s="48">
        <f>data!C142</f>
        <v>151474830</v>
      </c>
      <c r="G8" s="48">
        <f>data!C141+data!C142</f>
        <v>292199510</v>
      </c>
    </row>
    <row r="9" spans="1:13" ht="20.149999999999999" customHeight="1" x14ac:dyDescent="0.35">
      <c r="A9" s="23" t="s">
        <v>1058</v>
      </c>
      <c r="B9" s="48">
        <f>data!D138</f>
        <v>4802</v>
      </c>
      <c r="C9" s="48">
        <f>data!D139</f>
        <v>18777</v>
      </c>
      <c r="D9" s="48">
        <f>data!D140</f>
        <v>54071</v>
      </c>
      <c r="E9" s="48">
        <f>data!D141</f>
        <v>472348238</v>
      </c>
      <c r="F9" s="48">
        <f>data!D142</f>
        <v>531768308</v>
      </c>
      <c r="G9" s="48">
        <f>data!D141+data!D142</f>
        <v>1004116546</v>
      </c>
    </row>
    <row r="10" spans="1:13" ht="20.149999999999999" customHeight="1" x14ac:dyDescent="0.35">
      <c r="A10" s="111" t="s">
        <v>203</v>
      </c>
      <c r="B10" s="48">
        <f>data!E138</f>
        <v>17653</v>
      </c>
      <c r="C10" s="48">
        <f>data!E139</f>
        <v>82163</v>
      </c>
      <c r="D10" s="48">
        <f>data!E140</f>
        <v>146921</v>
      </c>
      <c r="E10" s="48">
        <f>data!E141</f>
        <v>1069203751</v>
      </c>
      <c r="F10" s="48">
        <f>data!E142</f>
        <v>1003778489</v>
      </c>
      <c r="G10" s="48">
        <f>data!E141+data!E142</f>
        <v>2072982240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67817554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56604730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PeaceHealth Southwest Medical Center</v>
      </c>
      <c r="B3" s="30"/>
      <c r="C3" s="31" t="str">
        <f>"FYE: "&amp;data!C82</f>
        <v>FYE: 06/30/2020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18077160.48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336593.52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1472274.99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30128788.260000002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212306.41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17721119.190000001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1828386.39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77324.429999999993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69853953.670000002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10055630.939999999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2582545.9900000002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12638176.93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4743729.12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1284267.8400000001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6027996.96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515750.43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18401698.829999998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18917449.259999998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697014.82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697014.82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PeaceHealth Southwest Medical Center</v>
      </c>
      <c r="B3" s="8"/>
      <c r="C3" s="8"/>
      <c r="E3" s="11"/>
      <c r="F3" s="12" t="str">
        <f>" FYE: "&amp;data!C82</f>
        <v xml:space="preserve"> FYE: 06/30/2020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115603655</v>
      </c>
      <c r="D7" s="21">
        <f>data!C195</f>
        <v>9604330</v>
      </c>
      <c r="E7" s="21">
        <f>data!D195</f>
        <v>0</v>
      </c>
      <c r="F7" s="21">
        <f>data!E195</f>
        <v>125207985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26747734</v>
      </c>
      <c r="D8" s="21">
        <f>data!C196</f>
        <v>885355.93</v>
      </c>
      <c r="E8" s="21">
        <f>data!D196</f>
        <v>0</v>
      </c>
      <c r="F8" s="21">
        <f>data!E196</f>
        <v>27633089.93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1482077363</v>
      </c>
      <c r="D9" s="21">
        <f>data!C197</f>
        <v>27043814</v>
      </c>
      <c r="E9" s="21">
        <f>data!D197</f>
        <v>12524</v>
      </c>
      <c r="F9" s="21">
        <f>data!E197</f>
        <v>1509108653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239837880</v>
      </c>
      <c r="D11" s="21">
        <f>data!C199</f>
        <v>34433347</v>
      </c>
      <c r="E11" s="21">
        <f>data!D199</f>
        <v>0</v>
      </c>
      <c r="F11" s="21">
        <f>data!E199</f>
        <v>274271227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930731617</v>
      </c>
      <c r="D12" s="21">
        <f>data!C200</f>
        <v>111289292</v>
      </c>
      <c r="E12" s="21">
        <f>data!D200</f>
        <v>38308651</v>
      </c>
      <c r="F12" s="21">
        <f>data!E200</f>
        <v>1003712258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57735524</v>
      </c>
      <c r="D14" s="21">
        <f>data!C202</f>
        <v>9723131.6400000006</v>
      </c>
      <c r="E14" s="21">
        <f>data!D202</f>
        <v>0</v>
      </c>
      <c r="F14" s="21">
        <f>data!E202</f>
        <v>67458655.640000001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151440475</v>
      </c>
      <c r="D15" s="21">
        <f>data!C203</f>
        <v>-57880354</v>
      </c>
      <c r="E15" s="21">
        <f>data!D203</f>
        <v>0</v>
      </c>
      <c r="F15" s="21">
        <f>data!E203</f>
        <v>93560121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3004174248</v>
      </c>
      <c r="D16" s="21">
        <f>data!C204</f>
        <v>135098916.56999999</v>
      </c>
      <c r="E16" s="21">
        <f>data!D204</f>
        <v>38321175</v>
      </c>
      <c r="F16" s="21">
        <f>data!E204</f>
        <v>3100951989.5700002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19814046</v>
      </c>
      <c r="D24" s="21">
        <f>data!C209</f>
        <v>1017608</v>
      </c>
      <c r="E24" s="21">
        <f>data!D209</f>
        <v>0</v>
      </c>
      <c r="F24" s="21">
        <f>data!E209</f>
        <v>20831654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869802365</v>
      </c>
      <c r="D25" s="21">
        <f>data!C210</f>
        <v>42231544</v>
      </c>
      <c r="E25" s="21">
        <f>data!D210</f>
        <v>0</v>
      </c>
      <c r="F25" s="21">
        <f>data!E210</f>
        <v>912033909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149665328</v>
      </c>
      <c r="D27" s="21">
        <f>data!C212</f>
        <v>10798350</v>
      </c>
      <c r="E27" s="21">
        <f>data!D212</f>
        <v>0</v>
      </c>
      <c r="F27" s="21">
        <f>data!E212</f>
        <v>160463678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664166372</v>
      </c>
      <c r="D28" s="21">
        <f>data!C213</f>
        <v>82097178</v>
      </c>
      <c r="E28" s="21">
        <f>data!D213</f>
        <v>36994530</v>
      </c>
      <c r="F28" s="21">
        <f>data!E213</f>
        <v>709269020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36334204</v>
      </c>
      <c r="D30" s="21">
        <f>data!C215</f>
        <v>2783145</v>
      </c>
      <c r="E30" s="21">
        <f>data!D215</f>
        <v>0</v>
      </c>
      <c r="F30" s="21">
        <f>data!E215</f>
        <v>39117349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1739782315</v>
      </c>
      <c r="D32" s="21">
        <f>data!C217</f>
        <v>138927825</v>
      </c>
      <c r="E32" s="21">
        <f>data!D217</f>
        <v>36994530</v>
      </c>
      <c r="F32" s="21">
        <f>data!E217</f>
        <v>1841715610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PeaceHealth Southwest Medical Center</v>
      </c>
      <c r="B2" s="30"/>
      <c r="C2" s="30"/>
      <c r="D2" s="31" t="str">
        <f>"FYE: "&amp;data!C82</f>
        <v>FYE: 06/30/2020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17638884.670000002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783575280.59000003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302541315.23000002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9935509.4499999993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34904082.75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236762445.47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21073408.140000001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1388792041.6300004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18760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27091632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27567174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54658806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3897381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1464987113.3000004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zoomScale="75" workbookViewId="0"/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PeaceHealth Southwest Medical Center</v>
      </c>
      <c r="B3" s="30"/>
      <c r="C3" s="31" t="str">
        <f>" FYE: "&amp;data!C82</f>
        <v xml:space="preserve"> FYE: 06/30/2020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420907222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815519366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958628761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684130565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56937613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64217683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35389895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1667469975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125207985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27633089.93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1509108653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274271227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1003712258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67458655.640000001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93560121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3100951989.5700002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1841715610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1259236379.5700002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1415471785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62116591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1477588376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63906859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173981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49097027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113177867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4517472597.5699997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PeaceHealth Southwest Medical Center</v>
      </c>
      <c r="B55" s="30"/>
      <c r="C55" s="31" t="str">
        <f>"FYE: "&amp;data!C82</f>
        <v>FYE: 06/30/2020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69261335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188420953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71407710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297861049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30348190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56616005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24109167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738024409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9045413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969531150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416651330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1395227893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24109167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1371118726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2408329463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2408329463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4517472598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PeaceHealth Southwest Medical Center</v>
      </c>
      <c r="B107" s="30"/>
      <c r="C107" s="31" t="str">
        <f>" FYE: "&amp;data!C82</f>
        <v xml:space="preserve"> FYE: 06/30/2020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1069203751.4400001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1003778488.14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2072982239.5799999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17638884.670000002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1388792041.6300004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54658806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3897381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1464987113.3000004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607995126.27999949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50664306.139999993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50664306.139999993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658659432.41999948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276999145.47000009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69853953.670000002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19019859.84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109949046.09000003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3098763.0800000005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123981980.15999997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45597426.666655675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12638176.93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6027996.96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18917449.259999998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697014.82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2623404.2400000026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689404217.18665576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-30744784.76665628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-78317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-30823101.76665628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-30823101.76665628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/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PeaceHealth Southwest Medical Center</v>
      </c>
      <c r="B4" s="77"/>
      <c r="C4" s="77"/>
      <c r="D4" s="77"/>
      <c r="E4" s="77"/>
      <c r="F4" s="77"/>
      <c r="G4" s="80"/>
      <c r="H4" s="79" t="str">
        <f>"FYE: "&amp;data!C82</f>
        <v>FYE: 06/30/2020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15321</v>
      </c>
      <c r="D9" s="14">
        <f>data!D59</f>
        <v>6086</v>
      </c>
      <c r="E9" s="14">
        <f>data!E59</f>
        <v>52362</v>
      </c>
      <c r="F9" s="14">
        <f>data!F59</f>
        <v>4822</v>
      </c>
      <c r="G9" s="14">
        <f>data!G59</f>
        <v>3572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164.80172362020653</v>
      </c>
      <c r="D10" s="26">
        <f>data!D60</f>
        <v>43.653153541766493</v>
      </c>
      <c r="E10" s="26">
        <f>data!E60</f>
        <v>401.37843943968556</v>
      </c>
      <c r="F10" s="26">
        <f>data!F60</f>
        <v>85.710646000392273</v>
      </c>
      <c r="G10" s="26">
        <f>data!G60</f>
        <v>19.120601166388731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18588400.670000002</v>
      </c>
      <c r="D11" s="14">
        <f>data!D61</f>
        <v>4113444.49</v>
      </c>
      <c r="E11" s="14">
        <f>data!E61</f>
        <v>34792267.920000002</v>
      </c>
      <c r="F11" s="14">
        <f>data!F61</f>
        <v>10862077.610296</v>
      </c>
      <c r="G11" s="14">
        <f>data!G61</f>
        <v>1599865.19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4533942</v>
      </c>
      <c r="D12" s="14">
        <f>data!D62</f>
        <v>1175390</v>
      </c>
      <c r="E12" s="14">
        <f>data!E62</f>
        <v>9892034</v>
      </c>
      <c r="F12" s="14">
        <f>data!F62</f>
        <v>2644493</v>
      </c>
      <c r="G12" s="14">
        <f>data!G62</f>
        <v>474115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1738818.78</v>
      </c>
      <c r="D13" s="14">
        <f>data!D63</f>
        <v>0</v>
      </c>
      <c r="E13" s="14">
        <f>data!E63</f>
        <v>0</v>
      </c>
      <c r="F13" s="14">
        <f>data!F63</f>
        <v>161768.35399999999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2185074.89</v>
      </c>
      <c r="D14" s="14">
        <f>data!D64</f>
        <v>292654.46999999997</v>
      </c>
      <c r="E14" s="14">
        <f>data!E64</f>
        <v>2415602.42</v>
      </c>
      <c r="F14" s="14">
        <f>data!F64</f>
        <v>1160450.3550200001</v>
      </c>
      <c r="G14" s="14">
        <f>data!G64</f>
        <v>61781.16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550</v>
      </c>
      <c r="D15" s="14">
        <f>data!D65</f>
        <v>0</v>
      </c>
      <c r="E15" s="14">
        <f>data!E65</f>
        <v>6700</v>
      </c>
      <c r="F15" s="14">
        <f>data!F65</f>
        <v>6638.4002079999991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165361.50000000006</v>
      </c>
      <c r="D16" s="14">
        <f>data!D66</f>
        <v>847.01999999998952</v>
      </c>
      <c r="E16" s="14">
        <f>data!E66</f>
        <v>38851.959999999963</v>
      </c>
      <c r="F16" s="14">
        <f>data!F66</f>
        <v>283681.51860399998</v>
      </c>
      <c r="G16" s="14">
        <f>data!G66</f>
        <v>25.709999999999127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1199251</v>
      </c>
      <c r="D17" s="14">
        <f>data!D67</f>
        <v>0</v>
      </c>
      <c r="E17" s="14">
        <f>data!E67</f>
        <v>2806479</v>
      </c>
      <c r="F17" s="14">
        <f>data!F67</f>
        <v>979888</v>
      </c>
      <c r="G17" s="14">
        <f>data!G67</f>
        <v>279781</v>
      </c>
      <c r="H17" s="14">
        <f>data!H67</f>
        <v>157170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379614.56</v>
      </c>
      <c r="D18" s="14">
        <f>data!D68</f>
        <v>99531.27</v>
      </c>
      <c r="E18" s="14">
        <f>data!E68</f>
        <v>532475.61</v>
      </c>
      <c r="F18" s="14">
        <f>data!F68</f>
        <v>258764.07141199996</v>
      </c>
      <c r="G18" s="14">
        <f>data!G68</f>
        <v>18104.39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7199.19</v>
      </c>
      <c r="D19" s="14">
        <f>data!D69</f>
        <v>2089.17</v>
      </c>
      <c r="E19" s="14">
        <f>data!E69</f>
        <v>7024.62</v>
      </c>
      <c r="F19" s="14">
        <f>data!F69</f>
        <v>13012.945484</v>
      </c>
      <c r="G19" s="14">
        <f>data!G69</f>
        <v>3386.06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-109962.73</v>
      </c>
      <c r="D20" s="14">
        <f>-data!D70</f>
        <v>0</v>
      </c>
      <c r="E20" s="14">
        <f>-data!E70</f>
        <v>-35839.22</v>
      </c>
      <c r="F20" s="14">
        <f>-data!F70</f>
        <v>-19902.156911999999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28688249.860000003</v>
      </c>
      <c r="D21" s="14">
        <f>data!D71</f>
        <v>5683956.419999999</v>
      </c>
      <c r="E21" s="14">
        <f>data!E71</f>
        <v>50455596.310000002</v>
      </c>
      <c r="F21" s="14">
        <f>data!F71</f>
        <v>16350872.098111998</v>
      </c>
      <c r="G21" s="14">
        <f>data!G71</f>
        <v>2437058.5100000002</v>
      </c>
      <c r="H21" s="14">
        <f>data!H71</f>
        <v>157170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14831249</v>
      </c>
      <c r="D23" s="48">
        <f>+data!M669</f>
        <v>1640119</v>
      </c>
      <c r="E23" s="48">
        <f>+data!M670</f>
        <v>41387057</v>
      </c>
      <c r="F23" s="48">
        <f>+data!M671</f>
        <v>11122299</v>
      </c>
      <c r="G23" s="48">
        <f>+data!M672</f>
        <v>3249095</v>
      </c>
      <c r="H23" s="48">
        <f>+data!M673</f>
        <v>1330192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89115818</v>
      </c>
      <c r="D24" s="14">
        <f>data!D73</f>
        <v>25966250</v>
      </c>
      <c r="E24" s="14">
        <f>data!E73</f>
        <v>147048113.09999999</v>
      </c>
      <c r="F24" s="14">
        <f>data!F73</f>
        <v>33741158.519991994</v>
      </c>
      <c r="G24" s="14">
        <f>data!G73</f>
        <v>6953748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2044008</v>
      </c>
      <c r="D25" s="14">
        <f>data!D74</f>
        <v>665326</v>
      </c>
      <c r="E25" s="14">
        <f>data!E74</f>
        <v>22981952</v>
      </c>
      <c r="F25" s="14">
        <f>data!F74</f>
        <v>8414671.7206199989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91159826</v>
      </c>
      <c r="D26" s="14">
        <f>data!D75</f>
        <v>26631576</v>
      </c>
      <c r="E26" s="14">
        <f>data!E75</f>
        <v>170030065.09999999</v>
      </c>
      <c r="F26" s="14">
        <f>data!F75</f>
        <v>42155830.240611993</v>
      </c>
      <c r="G26" s="14">
        <f>data!G75</f>
        <v>6953748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43055.8</v>
      </c>
      <c r="D28" s="14">
        <f>data!D76</f>
        <v>0</v>
      </c>
      <c r="E28" s="14">
        <f>data!E76</f>
        <v>134471.17382352901</v>
      </c>
      <c r="F28" s="14">
        <f>data!F76</f>
        <v>44551</v>
      </c>
      <c r="G28" s="14">
        <f>data!G76</f>
        <v>15133</v>
      </c>
      <c r="H28" s="14">
        <f>data!H76</f>
        <v>8539.98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167024</v>
      </c>
      <c r="F29" s="14">
        <f>data!F77</f>
        <v>0</v>
      </c>
      <c r="G29" s="14">
        <f>data!G77</f>
        <v>7425</v>
      </c>
      <c r="H29" s="14">
        <f>data!H77</f>
        <v>694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19275.140753770127</v>
      </c>
      <c r="D30" s="14">
        <f>data!D78</f>
        <v>0</v>
      </c>
      <c r="E30" s="14">
        <f>data!E78</f>
        <v>60199.805897770115</v>
      </c>
      <c r="F30" s="14">
        <f>data!F78</f>
        <v>19944.509118892529</v>
      </c>
      <c r="G30" s="14">
        <f>data!G78</f>
        <v>6774.7133957980877</v>
      </c>
      <c r="H30" s="14">
        <f>data!H78</f>
        <v>3823.1624202635139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388470.15348010859</v>
      </c>
      <c r="D31" s="14">
        <f>data!D79</f>
        <v>85300.195073620474</v>
      </c>
      <c r="E31" s="14">
        <f>data!E79</f>
        <v>696307.25708174729</v>
      </c>
      <c r="F31" s="14">
        <f>data!F79</f>
        <v>158001.622684103</v>
      </c>
      <c r="G31" s="14">
        <f>data!G79</f>
        <v>30965.740808155104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127.50486115299472</v>
      </c>
      <c r="D32" s="84">
        <f>data!D80</f>
        <v>27.997490751222546</v>
      </c>
      <c r="E32" s="84">
        <f>data!E80</f>
        <v>228.54409621607354</v>
      </c>
      <c r="F32" s="84">
        <f>data!F80</f>
        <v>51.859775536953777</v>
      </c>
      <c r="G32" s="84">
        <f>data!G80</f>
        <v>10.163670096332403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PeaceHealth Southwest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3010</v>
      </c>
      <c r="D41" s="14">
        <f>data!K59</f>
        <v>0</v>
      </c>
      <c r="E41" s="14">
        <f>data!L59</f>
        <v>0</v>
      </c>
      <c r="F41" s="14">
        <f>data!M59</f>
        <v>5443</v>
      </c>
      <c r="G41" s="14">
        <f>data!N59</f>
        <v>0</v>
      </c>
      <c r="H41" s="14">
        <f>data!O59</f>
        <v>1816</v>
      </c>
      <c r="I41" s="14">
        <f>data!P59</f>
        <v>1157252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15.220402045288694</v>
      </c>
      <c r="D42" s="26">
        <f>data!K60</f>
        <v>0</v>
      </c>
      <c r="E42" s="26">
        <f>data!L60</f>
        <v>0</v>
      </c>
      <c r="F42" s="26">
        <f>data!M60</f>
        <v>37.303451622764413</v>
      </c>
      <c r="G42" s="26">
        <f>data!N60</f>
        <v>10.568622686813173</v>
      </c>
      <c r="H42" s="26">
        <f>data!O60</f>
        <v>0</v>
      </c>
      <c r="I42" s="26">
        <f>data!P60</f>
        <v>107.01226540504121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1928875.7697040008</v>
      </c>
      <c r="D43" s="14">
        <f>data!K61</f>
        <v>0</v>
      </c>
      <c r="E43" s="14">
        <f>data!L61</f>
        <v>0</v>
      </c>
      <c r="F43" s="14">
        <f>data!M61</f>
        <v>3385960.98</v>
      </c>
      <c r="G43" s="14">
        <f>data!N61</f>
        <v>4246928.59</v>
      </c>
      <c r="H43" s="14">
        <f>data!O61</f>
        <v>0</v>
      </c>
      <c r="I43" s="14">
        <f>data!P61</f>
        <v>10079491.82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469607</v>
      </c>
      <c r="D44" s="14">
        <f>data!K62</f>
        <v>0</v>
      </c>
      <c r="E44" s="14">
        <f>data!L62</f>
        <v>0</v>
      </c>
      <c r="F44" s="14">
        <f>data!M62</f>
        <v>919900</v>
      </c>
      <c r="G44" s="14">
        <f>data!N62</f>
        <v>721025</v>
      </c>
      <c r="H44" s="14">
        <f>data!O62</f>
        <v>0</v>
      </c>
      <c r="I44" s="14">
        <f>data!P62</f>
        <v>2792599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28726.646000000008</v>
      </c>
      <c r="D45" s="14">
        <f>data!K63</f>
        <v>0</v>
      </c>
      <c r="E45" s="14">
        <f>data!L63</f>
        <v>0</v>
      </c>
      <c r="F45" s="14">
        <f>data!M63</f>
        <v>99160.320000000007</v>
      </c>
      <c r="G45" s="14">
        <f>data!N63</f>
        <v>6640657.2999999998</v>
      </c>
      <c r="H45" s="14">
        <f>data!O63</f>
        <v>0</v>
      </c>
      <c r="I45" s="14">
        <f>data!P63</f>
        <v>80385.42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206071.49498000008</v>
      </c>
      <c r="D46" s="14">
        <f>data!K64</f>
        <v>0</v>
      </c>
      <c r="E46" s="14">
        <f>data!L64</f>
        <v>0</v>
      </c>
      <c r="F46" s="14">
        <f>data!M64</f>
        <v>113009.2</v>
      </c>
      <c r="G46" s="14">
        <f>data!N64</f>
        <v>847.15</v>
      </c>
      <c r="H46" s="14">
        <f>data!O64</f>
        <v>0</v>
      </c>
      <c r="I46" s="14">
        <f>data!P64</f>
        <v>29023718.190000001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1178.8397920000002</v>
      </c>
      <c r="D47" s="14">
        <f>data!K65</f>
        <v>0</v>
      </c>
      <c r="E47" s="14">
        <f>data!L65</f>
        <v>0</v>
      </c>
      <c r="F47" s="14">
        <f>data!M65</f>
        <v>2162.98</v>
      </c>
      <c r="G47" s="14">
        <f>data!N65</f>
        <v>1050</v>
      </c>
      <c r="H47" s="14">
        <f>data!O65</f>
        <v>0</v>
      </c>
      <c r="I47" s="14">
        <f>data!P65</f>
        <v>2400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50375.851396000013</v>
      </c>
      <c r="D48" s="14">
        <f>data!K66</f>
        <v>0</v>
      </c>
      <c r="E48" s="14">
        <f>data!L66</f>
        <v>0</v>
      </c>
      <c r="F48" s="14">
        <f>data!M66</f>
        <v>35520.699999999997</v>
      </c>
      <c r="G48" s="14">
        <f>data!N66</f>
        <v>441.53</v>
      </c>
      <c r="H48" s="14">
        <f>data!O66</f>
        <v>0</v>
      </c>
      <c r="I48" s="14">
        <f>data!P66</f>
        <v>949309.12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28407</v>
      </c>
      <c r="D49" s="14">
        <f>data!K67</f>
        <v>0</v>
      </c>
      <c r="E49" s="14">
        <f>data!L67</f>
        <v>0</v>
      </c>
      <c r="F49" s="14">
        <f>data!M67</f>
        <v>24749</v>
      </c>
      <c r="G49" s="14">
        <f>data!N67</f>
        <v>0</v>
      </c>
      <c r="H49" s="14">
        <f>data!O67</f>
        <v>0</v>
      </c>
      <c r="I49" s="14">
        <f>data!P67</f>
        <v>3038045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45951.03858800001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7428.57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2310.8245160000006</v>
      </c>
      <c r="D51" s="14">
        <f>data!K69</f>
        <v>0</v>
      </c>
      <c r="E51" s="14">
        <f>data!L69</f>
        <v>0</v>
      </c>
      <c r="F51" s="14">
        <f>data!M69</f>
        <v>15847.369999999999</v>
      </c>
      <c r="G51" s="14">
        <f>data!N69</f>
        <v>3650</v>
      </c>
      <c r="H51" s="14">
        <f>data!O69</f>
        <v>0</v>
      </c>
      <c r="I51" s="14">
        <f>data!P69</f>
        <v>152582.20000000001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-3534.2030880000011</v>
      </c>
      <c r="D52" s="14">
        <f>-data!K70</f>
        <v>0</v>
      </c>
      <c r="E52" s="14">
        <f>-data!L70</f>
        <v>0</v>
      </c>
      <c r="F52" s="14">
        <f>-data!M70</f>
        <v>-411307.32</v>
      </c>
      <c r="G52" s="14">
        <f>-data!N70</f>
        <v>0</v>
      </c>
      <c r="H52" s="14">
        <f>-data!O70</f>
        <v>0</v>
      </c>
      <c r="I52" s="14">
        <f>-data!P70</f>
        <v>-64760.480000000003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2757970.2618880016</v>
      </c>
      <c r="D53" s="14">
        <f>data!K71</f>
        <v>0</v>
      </c>
      <c r="E53" s="14">
        <f>data!L71</f>
        <v>0</v>
      </c>
      <c r="F53" s="14">
        <f>data!M71</f>
        <v>4185003.2300000018</v>
      </c>
      <c r="G53" s="14">
        <f>data!N71</f>
        <v>11614599.57</v>
      </c>
      <c r="H53" s="14">
        <f>data!O71</f>
        <v>0</v>
      </c>
      <c r="I53" s="14">
        <f>data!P71</f>
        <v>46061198.840000004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768186</v>
      </c>
      <c r="D55" s="48">
        <f>+data!M676</f>
        <v>0</v>
      </c>
      <c r="E55" s="48">
        <f>+data!M677</f>
        <v>0</v>
      </c>
      <c r="F55" s="48">
        <f>+data!M678</f>
        <v>1243663</v>
      </c>
      <c r="G55" s="48">
        <f>+data!M679</f>
        <v>2748529</v>
      </c>
      <c r="H55" s="48">
        <f>+data!M680</f>
        <v>0</v>
      </c>
      <c r="I55" s="48">
        <f>+data!M681</f>
        <v>16063259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5991717.7400080012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156846435.50999999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1494268.1293800003</v>
      </c>
      <c r="D57" s="14">
        <f>data!K74</f>
        <v>0</v>
      </c>
      <c r="E57" s="14">
        <f>data!L74</f>
        <v>0</v>
      </c>
      <c r="F57" s="14">
        <f>data!M74</f>
        <v>4621167.8499999996</v>
      </c>
      <c r="G57" s="14">
        <f>data!N74</f>
        <v>5119781.5</v>
      </c>
      <c r="H57" s="14">
        <f>data!O74</f>
        <v>0</v>
      </c>
      <c r="I57" s="14">
        <f>data!P74</f>
        <v>87709285.829999998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7485985.869388001</v>
      </c>
      <c r="D58" s="14">
        <f>data!K75</f>
        <v>0</v>
      </c>
      <c r="E58" s="14">
        <f>data!L75</f>
        <v>0</v>
      </c>
      <c r="F58" s="14">
        <f>data!M75</f>
        <v>4621167.8499999996</v>
      </c>
      <c r="G58" s="14">
        <f>data!N75</f>
        <v>5119781.5</v>
      </c>
      <c r="H58" s="14">
        <f>data!O75</f>
        <v>0</v>
      </c>
      <c r="I58" s="14">
        <f>data!P75</f>
        <v>244555721.33999997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41972.822499999995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18790.315393524437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28057.75400466644</v>
      </c>
      <c r="D63" s="14">
        <f>data!K79</f>
        <v>0</v>
      </c>
      <c r="E63" s="14">
        <f>data!L79</f>
        <v>0</v>
      </c>
      <c r="F63" s="14">
        <f>data!M79</f>
        <v>43231.301236346786</v>
      </c>
      <c r="G63" s="14">
        <f>data!N79</f>
        <v>0</v>
      </c>
      <c r="H63" s="14">
        <f>data!O79</f>
        <v>0</v>
      </c>
      <c r="I63" s="14">
        <f>data!P79</f>
        <v>157280.11897413208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9.2092017792894865</v>
      </c>
      <c r="D64" s="26">
        <f>data!K80</f>
        <v>0</v>
      </c>
      <c r="E64" s="26">
        <f>data!L80</f>
        <v>0</v>
      </c>
      <c r="F64" s="26">
        <f>data!M80</f>
        <v>14.189509830350289</v>
      </c>
      <c r="G64" s="26">
        <f>data!N80</f>
        <v>0</v>
      </c>
      <c r="H64" s="26">
        <f>data!O80</f>
        <v>0</v>
      </c>
      <c r="I64" s="26">
        <f>data!P80</f>
        <v>51.622961383956245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PeaceHealth Southwest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609959</v>
      </c>
      <c r="D73" s="48">
        <f>data!R59</f>
        <v>2180978</v>
      </c>
      <c r="E73" s="212"/>
      <c r="F73" s="212"/>
      <c r="G73" s="14">
        <f>data!U59</f>
        <v>955277</v>
      </c>
      <c r="H73" s="14">
        <f>data!V59</f>
        <v>43852</v>
      </c>
      <c r="I73" s="14">
        <f>data!W59</f>
        <v>6346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27.699018271675833</v>
      </c>
      <c r="D74" s="26">
        <f>data!R60</f>
        <v>7.6160492079258217</v>
      </c>
      <c r="E74" s="26">
        <f>data!S60</f>
        <v>33.390756413138739</v>
      </c>
      <c r="F74" s="26">
        <f>data!T60</f>
        <v>27.370686571615533</v>
      </c>
      <c r="G74" s="26">
        <f>data!U60</f>
        <v>84.715515259629271</v>
      </c>
      <c r="H74" s="26">
        <f>data!V60</f>
        <v>12.271379507732119</v>
      </c>
      <c r="I74" s="26">
        <f>data!W60</f>
        <v>6.1171141651772167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2958958.07</v>
      </c>
      <c r="D75" s="14">
        <f>data!R61</f>
        <v>502138.08</v>
      </c>
      <c r="E75" s="14">
        <f>data!S61</f>
        <v>1866789.25</v>
      </c>
      <c r="F75" s="14">
        <f>data!T61</f>
        <v>3049830.83</v>
      </c>
      <c r="G75" s="14">
        <f>data!U61</f>
        <v>5801307.4699999997</v>
      </c>
      <c r="H75" s="14">
        <f>data!V61</f>
        <v>624233.77</v>
      </c>
      <c r="I75" s="14">
        <f>data!W61</f>
        <v>625985.6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758862</v>
      </c>
      <c r="D76" s="14">
        <f>data!R62</f>
        <v>144741</v>
      </c>
      <c r="E76" s="14">
        <f>data!S62</f>
        <v>586175</v>
      </c>
      <c r="F76" s="14">
        <f>data!T62</f>
        <v>753571</v>
      </c>
      <c r="G76" s="14">
        <f>data!U62</f>
        <v>2026704</v>
      </c>
      <c r="H76" s="14">
        <f>data!V62</f>
        <v>261253</v>
      </c>
      <c r="I76" s="14">
        <f>data!W62</f>
        <v>202419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2041627.45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74705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41009.980000000003</v>
      </c>
      <c r="D78" s="14">
        <f>data!R64</f>
        <v>757262.95</v>
      </c>
      <c r="E78" s="14">
        <f>data!S64</f>
        <v>596382.39</v>
      </c>
      <c r="F78" s="14">
        <f>data!T64</f>
        <v>576666.75</v>
      </c>
      <c r="G78" s="14">
        <f>data!U64</f>
        <v>2309329.48</v>
      </c>
      <c r="H78" s="14">
        <f>data!V64</f>
        <v>17352.96</v>
      </c>
      <c r="I78" s="14">
        <f>data!W64</f>
        <v>138262.39000000001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500</v>
      </c>
      <c r="D79" s="14">
        <f>data!R65</f>
        <v>550</v>
      </c>
      <c r="E79" s="14">
        <f>data!S65</f>
        <v>500</v>
      </c>
      <c r="F79" s="14">
        <f>data!T65</f>
        <v>0</v>
      </c>
      <c r="G79" s="14">
        <f>data!U65</f>
        <v>1300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3772.59</v>
      </c>
      <c r="E80" s="14">
        <f>data!S66</f>
        <v>36788.76</v>
      </c>
      <c r="F80" s="14">
        <f>data!T66</f>
        <v>13172.440000000002</v>
      </c>
      <c r="G80" s="14">
        <f>data!U66</f>
        <v>6793123.0700000003</v>
      </c>
      <c r="H80" s="14">
        <f>data!V66</f>
        <v>37.35</v>
      </c>
      <c r="I80" s="14">
        <f>data!W66</f>
        <v>14835.22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245777</v>
      </c>
      <c r="D81" s="14">
        <f>data!R67</f>
        <v>243331</v>
      </c>
      <c r="E81" s="14">
        <f>data!S67</f>
        <v>650457</v>
      </c>
      <c r="F81" s="14">
        <f>data!T67</f>
        <v>27408</v>
      </c>
      <c r="G81" s="14">
        <f>data!U67</f>
        <v>337741</v>
      </c>
      <c r="H81" s="14">
        <f>data!V67</f>
        <v>11190</v>
      </c>
      <c r="I81" s="14">
        <f>data!W67</f>
        <v>48162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301.83</v>
      </c>
      <c r="D82" s="14">
        <f>data!R68</f>
        <v>0</v>
      </c>
      <c r="E82" s="14">
        <f>data!S68</f>
        <v>0</v>
      </c>
      <c r="F82" s="14">
        <f>data!T68</f>
        <v>207354.22</v>
      </c>
      <c r="G82" s="14">
        <f>data!U68</f>
        <v>33446.58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2467.29</v>
      </c>
      <c r="D83" s="14">
        <f>data!R69</f>
        <v>1772.74</v>
      </c>
      <c r="E83" s="14">
        <f>data!S69</f>
        <v>4847.1000000000004</v>
      </c>
      <c r="F83" s="14">
        <f>data!T69</f>
        <v>6229.17</v>
      </c>
      <c r="G83" s="14">
        <f>data!U69</f>
        <v>29509.99</v>
      </c>
      <c r="H83" s="14">
        <f>data!V69</f>
        <v>627.04</v>
      </c>
      <c r="I83" s="14">
        <f>data!W69</f>
        <v>303.62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-10908.69</v>
      </c>
      <c r="G84" s="14">
        <f>-data!U70</f>
        <v>-23242.36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4007876.17</v>
      </c>
      <c r="D85" s="14">
        <f>data!R71</f>
        <v>3695195.8100000005</v>
      </c>
      <c r="E85" s="14">
        <f>data!S71</f>
        <v>3741939.5</v>
      </c>
      <c r="F85" s="14">
        <f>data!T71</f>
        <v>4623323.72</v>
      </c>
      <c r="G85" s="14">
        <f>data!U71</f>
        <v>17309219.229999997</v>
      </c>
      <c r="H85" s="14">
        <f>data!V71</f>
        <v>989399.12</v>
      </c>
      <c r="I85" s="14">
        <f>data!W71</f>
        <v>1029967.83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2457382</v>
      </c>
      <c r="D87" s="48">
        <f>+data!M683</f>
        <v>428068</v>
      </c>
      <c r="E87" s="48">
        <f>+data!M684</f>
        <v>3860714</v>
      </c>
      <c r="F87" s="48">
        <f>+data!M685</f>
        <v>1355574</v>
      </c>
      <c r="G87" s="48">
        <f>+data!M686</f>
        <v>5133791</v>
      </c>
      <c r="H87" s="48">
        <f>+data!M687</f>
        <v>165119</v>
      </c>
      <c r="I87" s="48">
        <f>+data!M688</f>
        <v>317788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4817720</v>
      </c>
      <c r="D88" s="14">
        <f>data!R73</f>
        <v>34830835.899999999</v>
      </c>
      <c r="E88" s="14">
        <f>data!S73</f>
        <v>0</v>
      </c>
      <c r="F88" s="14">
        <f>data!T73</f>
        <v>3344819</v>
      </c>
      <c r="G88" s="14">
        <f>data!U73</f>
        <v>91268952.019999996</v>
      </c>
      <c r="H88" s="14">
        <f>data!V73</f>
        <v>7035033</v>
      </c>
      <c r="I88" s="14">
        <f>data!W73</f>
        <v>9150486.0999999996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6832514</v>
      </c>
      <c r="D89" s="14">
        <f>data!R74</f>
        <v>24766225.899999999</v>
      </c>
      <c r="E89" s="14">
        <f>data!S74</f>
        <v>0</v>
      </c>
      <c r="F89" s="14">
        <f>data!T74</f>
        <v>15790584.039999999</v>
      </c>
      <c r="G89" s="14">
        <f>data!U74</f>
        <v>51140366.189999998</v>
      </c>
      <c r="H89" s="14">
        <f>data!V74</f>
        <v>9091043</v>
      </c>
      <c r="I89" s="14">
        <f>data!W74</f>
        <v>12923640.35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11650234</v>
      </c>
      <c r="D90" s="14">
        <f>data!R75</f>
        <v>59597061.799999997</v>
      </c>
      <c r="E90" s="14">
        <f>data!S75</f>
        <v>0</v>
      </c>
      <c r="F90" s="14">
        <f>data!T75</f>
        <v>19135403.039999999</v>
      </c>
      <c r="G90" s="14">
        <f>data!U75</f>
        <v>142409318.20999998</v>
      </c>
      <c r="H90" s="14">
        <f>data!V75</f>
        <v>16126076</v>
      </c>
      <c r="I90" s="14">
        <f>data!W75</f>
        <v>22074126.449999999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8497.5400000000009</v>
      </c>
      <c r="D92" s="14">
        <f>data!R76</f>
        <v>1008.45</v>
      </c>
      <c r="E92" s="14">
        <f>data!S76</f>
        <v>19850.97</v>
      </c>
      <c r="F92" s="14">
        <f>data!T76</f>
        <v>108.91</v>
      </c>
      <c r="G92" s="14">
        <f>data!U76</f>
        <v>16163.77</v>
      </c>
      <c r="H92" s="14">
        <f>data!V76</f>
        <v>608</v>
      </c>
      <c r="I92" s="14">
        <f>data!W76</f>
        <v>1999.73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3804.1629597125543</v>
      </c>
      <c r="D94" s="14">
        <f>data!R78</f>
        <v>451.46102715869836</v>
      </c>
      <c r="E94" s="14">
        <f>data!S78</f>
        <v>8886.8454621414112</v>
      </c>
      <c r="F94" s="14">
        <f>data!T78</f>
        <v>48.756626969957686</v>
      </c>
      <c r="G94" s="14">
        <f>data!U78</f>
        <v>7236.1665991937653</v>
      </c>
      <c r="H94" s="14">
        <f>data!V78</f>
        <v>272.188313265396</v>
      </c>
      <c r="I94" s="14">
        <f>data!W78</f>
        <v>895.23542053653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55420.399389090177</v>
      </c>
      <c r="D95" s="14">
        <f>data!R79</f>
        <v>0</v>
      </c>
      <c r="E95" s="14">
        <f>data!S79</f>
        <v>0</v>
      </c>
      <c r="F95" s="14">
        <f>data!T79</f>
        <v>65975.4337054965</v>
      </c>
      <c r="G95" s="14">
        <f>data!U79</f>
        <v>0</v>
      </c>
      <c r="H95" s="14">
        <f>data!V79</f>
        <v>0</v>
      </c>
      <c r="I95" s="14">
        <f>data!W79</f>
        <v>8.0562005516585469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18.190252882609904</v>
      </c>
      <c r="D96" s="84">
        <f>data!R80</f>
        <v>0</v>
      </c>
      <c r="E96" s="84">
        <f>data!S80</f>
        <v>0</v>
      </c>
      <c r="F96" s="84">
        <f>data!T80</f>
        <v>21.654658507912067</v>
      </c>
      <c r="G96" s="84">
        <f>data!U80</f>
        <v>0</v>
      </c>
      <c r="H96" s="84">
        <f>data!V80</f>
        <v>0</v>
      </c>
      <c r="I96" s="84">
        <f>data!W80</f>
        <v>2.6442307692307694E-3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PeaceHealth Southwest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42345</v>
      </c>
      <c r="D105" s="14">
        <f>data!Y59</f>
        <v>120885</v>
      </c>
      <c r="E105" s="14">
        <f>data!Z59</f>
        <v>9346</v>
      </c>
      <c r="F105" s="14">
        <f>data!AA59</f>
        <v>1765</v>
      </c>
      <c r="G105" s="212"/>
      <c r="H105" s="14">
        <f>data!AC59</f>
        <v>96409</v>
      </c>
      <c r="I105" s="14">
        <f>data!AD59</f>
        <v>2142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14.711714589815955</v>
      </c>
      <c r="D106" s="26">
        <f>data!Y60</f>
        <v>118.32757001251058</v>
      </c>
      <c r="E106" s="26">
        <f>data!Z60</f>
        <v>6.9437146512685288</v>
      </c>
      <c r="F106" s="26">
        <f>data!AA60</f>
        <v>3.3456184663468362</v>
      </c>
      <c r="G106" s="26">
        <f>data!AB60</f>
        <v>90.213310250941021</v>
      </c>
      <c r="H106" s="26">
        <f>data!AC60</f>
        <v>56.563185893571344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1482071.4</v>
      </c>
      <c r="D107" s="14">
        <f>data!Y61</f>
        <v>11173912.65</v>
      </c>
      <c r="E107" s="14">
        <f>data!Z61</f>
        <v>837743.38</v>
      </c>
      <c r="F107" s="14">
        <f>data!AA61</f>
        <v>400162.7</v>
      </c>
      <c r="G107" s="14">
        <f>data!AB61</f>
        <v>8962579.6899999995</v>
      </c>
      <c r="H107" s="14">
        <f>data!AC61</f>
        <v>5052934.8600000003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373183</v>
      </c>
      <c r="D108" s="14">
        <f>data!Y62</f>
        <v>2725792</v>
      </c>
      <c r="E108" s="14">
        <f>data!Z62</f>
        <v>194555</v>
      </c>
      <c r="F108" s="14">
        <f>data!AA62</f>
        <v>101431</v>
      </c>
      <c r="G108" s="14">
        <f>data!AB62</f>
        <v>-349901</v>
      </c>
      <c r="H108" s="14">
        <f>data!AC62</f>
        <v>1345465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512649.67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444620.1</v>
      </c>
      <c r="D110" s="14">
        <f>data!Y64</f>
        <v>25991215.829999998</v>
      </c>
      <c r="E110" s="14">
        <f>data!Z64</f>
        <v>27567.62</v>
      </c>
      <c r="F110" s="14">
        <f>data!AA64</f>
        <v>347437.06</v>
      </c>
      <c r="G110" s="14">
        <f>data!AB64</f>
        <v>27621968.57</v>
      </c>
      <c r="H110" s="14">
        <f>data!AC64</f>
        <v>878983.42</v>
      </c>
      <c r="I110" s="14">
        <f>data!AD64</f>
        <v>19643.2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3800</v>
      </c>
      <c r="E111" s="14">
        <f>data!Z65</f>
        <v>0</v>
      </c>
      <c r="F111" s="14">
        <f>data!AA65</f>
        <v>0</v>
      </c>
      <c r="G111" s="14">
        <f>data!AB65</f>
        <v>6000.84</v>
      </c>
      <c r="H111" s="14">
        <f>data!AC65</f>
        <v>450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115831.42</v>
      </c>
      <c r="D112" s="14">
        <f>data!Y66</f>
        <v>83935.399999999907</v>
      </c>
      <c r="E112" s="14">
        <f>data!Z66</f>
        <v>230.59</v>
      </c>
      <c r="F112" s="14">
        <f>data!AA66</f>
        <v>238204.29</v>
      </c>
      <c r="G112" s="14">
        <f>data!AB66</f>
        <v>1439005.37</v>
      </c>
      <c r="H112" s="14">
        <f>data!AC66</f>
        <v>47291.040000000001</v>
      </c>
      <c r="I112" s="14">
        <f>data!AD66</f>
        <v>992812.93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47952</v>
      </c>
      <c r="D113" s="14">
        <f>data!Y67</f>
        <v>2213778</v>
      </c>
      <c r="E113" s="14">
        <f>data!Z67</f>
        <v>310223</v>
      </c>
      <c r="F113" s="14">
        <f>data!AA67</f>
        <v>89258</v>
      </c>
      <c r="G113" s="14">
        <f>data!AB67</f>
        <v>327218</v>
      </c>
      <c r="H113" s="14">
        <f>data!AC67</f>
        <v>167622</v>
      </c>
      <c r="I113" s="14">
        <f>data!AD67</f>
        <v>5804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1202938.3500000001</v>
      </c>
      <c r="E114" s="14">
        <f>data!Z68</f>
        <v>0</v>
      </c>
      <c r="F114" s="14">
        <f>data!AA68</f>
        <v>0</v>
      </c>
      <c r="G114" s="14">
        <f>data!AB68</f>
        <v>498705.16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4983.8799999999992</v>
      </c>
      <c r="D115" s="14">
        <f>data!Y69</f>
        <v>162025.41999999998</v>
      </c>
      <c r="E115" s="14">
        <f>data!Z69</f>
        <v>6412.88</v>
      </c>
      <c r="F115" s="14">
        <f>data!AA69</f>
        <v>685.01</v>
      </c>
      <c r="G115" s="14">
        <f>data!AB69</f>
        <v>39257.699999999997</v>
      </c>
      <c r="H115" s="14">
        <f>data!AC69</f>
        <v>8312.3700000000008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-6339</v>
      </c>
      <c r="E116" s="14">
        <f>-data!Z70</f>
        <v>0</v>
      </c>
      <c r="F116" s="14">
        <f>-data!AA70</f>
        <v>0</v>
      </c>
      <c r="G116" s="14">
        <f>-data!AB70</f>
        <v>-3710681.6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2468641.7999999998</v>
      </c>
      <c r="D117" s="14">
        <f>data!Y71</f>
        <v>44063708.32</v>
      </c>
      <c r="E117" s="14">
        <f>data!Z71</f>
        <v>1376732.47</v>
      </c>
      <c r="F117" s="14">
        <f>data!AA71</f>
        <v>1177178.06</v>
      </c>
      <c r="G117" s="14">
        <f>data!AB71</f>
        <v>34834152.729999997</v>
      </c>
      <c r="H117" s="14">
        <f>data!AC71</f>
        <v>7501058.6900000004</v>
      </c>
      <c r="I117" s="14">
        <f>data!AD71</f>
        <v>1018260.13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-214798</v>
      </c>
      <c r="D119" s="48">
        <f>+data!M690</f>
        <v>9101518</v>
      </c>
      <c r="E119" s="48">
        <f>+data!M691</f>
        <v>1436493</v>
      </c>
      <c r="F119" s="48">
        <f>+data!M692</f>
        <v>621791</v>
      </c>
      <c r="G119" s="48">
        <f>+data!M693</f>
        <v>9325301</v>
      </c>
      <c r="H119" s="48">
        <f>+data!M694</f>
        <v>1523365</v>
      </c>
      <c r="I119" s="48">
        <f>+data!M695</f>
        <v>230905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46589247.350000001</v>
      </c>
      <c r="D120" s="14">
        <f>data!Y73</f>
        <v>190770921.62</v>
      </c>
      <c r="E120" s="14">
        <f>data!Z73</f>
        <v>1068745</v>
      </c>
      <c r="F120" s="14">
        <f>data!AA73</f>
        <v>1142767.95</v>
      </c>
      <c r="G120" s="14">
        <f>data!AB73</f>
        <v>60173847.93</v>
      </c>
      <c r="H120" s="14">
        <f>data!AC73</f>
        <v>51223138</v>
      </c>
      <c r="I120" s="14">
        <f>data!AD73</f>
        <v>5373868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72233682.549999997</v>
      </c>
      <c r="D121" s="14">
        <f>data!Y74</f>
        <v>174959628.58000001</v>
      </c>
      <c r="E121" s="14">
        <f>data!Z74</f>
        <v>17258351</v>
      </c>
      <c r="F121" s="14">
        <f>data!AA74</f>
        <v>6839726.25</v>
      </c>
      <c r="G121" s="14">
        <f>data!AB74</f>
        <v>69914469.920000002</v>
      </c>
      <c r="H121" s="14">
        <f>data!AC74</f>
        <v>2861161</v>
      </c>
      <c r="I121" s="14">
        <f>data!AD74</f>
        <v>499010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118822929.90000001</v>
      </c>
      <c r="D122" s="14">
        <f>data!Y75</f>
        <v>365730550.20000005</v>
      </c>
      <c r="E122" s="14">
        <f>data!Z75</f>
        <v>18327096</v>
      </c>
      <c r="F122" s="14">
        <f>data!AA75</f>
        <v>7982494.2000000002</v>
      </c>
      <c r="G122" s="14">
        <f>data!AB75</f>
        <v>130088317.84999999</v>
      </c>
      <c r="H122" s="14">
        <f>data!AC75</f>
        <v>54084299</v>
      </c>
      <c r="I122" s="14">
        <f>data!AD75</f>
        <v>5872878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2583.4499999999998</v>
      </c>
      <c r="D124" s="14">
        <f>data!Y76</f>
        <v>12051</v>
      </c>
      <c r="E124" s="14">
        <f>data!Z76</f>
        <v>8730</v>
      </c>
      <c r="F124" s="14">
        <f>data!AA76</f>
        <v>2812.94</v>
      </c>
      <c r="G124" s="14">
        <f>data!AB76</f>
        <v>13397.6</v>
      </c>
      <c r="H124" s="14">
        <f>data!AC76</f>
        <v>1687.24</v>
      </c>
      <c r="I124" s="14">
        <f>data!AD76</f>
        <v>315.33999999999997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1156.554108397183</v>
      </c>
      <c r="D126" s="14">
        <f>data!Y78</f>
        <v>5394.9693473047482</v>
      </c>
      <c r="E126" s="14">
        <f>data!Z78</f>
        <v>3908.2302217218867</v>
      </c>
      <c r="F126" s="14">
        <f>data!AA78</f>
        <v>1259.2917663104654</v>
      </c>
      <c r="G126" s="14">
        <f>data!AB78</f>
        <v>5997.8127398099823</v>
      </c>
      <c r="H126" s="14">
        <f>data!AC78</f>
        <v>755.34047643734652</v>
      </c>
      <c r="I126" s="14">
        <f>data!AD78</f>
        <v>141.17082681761505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6062.4558951288163</v>
      </c>
      <c r="D127" s="14">
        <f>data!Y79</f>
        <v>34878.711090503784</v>
      </c>
      <c r="E127" s="14">
        <f>data!Z79</f>
        <v>0</v>
      </c>
      <c r="F127" s="14">
        <f>data!AA79</f>
        <v>21.343753522086036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1.9898378040879134</v>
      </c>
      <c r="D128" s="26">
        <f>data!Y80</f>
        <v>11.447997162587212</v>
      </c>
      <c r="E128" s="26">
        <f>data!Z80</f>
        <v>0</v>
      </c>
      <c r="F128" s="26">
        <f>data!AA80</f>
        <v>7.0055120192307691E-3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PeaceHealth Southwest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175668</v>
      </c>
      <c r="D137" s="14">
        <f>data!AF59</f>
        <v>7213</v>
      </c>
      <c r="E137" s="14">
        <f>data!AG59</f>
        <v>69929</v>
      </c>
      <c r="F137" s="14">
        <f>data!AH59</f>
        <v>0</v>
      </c>
      <c r="G137" s="14">
        <f>data!AI59</f>
        <v>24856</v>
      </c>
      <c r="H137" s="14">
        <f>data!AJ59</f>
        <v>174596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64.602050862449047</v>
      </c>
      <c r="D138" s="26">
        <f>data!AF60</f>
        <v>12.57216198214287</v>
      </c>
      <c r="E138" s="26">
        <f>data!AG60</f>
        <v>167.21365094022647</v>
      </c>
      <c r="F138" s="26">
        <f>data!AH60</f>
        <v>0</v>
      </c>
      <c r="G138" s="26">
        <f>data!AI60</f>
        <v>53.992000657113273</v>
      </c>
      <c r="H138" s="26">
        <f>data!AJ60</f>
        <v>300.63876916066397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6179572.2300000004</v>
      </c>
      <c r="D139" s="14">
        <f>data!AF61</f>
        <v>2127425.5499999998</v>
      </c>
      <c r="E139" s="14">
        <f>data!AG61</f>
        <v>20882898.359999999</v>
      </c>
      <c r="F139" s="14">
        <f>data!AH61</f>
        <v>0</v>
      </c>
      <c r="G139" s="14">
        <f>data!AI61</f>
        <v>5730178.9299999997</v>
      </c>
      <c r="H139" s="14">
        <f>data!AJ61</f>
        <v>40536150.840000004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1610304</v>
      </c>
      <c r="D140" s="14">
        <f>data!AF62</f>
        <v>462081</v>
      </c>
      <c r="E140" s="14">
        <f>data!AG62</f>
        <v>4978145</v>
      </c>
      <c r="F140" s="14">
        <f>data!AH62</f>
        <v>0</v>
      </c>
      <c r="G140" s="14">
        <f>data!AI62</f>
        <v>1514343</v>
      </c>
      <c r="H140" s="14">
        <f>data!AJ62</f>
        <v>9541880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2648347.35</v>
      </c>
      <c r="F141" s="14">
        <f>data!AH63</f>
        <v>0</v>
      </c>
      <c r="G141" s="14">
        <f>data!AI63</f>
        <v>0</v>
      </c>
      <c r="H141" s="14">
        <f>data!AJ63</f>
        <v>2759413.69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78264.91</v>
      </c>
      <c r="D142" s="14">
        <f>data!AF64</f>
        <v>33631.21</v>
      </c>
      <c r="E142" s="14">
        <f>data!AG64</f>
        <v>1837537.6</v>
      </c>
      <c r="F142" s="14">
        <f>data!AH64</f>
        <v>0</v>
      </c>
      <c r="G142" s="14">
        <f>data!AI64</f>
        <v>1048244.37</v>
      </c>
      <c r="H142" s="14">
        <f>data!AJ64</f>
        <v>3345354.9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500</v>
      </c>
      <c r="D143" s="14">
        <f>data!AF65</f>
        <v>1500</v>
      </c>
      <c r="E143" s="14">
        <f>data!AG65</f>
        <v>8974.3700000000008</v>
      </c>
      <c r="F143" s="14">
        <f>data!AH65</f>
        <v>0</v>
      </c>
      <c r="G143" s="14">
        <f>data!AI65</f>
        <v>1750</v>
      </c>
      <c r="H143" s="14">
        <f>data!AJ65</f>
        <v>32753.83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42099.140000000014</v>
      </c>
      <c r="D144" s="14">
        <f>data!AF66</f>
        <v>2201.48</v>
      </c>
      <c r="E144" s="14">
        <f>data!AG66</f>
        <v>978009.33</v>
      </c>
      <c r="F144" s="14">
        <f>data!AH66</f>
        <v>0</v>
      </c>
      <c r="G144" s="14">
        <f>data!AI66</f>
        <v>433557.98</v>
      </c>
      <c r="H144" s="14">
        <f>data!AJ66</f>
        <v>336659.14000000013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122652</v>
      </c>
      <c r="D145" s="14">
        <f>data!AF67</f>
        <v>108371</v>
      </c>
      <c r="E145" s="14">
        <f>data!AG67</f>
        <v>523961</v>
      </c>
      <c r="F145" s="14">
        <f>data!AH67</f>
        <v>0</v>
      </c>
      <c r="G145" s="14">
        <f>data!AI67</f>
        <v>795202</v>
      </c>
      <c r="H145" s="14">
        <f>data!AJ67</f>
        <v>410558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475769.97</v>
      </c>
      <c r="D146" s="14">
        <f>data!AF68</f>
        <v>0</v>
      </c>
      <c r="E146" s="14">
        <f>data!AG68</f>
        <v>342832.15</v>
      </c>
      <c r="F146" s="14">
        <f>data!AH68</f>
        <v>0</v>
      </c>
      <c r="G146" s="14">
        <f>data!AI68</f>
        <v>0</v>
      </c>
      <c r="H146" s="14">
        <f>data!AJ68</f>
        <v>3214348.65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14204.03</v>
      </c>
      <c r="D147" s="14">
        <f>data!AF69</f>
        <v>10692.16</v>
      </c>
      <c r="E147" s="14">
        <f>data!AG69</f>
        <v>112641.7</v>
      </c>
      <c r="F147" s="14">
        <f>data!AH69</f>
        <v>0</v>
      </c>
      <c r="G147" s="14">
        <f>data!AI69</f>
        <v>7190.4</v>
      </c>
      <c r="H147" s="14">
        <f>data!AJ69</f>
        <v>302853.93000000005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-3799.68</v>
      </c>
      <c r="D148" s="14">
        <f>-data!AF70</f>
        <v>-86213.64</v>
      </c>
      <c r="E148" s="14">
        <f>-data!AG70</f>
        <v>-1557913.15</v>
      </c>
      <c r="F148" s="14">
        <f>-data!AH70</f>
        <v>0</v>
      </c>
      <c r="G148" s="14">
        <f>-data!AI70</f>
        <v>0</v>
      </c>
      <c r="H148" s="14">
        <f>-data!AJ70</f>
        <v>-860962.55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8519566.5999999996</v>
      </c>
      <c r="D149" s="14">
        <f>data!AF71</f>
        <v>2659688.7599999998</v>
      </c>
      <c r="E149" s="14">
        <f>data!AG71</f>
        <v>30755433.710000001</v>
      </c>
      <c r="F149" s="14">
        <f>data!AH71</f>
        <v>0</v>
      </c>
      <c r="G149" s="14">
        <f>data!AI71</f>
        <v>9530466.6799999997</v>
      </c>
      <c r="H149" s="14">
        <f>data!AJ71</f>
        <v>59619010.43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1894770</v>
      </c>
      <c r="D151" s="48">
        <f>+data!M697</f>
        <v>1352388</v>
      </c>
      <c r="E151" s="48">
        <f>+data!M698</f>
        <v>11038328</v>
      </c>
      <c r="F151" s="48">
        <f>+data!M699</f>
        <v>0</v>
      </c>
      <c r="G151" s="48">
        <f>+data!M700</f>
        <v>7098293</v>
      </c>
      <c r="H151" s="48">
        <f>+data!M701</f>
        <v>13880948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20930063.760000002</v>
      </c>
      <c r="D152" s="14">
        <f>data!AF73</f>
        <v>1542</v>
      </c>
      <c r="E152" s="14">
        <f>data!AG73</f>
        <v>68027982.75</v>
      </c>
      <c r="F152" s="14">
        <f>data!AH73</f>
        <v>0</v>
      </c>
      <c r="G152" s="14">
        <f>data!AI73</f>
        <v>7650123.1900000004</v>
      </c>
      <c r="H152" s="14">
        <f>data!AJ73</f>
        <v>14420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12851739.85</v>
      </c>
      <c r="D153" s="14">
        <f>data!AF74</f>
        <v>4099068.06</v>
      </c>
      <c r="E153" s="14">
        <f>data!AG74</f>
        <v>180602751.08000001</v>
      </c>
      <c r="F153" s="14">
        <f>data!AH74</f>
        <v>0</v>
      </c>
      <c r="G153" s="14">
        <f>data!AI74</f>
        <v>7710121.4500000002</v>
      </c>
      <c r="H153" s="14">
        <f>data!AJ74</f>
        <v>77341824.840000004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33781803.609999999</v>
      </c>
      <c r="D154" s="14">
        <f>data!AF75</f>
        <v>4100610.06</v>
      </c>
      <c r="E154" s="14">
        <f>data!AG75</f>
        <v>248630733.83000001</v>
      </c>
      <c r="F154" s="14">
        <f>data!AH75</f>
        <v>0</v>
      </c>
      <c r="G154" s="14">
        <f>data!AI75</f>
        <v>15360244.640000001</v>
      </c>
      <c r="H154" s="14">
        <f>data!AJ75</f>
        <v>77356244.840000004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1020.31</v>
      </c>
      <c r="D156" s="14">
        <f>data!AF76</f>
        <v>4428.2700000000004</v>
      </c>
      <c r="E156" s="14">
        <f>data!AG76</f>
        <v>19360</v>
      </c>
      <c r="F156" s="14">
        <f>data!AH76</f>
        <v>0</v>
      </c>
      <c r="G156" s="14">
        <f>data!AI76</f>
        <v>22076.09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1155</v>
      </c>
      <c r="E157" s="14">
        <f>data!AG77</f>
        <v>50113</v>
      </c>
      <c r="F157" s="14">
        <f>data!AH77</f>
        <v>0</v>
      </c>
      <c r="G157" s="14">
        <f>data!AI77</f>
        <v>25440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456.77048997996076</v>
      </c>
      <c r="D158" s="14">
        <f>data!AF78</f>
        <v>1982.4397072101235</v>
      </c>
      <c r="E158" s="14">
        <f>data!AG78</f>
        <v>8667.0489223981349</v>
      </c>
      <c r="F158" s="14">
        <f>data!AH78</f>
        <v>0</v>
      </c>
      <c r="G158" s="14">
        <f>data!AI78</f>
        <v>9882.9830601892681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2857.6441359319542</v>
      </c>
      <c r="D159" s="14">
        <f>data!AF79</f>
        <v>7698.4863334052525</v>
      </c>
      <c r="E159" s="14">
        <f>data!AG79</f>
        <v>208916.38751310422</v>
      </c>
      <c r="F159" s="14">
        <f>data!AH79</f>
        <v>0</v>
      </c>
      <c r="G159" s="14">
        <f>data!AI79</f>
        <v>106052.04623474547</v>
      </c>
      <c r="H159" s="14">
        <f>data!AJ79</f>
        <v>28326.559921127584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0.93794469282266346</v>
      </c>
      <c r="D160" s="26">
        <f>data!AF80</f>
        <v>2.5268207151449182</v>
      </c>
      <c r="E160" s="26">
        <f>data!AG80</f>
        <v>68.571175272562016</v>
      </c>
      <c r="F160" s="26">
        <f>data!AH80</f>
        <v>0</v>
      </c>
      <c r="G160" s="26">
        <f>data!AI80</f>
        <v>34.808726768360579</v>
      </c>
      <c r="H160" s="26">
        <f>data!AJ80</f>
        <v>9.2974300788086062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PeaceHealth Southwest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108697</v>
      </c>
      <c r="H169" s="14">
        <f>data!AQ59</f>
        <v>0</v>
      </c>
      <c r="I169" s="14">
        <f>data!AR59</f>
        <v>74761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156.55502879298109</v>
      </c>
      <c r="H170" s="26">
        <f>data!AQ60</f>
        <v>0</v>
      </c>
      <c r="I170" s="26">
        <f>data!AR60</f>
        <v>135.90828819027368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18996184.350000001</v>
      </c>
      <c r="H171" s="14">
        <f>data!AQ61</f>
        <v>0</v>
      </c>
      <c r="I171" s="14">
        <f>data!AR61</f>
        <v>13396832.59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5276147</v>
      </c>
      <c r="H172" s="14">
        <f>data!AQ62</f>
        <v>0</v>
      </c>
      <c r="I172" s="14">
        <f>data!AR62</f>
        <v>3529261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1022499.05</v>
      </c>
      <c r="H173" s="14">
        <f>data!AQ63</f>
        <v>0</v>
      </c>
      <c r="I173" s="14">
        <f>data!AR63</f>
        <v>234379.16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82789.179999999993</v>
      </c>
      <c r="G174" s="14">
        <f>data!AP64</f>
        <v>3038409.47</v>
      </c>
      <c r="H174" s="14">
        <f>data!AQ64</f>
        <v>0</v>
      </c>
      <c r="I174" s="14">
        <f>data!AR64</f>
        <v>1051302.4099999999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33845.93</v>
      </c>
      <c r="H175" s="14">
        <f>data!AQ65</f>
        <v>0</v>
      </c>
      <c r="I175" s="14">
        <f>data!AR65</f>
        <v>1971.74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874630.82999999961</v>
      </c>
      <c r="H176" s="14">
        <f>data!AQ66</f>
        <v>0</v>
      </c>
      <c r="I176" s="14">
        <f>data!AR66</f>
        <v>1342067.6599999999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85781</v>
      </c>
      <c r="G177" s="14">
        <f>data!AP67</f>
        <v>266651</v>
      </c>
      <c r="H177" s="14">
        <f>data!AQ67</f>
        <v>0</v>
      </c>
      <c r="I177" s="14">
        <f>data!AR67</f>
        <v>13777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2356850.0300000003</v>
      </c>
      <c r="H178" s="14">
        <f>data!AQ68</f>
        <v>0</v>
      </c>
      <c r="I178" s="14">
        <f>data!AR68</f>
        <v>507513.57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98392.53</v>
      </c>
      <c r="H179" s="14">
        <f>data!AQ69</f>
        <v>0</v>
      </c>
      <c r="I179" s="14">
        <f>data!AR69</f>
        <v>520181.58999999997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-922982.23</v>
      </c>
      <c r="H180" s="14">
        <f>-data!AQ70</f>
        <v>0</v>
      </c>
      <c r="I180" s="14">
        <f>-data!AR70</f>
        <v>-48409.95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168570.18</v>
      </c>
      <c r="G181" s="14">
        <f>data!AP71</f>
        <v>31040627.960000001</v>
      </c>
      <c r="H181" s="14">
        <f>data!AQ71</f>
        <v>0</v>
      </c>
      <c r="I181" s="14">
        <f>data!AR71</f>
        <v>20548876.77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731809</v>
      </c>
      <c r="G183" s="48">
        <f>+data!M707</f>
        <v>7101377</v>
      </c>
      <c r="H183" s="48">
        <f>+data!M708</f>
        <v>0</v>
      </c>
      <c r="I183" s="48">
        <f>+data!M709</f>
        <v>5608463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125199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71197206.640000001</v>
      </c>
      <c r="H185" s="14">
        <f>data!AQ74</f>
        <v>0</v>
      </c>
      <c r="I185" s="14">
        <f>data!AR74</f>
        <v>48383920.409999996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71322405.640000001</v>
      </c>
      <c r="H186" s="14">
        <f>data!AQ75</f>
        <v>0</v>
      </c>
      <c r="I186" s="14">
        <f>data!AR75</f>
        <v>48383920.409999996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4661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2086.6278423190965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44665.706424666743</v>
      </c>
      <c r="H191" s="14">
        <f>data!AQ79</f>
        <v>0</v>
      </c>
      <c r="I191" s="14">
        <f>data!AR79</f>
        <v>177383.50095721064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14.660314685589279</v>
      </c>
      <c r="H192" s="26">
        <f>data!AQ80</f>
        <v>0</v>
      </c>
      <c r="I192" s="26">
        <f>data!AR80</f>
        <v>58.22135486539856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PeaceHealth Southwest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252713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5.2326039278866734</v>
      </c>
      <c r="G202" s="26">
        <f>data!AW60</f>
        <v>0</v>
      </c>
      <c r="H202" s="26">
        <f>data!AX60</f>
        <v>0</v>
      </c>
      <c r="I202" s="26">
        <f>data!AY60</f>
        <v>80.402807916483994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420246.62</v>
      </c>
      <c r="G203" s="14">
        <f>data!AW61</f>
        <v>0</v>
      </c>
      <c r="H203" s="14">
        <f>data!AX61</f>
        <v>0</v>
      </c>
      <c r="I203" s="14">
        <f>data!AY61</f>
        <v>3621166.64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127882</v>
      </c>
      <c r="G204" s="14">
        <f>data!AW62</f>
        <v>0</v>
      </c>
      <c r="H204" s="14">
        <f>data!AX62</f>
        <v>0</v>
      </c>
      <c r="I204" s="14">
        <f>data!AY62</f>
        <v>1172094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24062.04</v>
      </c>
      <c r="G206" s="14">
        <f>data!AW64</f>
        <v>0</v>
      </c>
      <c r="H206" s="14">
        <f>data!AX64</f>
        <v>0</v>
      </c>
      <c r="I206" s="14">
        <f>data!AY64</f>
        <v>83006.259999999995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84.73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2816.72</v>
      </c>
      <c r="G208" s="14">
        <f>data!AW66</f>
        <v>0</v>
      </c>
      <c r="H208" s="14">
        <f>data!AX66</f>
        <v>0</v>
      </c>
      <c r="I208" s="14">
        <f>data!AY66</f>
        <v>857325.34000000008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23465</v>
      </c>
      <c r="G209" s="14">
        <f>data!AW67</f>
        <v>0</v>
      </c>
      <c r="H209" s="14">
        <f>data!AX67</f>
        <v>0</v>
      </c>
      <c r="I209" s="14">
        <f>data!AY67</f>
        <v>440447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844.44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7383.45</v>
      </c>
      <c r="G211" s="14">
        <f>data!AW69</f>
        <v>0</v>
      </c>
      <c r="H211" s="14">
        <f>data!AX69</f>
        <v>0</v>
      </c>
      <c r="I211" s="14">
        <f>data!AY69</f>
        <v>589.70000000000005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-18684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587256.55999999994</v>
      </c>
      <c r="G213" s="14">
        <f>data!AW71</f>
        <v>0</v>
      </c>
      <c r="H213" s="14">
        <f>data!AX71</f>
        <v>0</v>
      </c>
      <c r="I213" s="14">
        <f>data!AY71</f>
        <v>6175473.3800000008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249049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798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3430992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3431790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573</v>
      </c>
      <c r="G220" s="14">
        <f>data!AW76</f>
        <v>0</v>
      </c>
      <c r="H220" s="14">
        <f>data!AX76</f>
        <v>0</v>
      </c>
      <c r="I220" s="85">
        <f>data!AY76</f>
        <v>19713.599999999999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862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256.51957812676295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3583.1251026365694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1.1760642731820048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PeaceHealth Southwest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846278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50.214327314046734</v>
      </c>
      <c r="F234" s="26">
        <f>data!BC60</f>
        <v>0</v>
      </c>
      <c r="G234" s="26">
        <f>data!BD60</f>
        <v>0</v>
      </c>
      <c r="H234" s="26">
        <f>data!BE60</f>
        <v>36.78562679980616</v>
      </c>
      <c r="I234" s="26">
        <f>data!BF60</f>
        <v>100.52123705388024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5464719.71</v>
      </c>
      <c r="F235" s="14">
        <f>data!BC61</f>
        <v>0</v>
      </c>
      <c r="G235" s="14">
        <f>data!BD61</f>
        <v>0</v>
      </c>
      <c r="H235" s="14">
        <f>data!BE61</f>
        <v>2558819.16</v>
      </c>
      <c r="I235" s="14">
        <f>data!BF61</f>
        <v>4123296.4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1291727</v>
      </c>
      <c r="F236" s="14">
        <f>data!BC62</f>
        <v>0</v>
      </c>
      <c r="G236" s="14">
        <f>data!BD62</f>
        <v>0</v>
      </c>
      <c r="H236" s="14">
        <f>data!BE62</f>
        <v>880019</v>
      </c>
      <c r="I236" s="14">
        <f>data!BF62</f>
        <v>1555918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14857.96</v>
      </c>
      <c r="F238" s="14">
        <f>data!BC64</f>
        <v>0</v>
      </c>
      <c r="G238" s="14">
        <f>data!BD64</f>
        <v>0</v>
      </c>
      <c r="H238" s="14">
        <f>data!BE64</f>
        <v>876715.04</v>
      </c>
      <c r="I238" s="14">
        <f>data!BF64</f>
        <v>697730.97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850</v>
      </c>
      <c r="F239" s="14">
        <f>data!BC65</f>
        <v>0</v>
      </c>
      <c r="G239" s="14">
        <f>data!BD65</f>
        <v>0</v>
      </c>
      <c r="H239" s="14">
        <f>data!BE65</f>
        <v>2587383.62</v>
      </c>
      <c r="I239" s="14">
        <f>data!BF65</f>
        <v>382174.2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1661575.01</v>
      </c>
      <c r="F240" s="14">
        <f>data!BC66</f>
        <v>0</v>
      </c>
      <c r="G240" s="14">
        <f>data!BD66</f>
        <v>0</v>
      </c>
      <c r="H240" s="14">
        <f>data!BE66</f>
        <v>10347585.199999999</v>
      </c>
      <c r="I240" s="14">
        <f>data!BF66</f>
        <v>2386061.2799999998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1021</v>
      </c>
      <c r="F241" s="14">
        <f>data!BC67</f>
        <v>0</v>
      </c>
      <c r="G241" s="14">
        <f>data!BD67</f>
        <v>141832</v>
      </c>
      <c r="H241" s="14">
        <f>data!BE67</f>
        <v>5773617</v>
      </c>
      <c r="I241" s="14">
        <f>data!BF67</f>
        <v>441766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2173854.2200000002</v>
      </c>
      <c r="I242" s="14">
        <f>data!BF68</f>
        <v>3579.83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92932.1</v>
      </c>
      <c r="F243" s="14">
        <f>data!BC69</f>
        <v>0</v>
      </c>
      <c r="G243" s="14">
        <f>data!BD69</f>
        <v>0</v>
      </c>
      <c r="H243" s="14">
        <f>data!BE69</f>
        <v>64792.409999999974</v>
      </c>
      <c r="I243" s="14">
        <f>data!BF69</f>
        <v>1748.97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-331.04</v>
      </c>
      <c r="F244" s="14">
        <f>-data!BC70</f>
        <v>0</v>
      </c>
      <c r="G244" s="14">
        <f>-data!BD70</f>
        <v>0</v>
      </c>
      <c r="H244" s="14">
        <f>-data!BE70</f>
        <v>-646916.28</v>
      </c>
      <c r="I244" s="14">
        <f>-data!BF70</f>
        <v>-5026.6899999999996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8527351.7400000002</v>
      </c>
      <c r="F245" s="14">
        <f>data!BC71</f>
        <v>0</v>
      </c>
      <c r="G245" s="14">
        <f>data!BD71</f>
        <v>141832</v>
      </c>
      <c r="H245" s="14">
        <f>data!BE71</f>
        <v>24615869.369999997</v>
      </c>
      <c r="I245" s="14">
        <f>data!BF71</f>
        <v>9587248.9600000009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7706.59</v>
      </c>
      <c r="H252" s="85">
        <f>data!BE76</f>
        <v>314021.37367647077</v>
      </c>
      <c r="I252" s="85">
        <f>data!BF76</f>
        <v>21631.66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PeaceHealth Southwest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9.6250161617308851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453777.37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196679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4022.98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59286</v>
      </c>
      <c r="D273" s="14">
        <f>data!BH67</f>
        <v>55977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86580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-420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713345.35</v>
      </c>
      <c r="D277" s="14">
        <f>data!BH71</f>
        <v>55977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86580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2789.85</v>
      </c>
      <c r="D284" s="85">
        <f>data!BH76</f>
        <v>3041.56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4704.3900000000003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1361.6399442360162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2106.0525971095335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PeaceHealth Southwest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6.7957653442651011</v>
      </c>
      <c r="D298" s="26">
        <f>data!BO60</f>
        <v>5.4898613056318757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3.0920447488001379</v>
      </c>
      <c r="I298" s="26">
        <f>data!BT60</f>
        <v>7.6692564562170249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2533717.16</v>
      </c>
      <c r="D299" s="14">
        <f>data!BO61</f>
        <v>362619.69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187781.55</v>
      </c>
      <c r="I299" s="14">
        <f>data!BT61</f>
        <v>674335.12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493289</v>
      </c>
      <c r="D300" s="14">
        <f>data!BO62</f>
        <v>121738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61438</v>
      </c>
      <c r="I300" s="14">
        <f>data!BT62</f>
        <v>207340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9982.4500000000007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40916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29368.81</v>
      </c>
      <c r="I302" s="14">
        <f>data!BT64</f>
        <v>7069.64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2200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4200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73522839.920000002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3166.97</v>
      </c>
      <c r="I304" s="14">
        <f>data!BT66</f>
        <v>170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18727012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52948</v>
      </c>
      <c r="H305" s="14">
        <f>data!BS67</f>
        <v>33461</v>
      </c>
      <c r="I305" s="14">
        <f>data!BT67</f>
        <v>25365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68867.16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157016.71</v>
      </c>
      <c r="I307" s="14">
        <f>data!BT69</f>
        <v>41180.720000000001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-12494.36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-233235.23</v>
      </c>
      <c r="I308" s="14">
        <f>-data!BT70</f>
        <v>-38957.94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95386329.329999998</v>
      </c>
      <c r="D309" s="14">
        <f>data!BO71</f>
        <v>484357.69</v>
      </c>
      <c r="E309" s="14">
        <f>data!BP71</f>
        <v>0</v>
      </c>
      <c r="F309" s="14">
        <f>data!BQ71</f>
        <v>0</v>
      </c>
      <c r="G309" s="14">
        <f>data!BR71</f>
        <v>52948</v>
      </c>
      <c r="H309" s="14">
        <f>data!BS71</f>
        <v>238997.80999999991</v>
      </c>
      <c r="I309" s="14">
        <f>data!BT71</f>
        <v>920702.54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10256.76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2876.96</v>
      </c>
      <c r="H316" s="85">
        <f>data!BS76</f>
        <v>1689.14</v>
      </c>
      <c r="I316" s="85">
        <f>data!BT76</f>
        <v>1378.22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756.19106491630089</v>
      </c>
      <c r="I318" s="85">
        <f>data!BT78</f>
        <v>616.99897550762182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PeaceHealth Southwest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5.5662921098915286</v>
      </c>
      <c r="F330" s="26">
        <f>data!BX60</f>
        <v>41.946221006181325</v>
      </c>
      <c r="G330" s="26">
        <f>data!BY60</f>
        <v>33.945652919266472</v>
      </c>
      <c r="H330" s="26">
        <f>data!BZ60</f>
        <v>37.381780210432694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532232.75</v>
      </c>
      <c r="F331" s="86">
        <f>data!BX61</f>
        <v>4218018.54</v>
      </c>
      <c r="G331" s="86">
        <f>data!BY61</f>
        <v>3420342.42</v>
      </c>
      <c r="H331" s="86">
        <f>data!BZ61</f>
        <v>4150567.22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155081</v>
      </c>
      <c r="F332" s="86">
        <f>data!BX62</f>
        <v>1015427</v>
      </c>
      <c r="G332" s="86">
        <f>data!BY62</f>
        <v>576133</v>
      </c>
      <c r="H332" s="86">
        <f>data!BZ62</f>
        <v>1157094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97701.75</v>
      </c>
      <c r="F333" s="86">
        <f>data!BX63</f>
        <v>10475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215199.44</v>
      </c>
      <c r="F334" s="86">
        <f>data!BX64</f>
        <v>2814412.93</v>
      </c>
      <c r="G334" s="86">
        <f>data!BY64</f>
        <v>7422.93</v>
      </c>
      <c r="H334" s="86">
        <f>data!BZ64</f>
        <v>8901.2000000000007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2000</v>
      </c>
      <c r="H335" s="86">
        <f>data!BZ65</f>
        <v>1500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100530.47</v>
      </c>
      <c r="E336" s="86">
        <f>data!BW66</f>
        <v>2423.0699999999997</v>
      </c>
      <c r="F336" s="86">
        <f>data!BX66</f>
        <v>1619477.77</v>
      </c>
      <c r="G336" s="86">
        <f>data!BY66</f>
        <v>36.819999999948799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30598</v>
      </c>
      <c r="D337" s="86">
        <f>data!BV67</f>
        <v>143789</v>
      </c>
      <c r="E337" s="86">
        <f>data!BW67</f>
        <v>31922</v>
      </c>
      <c r="F337" s="86">
        <f>data!BX67</f>
        <v>21085</v>
      </c>
      <c r="G337" s="86">
        <f>data!BY67</f>
        <v>379188</v>
      </c>
      <c r="H337" s="86">
        <f>data!BZ67</f>
        <v>1045</v>
      </c>
      <c r="I337" s="86">
        <f>data!CA67</f>
        <v>179980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47559.28</v>
      </c>
      <c r="F338" s="86">
        <f>data!BX68</f>
        <v>145774.59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1850.49</v>
      </c>
      <c r="E339" s="86">
        <f>data!BW69</f>
        <v>6280.33</v>
      </c>
      <c r="F339" s="86">
        <f>data!BX69</f>
        <v>58027.46</v>
      </c>
      <c r="G339" s="86">
        <f>data!BY69</f>
        <v>49590.98000000001</v>
      </c>
      <c r="H339" s="86">
        <f>data!BZ69</f>
        <v>3404.75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-2000</v>
      </c>
      <c r="F340" s="14">
        <f>-data!BX70</f>
        <v>-41348753.719999999</v>
      </c>
      <c r="G340" s="14">
        <f>-data!BY70</f>
        <v>-22422.959999999999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30598</v>
      </c>
      <c r="D341" s="14">
        <f>data!BV71</f>
        <v>246169.96</v>
      </c>
      <c r="E341" s="14">
        <f>data!BW71</f>
        <v>1086399.6199999999</v>
      </c>
      <c r="F341" s="14">
        <f>data!BX71</f>
        <v>-31446055.43</v>
      </c>
      <c r="G341" s="14">
        <f>data!BY71</f>
        <v>4412291.1900000004</v>
      </c>
      <c r="H341" s="14">
        <f>data!BZ71</f>
        <v>5322512.1700000009</v>
      </c>
      <c r="I341" s="14">
        <f>data!CA71</f>
        <v>179980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1662.58</v>
      </c>
      <c r="D348" s="85">
        <f>data!BV76</f>
        <v>7812.92</v>
      </c>
      <c r="E348" s="85">
        <f>data!BW76</f>
        <v>1711.53</v>
      </c>
      <c r="F348" s="85">
        <f>data!BX76</f>
        <v>1145.67</v>
      </c>
      <c r="G348" s="85">
        <f>data!BY76</f>
        <v>4458.5</v>
      </c>
      <c r="H348" s="85">
        <f>data!BZ76</f>
        <v>0</v>
      </c>
      <c r="I348" s="85">
        <f>data!CA76</f>
        <v>9779.3799999999992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744.30073333681264</v>
      </c>
      <c r="D350" s="85">
        <f>data!BV78</f>
        <v>3497.673546837957</v>
      </c>
      <c r="E350" s="85">
        <f>data!BW78</f>
        <v>766.21457862355783</v>
      </c>
      <c r="F350" s="85">
        <f>data!BX78</f>
        <v>512.89142246507606</v>
      </c>
      <c r="G350" s="85">
        <f>data!BY78</f>
        <v>1995.9730175884342</v>
      </c>
      <c r="H350" s="85">
        <f>data!BZ78</f>
        <v>0</v>
      </c>
      <c r="I350" s="85">
        <f>data!CA78</f>
        <v>4378.0147154298484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PeaceHealth Southwest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39.548883009859765</v>
      </c>
      <c r="E362" s="217"/>
      <c r="F362" s="211"/>
      <c r="G362" s="211"/>
      <c r="H362" s="211"/>
      <c r="I362" s="87">
        <f>data!CE60</f>
        <v>2729.754265659928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3492301.48</v>
      </c>
      <c r="E363" s="218"/>
      <c r="F363" s="219"/>
      <c r="G363" s="219"/>
      <c r="H363" s="219"/>
      <c r="I363" s="86">
        <f>data!CE61</f>
        <v>276999145.47000009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1182582</v>
      </c>
      <c r="E364" s="218"/>
      <c r="F364" s="219"/>
      <c r="G364" s="219"/>
      <c r="H364" s="219"/>
      <c r="I364" s="86">
        <f>data!CE62</f>
        <v>69853957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858562.45</v>
      </c>
      <c r="E365" s="218"/>
      <c r="F365" s="219"/>
      <c r="G365" s="219"/>
      <c r="H365" s="219"/>
      <c r="I365" s="86">
        <f>data!CE63</f>
        <v>19019859.84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-617086.19000000006</v>
      </c>
      <c r="E366" s="218"/>
      <c r="F366" s="219"/>
      <c r="G366" s="219"/>
      <c r="H366" s="219"/>
      <c r="I366" s="86">
        <f>data!CE64</f>
        <v>109949046.09000003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3293.6</v>
      </c>
      <c r="E367" s="218"/>
      <c r="F367" s="219"/>
      <c r="G367" s="219"/>
      <c r="H367" s="219"/>
      <c r="I367" s="86">
        <f>data!CE65</f>
        <v>3098763.0800000005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18165290.649999999</v>
      </c>
      <c r="E368" s="218"/>
      <c r="F368" s="219"/>
      <c r="G368" s="219"/>
      <c r="H368" s="219"/>
      <c r="I368" s="86">
        <f>data!CE66</f>
        <v>123981980.15999997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3380395</v>
      </c>
      <c r="E369" s="218"/>
      <c r="F369" s="219"/>
      <c r="G369" s="219"/>
      <c r="H369" s="219"/>
      <c r="I369" s="86">
        <f>data!CE67</f>
        <v>45597423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84634.55</v>
      </c>
      <c r="E370" s="218"/>
      <c r="F370" s="219"/>
      <c r="G370" s="219"/>
      <c r="H370" s="219"/>
      <c r="I370" s="86">
        <f>data!CE68</f>
        <v>12638176.93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22234</v>
      </c>
      <c r="D371" s="86">
        <f>data!CC69</f>
        <v>506812.0800000024</v>
      </c>
      <c r="E371" s="86">
        <f>data!CD69</f>
        <v>25642461.039999999</v>
      </c>
      <c r="F371" s="219"/>
      <c r="G371" s="219"/>
      <c r="H371" s="219"/>
      <c r="I371" s="86">
        <f>data!CE69</f>
        <v>28265865.280000001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-100000</v>
      </c>
      <c r="D372" s="14">
        <f>-data!CC70</f>
        <v>-338228.91</v>
      </c>
      <c r="E372" s="229">
        <f>data!CD70</f>
        <v>20076.05</v>
      </c>
      <c r="F372" s="220"/>
      <c r="G372" s="220"/>
      <c r="H372" s="220"/>
      <c r="I372" s="14">
        <f>-data!CE70</f>
        <v>-50664306.139999993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-77766</v>
      </c>
      <c r="D373" s="86">
        <f>data!CC71</f>
        <v>26718556.710000001</v>
      </c>
      <c r="E373" s="86">
        <f>data!CD71</f>
        <v>25622384.989999998</v>
      </c>
      <c r="F373" s="219"/>
      <c r="G373" s="219"/>
      <c r="H373" s="219"/>
      <c r="I373" s="14">
        <f>data!CE71</f>
        <v>638739910.71000004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1069203751.4400001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1003778488.14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2072982239.5799999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239.93</v>
      </c>
      <c r="E380" s="214"/>
      <c r="F380" s="211"/>
      <c r="G380" s="211"/>
      <c r="H380" s="211"/>
      <c r="I380" s="14">
        <f>data!CE76</f>
        <v>846278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252713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209084.17307207081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2329464.0000000009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764.58379419902678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2021-05-11T21:46:05Z</dcterms:modified>
</cp:coreProperties>
</file>