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0ED729F6-7F1E-4F13-A914-429861FD7A5C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 2019" sheetId="11" r:id="rId10"/>
    <sheet name="Prior Year 2018" sheetId="10" r:id="rId11"/>
  </sheets>
  <definedNames>
    <definedName name="_Fill" localSheetId="10" hidden="1">'Prior Year 2018'!$DR$819:$DR$864</definedName>
    <definedName name="_Fill" localSheetId="9" hidden="1">'Prior Year 2019'!$DR$921:$DR$966</definedName>
    <definedName name="_Fill" hidden="1">data!$DR$921:$DR$966</definedName>
    <definedName name="Costcenter" localSheetId="10">'Prior Year 2018'!#REF!</definedName>
    <definedName name="Costcenter" localSheetId="9">'Prior Year 2019'!$A$732:$W$813</definedName>
    <definedName name="Costcenter">data!$A$732:$W$813</definedName>
    <definedName name="Edit" localSheetId="10">'Prior Year 2018'!$A$410:$E$477</definedName>
    <definedName name="Edit" localSheetId="9">'Prior Year 2019'!$A$411:$E$478</definedName>
    <definedName name="Edit">data!$A$411:$E$478</definedName>
    <definedName name="Funds" localSheetId="10">'Prior Year 2018'!#REF!</definedName>
    <definedName name="Funds" localSheetId="9">'Prior Year 2019'!$A$728:$CF$730</definedName>
    <definedName name="Funds">data!$A$728:$CF$730</definedName>
    <definedName name="Hospital" localSheetId="10">'Prior Year 2018'!#REF!</definedName>
    <definedName name="Hospital" localSheetId="9">'Prior Year 2019'!$A$724:$BR$726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10">'Prior Year 2018'!$A$410:$E$477</definedName>
    <definedName name="_xlnm.Print_Area" localSheetId="9">'Prior Year 2019'!$A$411:$E$478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10">'Prior Year 2018'!#REF!</definedName>
    <definedName name="Support" localSheetId="9">'Prior Year 2019'!$A$720:$CD$722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F378" i="1" l="1"/>
  <c r="F386" i="1" l="1"/>
  <c r="F379" i="1"/>
  <c r="F380" i="1"/>
  <c r="F381" i="1"/>
  <c r="F382" i="1"/>
  <c r="F383" i="1"/>
  <c r="F384" i="1"/>
  <c r="F385" i="1"/>
  <c r="D550" i="1" l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D493" i="1"/>
  <c r="B493" i="1"/>
  <c r="CC75" i="1" l="1"/>
  <c r="BB75" i="1"/>
  <c r="O817" i="11" l="1"/>
  <c r="M817" i="11"/>
  <c r="L817" i="11"/>
  <c r="K817" i="11"/>
  <c r="J817" i="11"/>
  <c r="I817" i="11"/>
  <c r="H817" i="11"/>
  <c r="G817" i="11"/>
  <c r="F817" i="11"/>
  <c r="E817" i="11"/>
  <c r="D817" i="11"/>
  <c r="I815" i="11"/>
  <c r="X813" i="11"/>
  <c r="X815" i="11" s="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O815" i="11" s="1"/>
  <c r="M734" i="11"/>
  <c r="L734" i="11"/>
  <c r="K734" i="11"/>
  <c r="I734" i="11"/>
  <c r="H734" i="11"/>
  <c r="G734" i="11"/>
  <c r="F734" i="11"/>
  <c r="D734" i="11"/>
  <c r="D815" i="11" s="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E550" i="11"/>
  <c r="D550" i="11"/>
  <c r="B550" i="11"/>
  <c r="H550" i="11" s="1"/>
  <c r="B549" i="11"/>
  <c r="B548" i="11"/>
  <c r="B547" i="11"/>
  <c r="H546" i="11"/>
  <c r="F546" i="11"/>
  <c r="E546" i="11"/>
  <c r="D546" i="11"/>
  <c r="B546" i="11"/>
  <c r="F545" i="11"/>
  <c r="E545" i="11"/>
  <c r="D545" i="11"/>
  <c r="B545" i="11"/>
  <c r="H545" i="11" s="1"/>
  <c r="H544" i="11"/>
  <c r="F544" i="11"/>
  <c r="E544" i="11"/>
  <c r="D544" i="11"/>
  <c r="B544" i="11"/>
  <c r="B543" i="11"/>
  <c r="B542" i="11"/>
  <c r="B541" i="11"/>
  <c r="E540" i="11"/>
  <c r="D540" i="11"/>
  <c r="B540" i="11"/>
  <c r="H540" i="11" s="1"/>
  <c r="E539" i="11"/>
  <c r="D539" i="11"/>
  <c r="B539" i="11"/>
  <c r="H538" i="11"/>
  <c r="F538" i="11"/>
  <c r="E538" i="11"/>
  <c r="D538" i="11"/>
  <c r="B538" i="11"/>
  <c r="H537" i="11"/>
  <c r="F537" i="11"/>
  <c r="E537" i="11"/>
  <c r="D537" i="11"/>
  <c r="B537" i="11"/>
  <c r="F536" i="11"/>
  <c r="E536" i="11"/>
  <c r="D536" i="11"/>
  <c r="B536" i="11"/>
  <c r="H536" i="11" s="1"/>
  <c r="H535" i="11"/>
  <c r="F535" i="11"/>
  <c r="E535" i="11"/>
  <c r="D535" i="11"/>
  <c r="B535" i="11"/>
  <c r="E534" i="11"/>
  <c r="D534" i="11"/>
  <c r="B534" i="11"/>
  <c r="H534" i="11" s="1"/>
  <c r="E533" i="11"/>
  <c r="D533" i="11"/>
  <c r="B533" i="11"/>
  <c r="E532" i="11"/>
  <c r="D532" i="11"/>
  <c r="B532" i="11"/>
  <c r="E531" i="11"/>
  <c r="D531" i="11"/>
  <c r="B531" i="11"/>
  <c r="F530" i="11"/>
  <c r="E530" i="11"/>
  <c r="D530" i="11"/>
  <c r="B530" i="11"/>
  <c r="F529" i="11"/>
  <c r="E529" i="11"/>
  <c r="D529" i="11"/>
  <c r="B529" i="11"/>
  <c r="F528" i="11"/>
  <c r="E528" i="11"/>
  <c r="D528" i="11"/>
  <c r="B528" i="11"/>
  <c r="H528" i="11" s="1"/>
  <c r="H527" i="11"/>
  <c r="F527" i="11"/>
  <c r="E527" i="11"/>
  <c r="D527" i="11"/>
  <c r="B527" i="11"/>
  <c r="E526" i="11"/>
  <c r="D526" i="11"/>
  <c r="B526" i="11"/>
  <c r="E525" i="11"/>
  <c r="D525" i="11"/>
  <c r="B525" i="11"/>
  <c r="H525" i="11" s="1"/>
  <c r="E524" i="11"/>
  <c r="D524" i="11"/>
  <c r="B524" i="11"/>
  <c r="F524" i="11" s="1"/>
  <c r="H523" i="11"/>
  <c r="E523" i="11"/>
  <c r="D523" i="11"/>
  <c r="B523" i="11"/>
  <c r="F523" i="11" s="1"/>
  <c r="F522" i="11"/>
  <c r="E522" i="11"/>
  <c r="D522" i="11"/>
  <c r="B522" i="11"/>
  <c r="F521" i="11"/>
  <c r="B521" i="11"/>
  <c r="E520" i="11"/>
  <c r="D520" i="11"/>
  <c r="B520" i="11"/>
  <c r="E519" i="11"/>
  <c r="D519" i="11"/>
  <c r="B519" i="11"/>
  <c r="H519" i="11" s="1"/>
  <c r="E518" i="11"/>
  <c r="D518" i="11"/>
  <c r="B518" i="11"/>
  <c r="F518" i="11" s="1"/>
  <c r="E517" i="11"/>
  <c r="D517" i="11"/>
  <c r="B517" i="11"/>
  <c r="F517" i="11" s="1"/>
  <c r="H516" i="11"/>
  <c r="F516" i="11"/>
  <c r="E516" i="11"/>
  <c r="D516" i="11"/>
  <c r="B516" i="11"/>
  <c r="E515" i="11"/>
  <c r="D515" i="11"/>
  <c r="B515" i="11"/>
  <c r="F514" i="11"/>
  <c r="E514" i="11"/>
  <c r="D514" i="11"/>
  <c r="B514" i="11"/>
  <c r="H514" i="11" s="1"/>
  <c r="F513" i="11"/>
  <c r="B513" i="11"/>
  <c r="H512" i="11"/>
  <c r="F512" i="11"/>
  <c r="B512" i="11"/>
  <c r="H511" i="11"/>
  <c r="F511" i="11"/>
  <c r="E511" i="11"/>
  <c r="D511" i="11"/>
  <c r="B511" i="11"/>
  <c r="F510" i="11"/>
  <c r="E510" i="11"/>
  <c r="D510" i="11"/>
  <c r="B510" i="11"/>
  <c r="H510" i="11" s="1"/>
  <c r="E509" i="11"/>
  <c r="D509" i="11"/>
  <c r="F509" i="11" s="1"/>
  <c r="B509" i="11"/>
  <c r="H508" i="11"/>
  <c r="E508" i="11"/>
  <c r="D508" i="11"/>
  <c r="B508" i="11"/>
  <c r="F508" i="11" s="1"/>
  <c r="F507" i="11"/>
  <c r="E507" i="11"/>
  <c r="D507" i="11"/>
  <c r="B507" i="11"/>
  <c r="H507" i="11" s="1"/>
  <c r="H506" i="11"/>
  <c r="F506" i="11"/>
  <c r="E506" i="11"/>
  <c r="D506" i="11"/>
  <c r="B506" i="11"/>
  <c r="E505" i="11"/>
  <c r="D505" i="11"/>
  <c r="B505" i="11"/>
  <c r="H504" i="11"/>
  <c r="F504" i="11"/>
  <c r="E504" i="11"/>
  <c r="D504" i="11"/>
  <c r="B504" i="11"/>
  <c r="H503" i="11"/>
  <c r="F503" i="11"/>
  <c r="E503" i="11"/>
  <c r="D503" i="11"/>
  <c r="B503" i="11"/>
  <c r="F502" i="11"/>
  <c r="E502" i="11"/>
  <c r="D502" i="11"/>
  <c r="B502" i="11"/>
  <c r="H502" i="11" s="1"/>
  <c r="H501" i="11"/>
  <c r="F501" i="11"/>
  <c r="E501" i="11"/>
  <c r="D501" i="11"/>
  <c r="B501" i="11"/>
  <c r="H500" i="11"/>
  <c r="E500" i="11"/>
  <c r="D500" i="11"/>
  <c r="B500" i="11"/>
  <c r="F500" i="11" s="1"/>
  <c r="F499" i="11"/>
  <c r="E499" i="11"/>
  <c r="D499" i="11"/>
  <c r="B499" i="11"/>
  <c r="H499" i="11" s="1"/>
  <c r="F498" i="11"/>
  <c r="E498" i="11"/>
  <c r="D498" i="11"/>
  <c r="B498" i="11"/>
  <c r="E497" i="11"/>
  <c r="D497" i="11"/>
  <c r="B497" i="11"/>
  <c r="F496" i="11"/>
  <c r="E496" i="11"/>
  <c r="D496" i="11"/>
  <c r="B496" i="11"/>
  <c r="G493" i="11"/>
  <c r="F493" i="11"/>
  <c r="E493" i="11"/>
  <c r="D493" i="11"/>
  <c r="C493" i="11"/>
  <c r="B493" i="11"/>
  <c r="A493" i="11"/>
  <c r="B478" i="11"/>
  <c r="B475" i="11"/>
  <c r="B474" i="11"/>
  <c r="B473" i="11"/>
  <c r="C472" i="11"/>
  <c r="B472" i="11"/>
  <c r="C471" i="11"/>
  <c r="B471" i="11"/>
  <c r="B470" i="11"/>
  <c r="B469" i="11"/>
  <c r="B468" i="11"/>
  <c r="B464" i="11"/>
  <c r="B463" i="11"/>
  <c r="C459" i="11"/>
  <c r="B459" i="11"/>
  <c r="B458" i="11"/>
  <c r="B455" i="11"/>
  <c r="B454" i="11"/>
  <c r="B453" i="11"/>
  <c r="C448" i="11"/>
  <c r="C447" i="11"/>
  <c r="C446" i="11"/>
  <c r="C445" i="11"/>
  <c r="C444" i="11"/>
  <c r="B440" i="11"/>
  <c r="C439" i="11"/>
  <c r="B439" i="11"/>
  <c r="C438" i="11"/>
  <c r="B438" i="11"/>
  <c r="B437" i="11"/>
  <c r="D436" i="11"/>
  <c r="B436" i="11"/>
  <c r="B435" i="11"/>
  <c r="D434" i="11"/>
  <c r="B434" i="11"/>
  <c r="D433" i="11"/>
  <c r="B433" i="11"/>
  <c r="B432" i="11"/>
  <c r="B431" i="11"/>
  <c r="B430" i="11"/>
  <c r="B429" i="11"/>
  <c r="B428" i="11"/>
  <c r="B427" i="11"/>
  <c r="D424" i="11"/>
  <c r="B424" i="11"/>
  <c r="B423" i="11"/>
  <c r="D421" i="11"/>
  <c r="B421" i="11"/>
  <c r="C420" i="11"/>
  <c r="B420" i="11"/>
  <c r="D418" i="11"/>
  <c r="B418" i="11"/>
  <c r="B417" i="11"/>
  <c r="D415" i="11"/>
  <c r="B415" i="11"/>
  <c r="C414" i="11"/>
  <c r="B414" i="11"/>
  <c r="A412" i="11"/>
  <c r="D390" i="11"/>
  <c r="B441" i="11" s="1"/>
  <c r="D372" i="11"/>
  <c r="D367" i="11"/>
  <c r="D368" i="11" s="1"/>
  <c r="D373" i="11" s="1"/>
  <c r="D361" i="11"/>
  <c r="D330" i="11"/>
  <c r="D329" i="11"/>
  <c r="D328" i="11"/>
  <c r="D319" i="11"/>
  <c r="D314" i="11"/>
  <c r="D290" i="11"/>
  <c r="D283" i="11"/>
  <c r="D277" i="11"/>
  <c r="D275" i="11"/>
  <c r="B476" i="11" s="1"/>
  <c r="D265" i="11"/>
  <c r="D260" i="11"/>
  <c r="D292" i="11" s="1"/>
  <c r="D341" i="11" s="1"/>
  <c r="C481" i="11" s="1"/>
  <c r="D242" i="11"/>
  <c r="B448" i="11" s="1"/>
  <c r="D240" i="11"/>
  <c r="B447" i="11" s="1"/>
  <c r="D236" i="11"/>
  <c r="B446" i="11" s="1"/>
  <c r="D229" i="11"/>
  <c r="B445" i="11" s="1"/>
  <c r="D221" i="11"/>
  <c r="D217" i="11"/>
  <c r="C217" i="11"/>
  <c r="B217" i="11"/>
  <c r="E216" i="11"/>
  <c r="E215" i="11"/>
  <c r="E214" i="11"/>
  <c r="E213" i="11"/>
  <c r="E212" i="11"/>
  <c r="E211" i="11"/>
  <c r="E210" i="11"/>
  <c r="E209" i="11"/>
  <c r="E217" i="11" s="1"/>
  <c r="C478" i="11" s="1"/>
  <c r="D204" i="11"/>
  <c r="C204" i="11"/>
  <c r="B204" i="11"/>
  <c r="E203" i="11"/>
  <c r="C475" i="11" s="1"/>
  <c r="E202" i="11"/>
  <c r="C474" i="11" s="1"/>
  <c r="E201" i="11"/>
  <c r="E200" i="11"/>
  <c r="C473" i="11" s="1"/>
  <c r="E199" i="11"/>
  <c r="E198" i="11"/>
  <c r="E197" i="11"/>
  <c r="C470" i="11" s="1"/>
  <c r="E196" i="11"/>
  <c r="C469" i="11" s="1"/>
  <c r="E195" i="11"/>
  <c r="D190" i="11"/>
  <c r="D437" i="11" s="1"/>
  <c r="D186" i="11"/>
  <c r="D181" i="11"/>
  <c r="D177" i="11"/>
  <c r="D173" i="11"/>
  <c r="D428" i="11" s="1"/>
  <c r="E154" i="11"/>
  <c r="E153" i="11"/>
  <c r="E152" i="11"/>
  <c r="E151" i="11"/>
  <c r="C421" i="11" s="1"/>
  <c r="E150" i="11"/>
  <c r="E148" i="11"/>
  <c r="E147" i="11"/>
  <c r="E146" i="11"/>
  <c r="E145" i="11"/>
  <c r="C418" i="11" s="1"/>
  <c r="E144" i="11"/>
  <c r="C417" i="11" s="1"/>
  <c r="E142" i="11"/>
  <c r="E141" i="11"/>
  <c r="E140" i="11"/>
  <c r="E139" i="11"/>
  <c r="C415" i="11" s="1"/>
  <c r="E138" i="11"/>
  <c r="E127" i="11"/>
  <c r="CE80" i="11"/>
  <c r="T816" i="11" s="1"/>
  <c r="CF79" i="11"/>
  <c r="CE79" i="11"/>
  <c r="S816" i="11" s="1"/>
  <c r="CE78" i="11"/>
  <c r="CE77" i="11"/>
  <c r="CE76" i="11"/>
  <c r="P816" i="11" s="1"/>
  <c r="CC75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N734" i="11" s="1"/>
  <c r="CE74" i="11"/>
  <c r="C464" i="11" s="1"/>
  <c r="CE73" i="11"/>
  <c r="CD71" i="11"/>
  <c r="C575" i="11" s="1"/>
  <c r="CE70" i="11"/>
  <c r="CE69" i="11"/>
  <c r="L816" i="11" s="1"/>
  <c r="CE68" i="11"/>
  <c r="CE66" i="11"/>
  <c r="I816" i="11" s="1"/>
  <c r="CE65" i="11"/>
  <c r="CE64" i="11"/>
  <c r="G816" i="11" s="1"/>
  <c r="CE63" i="11"/>
  <c r="CE61" i="11"/>
  <c r="CE60" i="11"/>
  <c r="B53" i="11"/>
  <c r="CE51" i="11"/>
  <c r="B49" i="11"/>
  <c r="CB48" i="11"/>
  <c r="CB62" i="11" s="1"/>
  <c r="E811" i="11" s="1"/>
  <c r="BT48" i="11"/>
  <c r="BT62" i="11" s="1"/>
  <c r="E803" i="11" s="1"/>
  <c r="BP48" i="11"/>
  <c r="BP62" i="11" s="1"/>
  <c r="E799" i="11" s="1"/>
  <c r="BJ48" i="11"/>
  <c r="BJ62" i="11" s="1"/>
  <c r="BE48" i="11"/>
  <c r="BE62" i="11" s="1"/>
  <c r="AX48" i="11"/>
  <c r="AX62" i="11" s="1"/>
  <c r="AU48" i="11"/>
  <c r="AU62" i="11" s="1"/>
  <c r="AN48" i="11"/>
  <c r="AN62" i="11" s="1"/>
  <c r="E771" i="11" s="1"/>
  <c r="AK48" i="11"/>
  <c r="AK62" i="11" s="1"/>
  <c r="AF48" i="11"/>
  <c r="AF62" i="11" s="1"/>
  <c r="E763" i="11" s="1"/>
  <c r="AC48" i="11"/>
  <c r="AC62" i="11" s="1"/>
  <c r="X48" i="11"/>
  <c r="X62" i="11" s="1"/>
  <c r="E755" i="11" s="1"/>
  <c r="U48" i="11"/>
  <c r="U62" i="11" s="1"/>
  <c r="P48" i="11"/>
  <c r="P62" i="11" s="1"/>
  <c r="E747" i="11" s="1"/>
  <c r="M48" i="11"/>
  <c r="M62" i="11" s="1"/>
  <c r="H48" i="11"/>
  <c r="H62" i="11" s="1"/>
  <c r="E739" i="11" s="1"/>
  <c r="E48" i="11"/>
  <c r="E62" i="11" s="1"/>
  <c r="CE47" i="11"/>
  <c r="E760" i="11" l="1"/>
  <c r="E752" i="11"/>
  <c r="E768" i="11"/>
  <c r="E781" i="11"/>
  <c r="E736" i="11"/>
  <c r="E744" i="11"/>
  <c r="E778" i="11"/>
  <c r="E788" i="11"/>
  <c r="D816" i="11"/>
  <c r="BY48" i="11"/>
  <c r="BY62" i="11" s="1"/>
  <c r="BQ48" i="11"/>
  <c r="BQ62" i="11" s="1"/>
  <c r="BI48" i="11"/>
  <c r="BI62" i="11" s="1"/>
  <c r="BA48" i="11"/>
  <c r="BA62" i="11" s="1"/>
  <c r="AS48" i="11"/>
  <c r="AS62" i="11" s="1"/>
  <c r="BW48" i="11"/>
  <c r="BW62" i="11" s="1"/>
  <c r="BO48" i="11"/>
  <c r="BO62" i="11" s="1"/>
  <c r="BG48" i="11"/>
  <c r="BG62" i="11" s="1"/>
  <c r="AY48" i="11"/>
  <c r="AY62" i="11" s="1"/>
  <c r="AQ48" i="11"/>
  <c r="AQ62" i="11" s="1"/>
  <c r="CC48" i="11"/>
  <c r="CC62" i="11" s="1"/>
  <c r="BU48" i="11"/>
  <c r="BU62" i="11" s="1"/>
  <c r="G48" i="11"/>
  <c r="G62" i="11" s="1"/>
  <c r="O48" i="11"/>
  <c r="O62" i="11" s="1"/>
  <c r="W48" i="11"/>
  <c r="W62" i="11" s="1"/>
  <c r="AE48" i="11"/>
  <c r="AE62" i="11" s="1"/>
  <c r="AM48" i="11"/>
  <c r="AM62" i="11" s="1"/>
  <c r="AW48" i="11"/>
  <c r="AW62" i="11" s="1"/>
  <c r="BH48" i="11"/>
  <c r="BH62" i="11" s="1"/>
  <c r="BS48" i="11"/>
  <c r="BS62" i="11" s="1"/>
  <c r="F497" i="11"/>
  <c r="H497" i="11"/>
  <c r="F816" i="11"/>
  <c r="C429" i="11"/>
  <c r="C427" i="11"/>
  <c r="E793" i="11"/>
  <c r="I48" i="11"/>
  <c r="I62" i="11" s="1"/>
  <c r="Q48" i="11"/>
  <c r="Q62" i="11" s="1"/>
  <c r="Y48" i="11"/>
  <c r="Y62" i="11" s="1"/>
  <c r="AG48" i="11"/>
  <c r="AG62" i="11" s="1"/>
  <c r="AO48" i="11"/>
  <c r="AO62" i="11" s="1"/>
  <c r="AZ48" i="11"/>
  <c r="AZ62" i="11" s="1"/>
  <c r="BK48" i="11"/>
  <c r="BK62" i="11" s="1"/>
  <c r="BV48" i="11"/>
  <c r="BV62" i="11" s="1"/>
  <c r="D435" i="11"/>
  <c r="D438" i="11"/>
  <c r="AH48" i="11"/>
  <c r="AH62" i="11" s="1"/>
  <c r="BX48" i="11"/>
  <c r="BX62" i="11" s="1"/>
  <c r="Q816" i="11"/>
  <c r="G612" i="11"/>
  <c r="CF77" i="11"/>
  <c r="J48" i="11"/>
  <c r="J62" i="11" s="1"/>
  <c r="R48" i="11"/>
  <c r="R62" i="11" s="1"/>
  <c r="AP48" i="11"/>
  <c r="AP62" i="11" s="1"/>
  <c r="BL48" i="11"/>
  <c r="BL62" i="11" s="1"/>
  <c r="H816" i="11"/>
  <c r="C431" i="11"/>
  <c r="C48" i="11"/>
  <c r="K48" i="11"/>
  <c r="K62" i="11" s="1"/>
  <c r="S48" i="11"/>
  <c r="S62" i="11" s="1"/>
  <c r="AA48" i="11"/>
  <c r="AA62" i="11" s="1"/>
  <c r="AI48" i="11"/>
  <c r="AI62" i="11" s="1"/>
  <c r="AR48" i="11"/>
  <c r="AR62" i="11" s="1"/>
  <c r="BC48" i="11"/>
  <c r="BC62" i="11" s="1"/>
  <c r="BM48" i="11"/>
  <c r="BM62" i="11" s="1"/>
  <c r="BZ48" i="11"/>
  <c r="BZ62" i="11" s="1"/>
  <c r="D463" i="11"/>
  <c r="B444" i="11"/>
  <c r="CD722" i="11"/>
  <c r="F505" i="11"/>
  <c r="H505" i="11"/>
  <c r="H533" i="11"/>
  <c r="F533" i="11"/>
  <c r="O816" i="11"/>
  <c r="C463" i="11"/>
  <c r="Z48" i="11"/>
  <c r="Z62" i="11" s="1"/>
  <c r="BB48" i="11"/>
  <c r="BB62" i="11" s="1"/>
  <c r="D48" i="11"/>
  <c r="D62" i="11" s="1"/>
  <c r="L48" i="11"/>
  <c r="L62" i="11" s="1"/>
  <c r="T48" i="11"/>
  <c r="T62" i="11" s="1"/>
  <c r="AB48" i="11"/>
  <c r="AB62" i="11" s="1"/>
  <c r="AJ48" i="11"/>
  <c r="AJ62" i="11" s="1"/>
  <c r="AT48" i="11"/>
  <c r="AT62" i="11" s="1"/>
  <c r="BD48" i="11"/>
  <c r="BD62" i="11" s="1"/>
  <c r="BN48" i="11"/>
  <c r="BN62" i="11" s="1"/>
  <c r="CA48" i="11"/>
  <c r="CA62" i="11" s="1"/>
  <c r="BI730" i="11"/>
  <c r="C816" i="11"/>
  <c r="H612" i="11"/>
  <c r="K816" i="11"/>
  <c r="C434" i="11"/>
  <c r="D464" i="11"/>
  <c r="E204" i="11"/>
  <c r="C476" i="11" s="1"/>
  <c r="D391" i="11"/>
  <c r="D393" i="11" s="1"/>
  <c r="D396" i="11" s="1"/>
  <c r="F539" i="11"/>
  <c r="H539" i="11"/>
  <c r="F531" i="11"/>
  <c r="F48" i="11"/>
  <c r="F62" i="11" s="1"/>
  <c r="N48" i="11"/>
  <c r="N62" i="11" s="1"/>
  <c r="V48" i="11"/>
  <c r="V62" i="11" s="1"/>
  <c r="AD48" i="11"/>
  <c r="AD62" i="11" s="1"/>
  <c r="AL48" i="11"/>
  <c r="AL62" i="11" s="1"/>
  <c r="AV48" i="11"/>
  <c r="AV62" i="11" s="1"/>
  <c r="BF48" i="11"/>
  <c r="BF62" i="11" s="1"/>
  <c r="BR48" i="11"/>
  <c r="BR62" i="11" s="1"/>
  <c r="M816" i="11"/>
  <c r="C458" i="11"/>
  <c r="D339" i="11"/>
  <c r="C482" i="11" s="1"/>
  <c r="CE75" i="11"/>
  <c r="C468" i="11"/>
  <c r="N815" i="11"/>
  <c r="F515" i="11"/>
  <c r="F519" i="11"/>
  <c r="F525" i="11"/>
  <c r="CF76" i="11"/>
  <c r="N817" i="11"/>
  <c r="B465" i="11"/>
  <c r="C432" i="11"/>
  <c r="H520" i="11"/>
  <c r="F520" i="11"/>
  <c r="F526" i="11"/>
  <c r="H532" i="11"/>
  <c r="F532" i="11"/>
  <c r="D612" i="11"/>
  <c r="C440" i="11"/>
  <c r="F612" i="11"/>
  <c r="Q815" i="11"/>
  <c r="I612" i="11"/>
  <c r="R816" i="11"/>
  <c r="J612" i="11"/>
  <c r="C430" i="11"/>
  <c r="L612" i="11"/>
  <c r="L815" i="11"/>
  <c r="F534" i="11"/>
  <c r="C815" i="11"/>
  <c r="M815" i="11"/>
  <c r="F540" i="11"/>
  <c r="F550" i="11"/>
  <c r="F815" i="11"/>
  <c r="P815" i="11"/>
  <c r="G815" i="11"/>
  <c r="H815" i="11"/>
  <c r="R815" i="11"/>
  <c r="S815" i="11"/>
  <c r="K815" i="11"/>
  <c r="T815" i="11"/>
  <c r="E777" i="11" l="1"/>
  <c r="AT71" i="11"/>
  <c r="E750" i="11"/>
  <c r="E782" i="11"/>
  <c r="E769" i="11"/>
  <c r="AL71" i="11"/>
  <c r="E767" i="11"/>
  <c r="D465" i="11"/>
  <c r="E764" i="11"/>
  <c r="AG71" i="11"/>
  <c r="E762" i="11"/>
  <c r="E790" i="11"/>
  <c r="N816" i="11"/>
  <c r="K612" i="11"/>
  <c r="C465" i="11"/>
  <c r="E761" i="11"/>
  <c r="AD71" i="11"/>
  <c r="E759" i="11"/>
  <c r="E809" i="11"/>
  <c r="BZ71" i="11"/>
  <c r="C62" i="11"/>
  <c r="CE48" i="11"/>
  <c r="E756" i="11"/>
  <c r="E754" i="11"/>
  <c r="E798" i="11"/>
  <c r="BO71" i="11"/>
  <c r="E751" i="11"/>
  <c r="E796" i="11"/>
  <c r="BM71" i="11"/>
  <c r="E748" i="11"/>
  <c r="E746" i="11"/>
  <c r="O71" i="11"/>
  <c r="E806" i="11"/>
  <c r="BW71" i="11"/>
  <c r="E753" i="11"/>
  <c r="E807" i="11"/>
  <c r="E740" i="11"/>
  <c r="E738" i="11"/>
  <c r="E776" i="11"/>
  <c r="AS71" i="11"/>
  <c r="E745" i="11"/>
  <c r="E795" i="11"/>
  <c r="BW52" i="11"/>
  <c r="BW67" i="11" s="1"/>
  <c r="J806" i="11" s="1"/>
  <c r="BO52" i="11"/>
  <c r="BO67" i="11" s="1"/>
  <c r="J798" i="11" s="1"/>
  <c r="BG52" i="11"/>
  <c r="BG67" i="11" s="1"/>
  <c r="J790" i="11" s="1"/>
  <c r="AY52" i="11"/>
  <c r="AY67" i="11" s="1"/>
  <c r="J782" i="11" s="1"/>
  <c r="AQ52" i="11"/>
  <c r="AQ67" i="11" s="1"/>
  <c r="J774" i="11" s="1"/>
  <c r="AI52" i="11"/>
  <c r="AI67" i="11" s="1"/>
  <c r="J766" i="11" s="1"/>
  <c r="AA52" i="11"/>
  <c r="AA67" i="11" s="1"/>
  <c r="J758" i="11" s="1"/>
  <c r="S52" i="11"/>
  <c r="S67" i="11" s="1"/>
  <c r="J750" i="11" s="1"/>
  <c r="K52" i="11"/>
  <c r="K67" i="11" s="1"/>
  <c r="J742" i="11" s="1"/>
  <c r="C52" i="11"/>
  <c r="CC52" i="11"/>
  <c r="CC67" i="11" s="1"/>
  <c r="J812" i="11" s="1"/>
  <c r="BU52" i="11"/>
  <c r="BU67" i="11" s="1"/>
  <c r="J804" i="11" s="1"/>
  <c r="BM52" i="11"/>
  <c r="BM67" i="11" s="1"/>
  <c r="J796" i="11" s="1"/>
  <c r="BE52" i="11"/>
  <c r="BE67" i="11" s="1"/>
  <c r="AW52" i="11"/>
  <c r="AW67" i="11" s="1"/>
  <c r="J780" i="11" s="1"/>
  <c r="AO52" i="11"/>
  <c r="AO67" i="11" s="1"/>
  <c r="J772" i="11" s="1"/>
  <c r="AG52" i="11"/>
  <c r="AG67" i="11" s="1"/>
  <c r="J764" i="11" s="1"/>
  <c r="Y52" i="11"/>
  <c r="Y67" i="11" s="1"/>
  <c r="J756" i="11" s="1"/>
  <c r="Q52" i="11"/>
  <c r="Q67" i="11" s="1"/>
  <c r="J748" i="11" s="1"/>
  <c r="I52" i="11"/>
  <c r="I67" i="11" s="1"/>
  <c r="J740" i="11" s="1"/>
  <c r="CA52" i="11"/>
  <c r="CA67" i="11" s="1"/>
  <c r="J810" i="11" s="1"/>
  <c r="BS52" i="11"/>
  <c r="BS67" i="11" s="1"/>
  <c r="J802" i="11" s="1"/>
  <c r="BK52" i="11"/>
  <c r="BK67" i="11" s="1"/>
  <c r="J794" i="11" s="1"/>
  <c r="BC52" i="11"/>
  <c r="BC67" i="11" s="1"/>
  <c r="J786" i="11" s="1"/>
  <c r="AU52" i="11"/>
  <c r="AU67" i="11" s="1"/>
  <c r="AM52" i="11"/>
  <c r="AM67" i="11" s="1"/>
  <c r="J770" i="11" s="1"/>
  <c r="AE52" i="11"/>
  <c r="AE67" i="11" s="1"/>
  <c r="J762" i="11" s="1"/>
  <c r="W52" i="11"/>
  <c r="W67" i="11" s="1"/>
  <c r="J754" i="11" s="1"/>
  <c r="O52" i="11"/>
  <c r="O67" i="11" s="1"/>
  <c r="J746" i="11" s="1"/>
  <c r="G52" i="11"/>
  <c r="G67" i="11" s="1"/>
  <c r="J738" i="11" s="1"/>
  <c r="BX52" i="11"/>
  <c r="BX67" i="11" s="1"/>
  <c r="J807" i="11" s="1"/>
  <c r="BJ52" i="11"/>
  <c r="BJ67" i="11" s="1"/>
  <c r="AX52" i="11"/>
  <c r="AX67" i="11" s="1"/>
  <c r="AK52" i="11"/>
  <c r="AK67" i="11" s="1"/>
  <c r="X52" i="11"/>
  <c r="X67" i="11" s="1"/>
  <c r="L52" i="11"/>
  <c r="L67" i="11" s="1"/>
  <c r="J743" i="11" s="1"/>
  <c r="BV52" i="11"/>
  <c r="BV67" i="11" s="1"/>
  <c r="J805" i="11" s="1"/>
  <c r="BI52" i="11"/>
  <c r="BI67" i="11" s="1"/>
  <c r="J792" i="11" s="1"/>
  <c r="AJ52" i="11"/>
  <c r="AJ67" i="11" s="1"/>
  <c r="J767" i="11" s="1"/>
  <c r="J52" i="11"/>
  <c r="J67" i="11" s="1"/>
  <c r="J741" i="11" s="1"/>
  <c r="AV52" i="11"/>
  <c r="AV67" i="11" s="1"/>
  <c r="J779" i="11" s="1"/>
  <c r="V52" i="11"/>
  <c r="V67" i="11" s="1"/>
  <c r="J753" i="11" s="1"/>
  <c r="BT52" i="11"/>
  <c r="BT67" i="11" s="1"/>
  <c r="BH52" i="11"/>
  <c r="BH67" i="11" s="1"/>
  <c r="J791" i="11" s="1"/>
  <c r="AT52" i="11"/>
  <c r="AT67" i="11" s="1"/>
  <c r="J777" i="11" s="1"/>
  <c r="AH52" i="11"/>
  <c r="AH67" i="11" s="1"/>
  <c r="J765" i="11" s="1"/>
  <c r="U52" i="11"/>
  <c r="U67" i="11" s="1"/>
  <c r="H52" i="11"/>
  <c r="H67" i="11" s="1"/>
  <c r="AD52" i="11"/>
  <c r="AD67" i="11" s="1"/>
  <c r="J761" i="11" s="1"/>
  <c r="N52" i="11"/>
  <c r="N67" i="11" s="1"/>
  <c r="J745" i="11" s="1"/>
  <c r="BR52" i="11"/>
  <c r="BR67" i="11" s="1"/>
  <c r="J801" i="11" s="1"/>
  <c r="BF52" i="11"/>
  <c r="BF67" i="11" s="1"/>
  <c r="J789" i="11" s="1"/>
  <c r="AS52" i="11"/>
  <c r="AS67" i="11" s="1"/>
  <c r="J776" i="11" s="1"/>
  <c r="AF52" i="11"/>
  <c r="AF67" i="11" s="1"/>
  <c r="T52" i="11"/>
  <c r="T67" i="11" s="1"/>
  <c r="J751" i="11" s="1"/>
  <c r="F52" i="11"/>
  <c r="F67" i="11" s="1"/>
  <c r="J737" i="11" s="1"/>
  <c r="BQ52" i="11"/>
  <c r="BQ67" i="11" s="1"/>
  <c r="J800" i="11" s="1"/>
  <c r="AR52" i="11"/>
  <c r="AR67" i="11" s="1"/>
  <c r="J775" i="11" s="1"/>
  <c r="R52" i="11"/>
  <c r="R67" i="11" s="1"/>
  <c r="J749" i="11" s="1"/>
  <c r="E52" i="11"/>
  <c r="E67" i="11" s="1"/>
  <c r="BZ52" i="11"/>
  <c r="BZ67" i="11" s="1"/>
  <c r="J809" i="11" s="1"/>
  <c r="BD52" i="11"/>
  <c r="BD67" i="11" s="1"/>
  <c r="J787" i="11" s="1"/>
  <c r="BA52" i="11"/>
  <c r="BA67" i="11" s="1"/>
  <c r="J784" i="11" s="1"/>
  <c r="CB52" i="11"/>
  <c r="CB67" i="11" s="1"/>
  <c r="BP52" i="11"/>
  <c r="BP67" i="11" s="1"/>
  <c r="BB52" i="11"/>
  <c r="BB67" i="11" s="1"/>
  <c r="J785" i="11" s="1"/>
  <c r="AP52" i="11"/>
  <c r="AP67" i="11" s="1"/>
  <c r="J773" i="11" s="1"/>
  <c r="AC52" i="11"/>
  <c r="AC67" i="11" s="1"/>
  <c r="P52" i="11"/>
  <c r="P67" i="11" s="1"/>
  <c r="D52" i="11"/>
  <c r="D67" i="11" s="1"/>
  <c r="J735" i="11" s="1"/>
  <c r="BN52" i="11"/>
  <c r="BN67" i="11" s="1"/>
  <c r="J797" i="11" s="1"/>
  <c r="AB52" i="11"/>
  <c r="AB67" i="11" s="1"/>
  <c r="J759" i="11" s="1"/>
  <c r="AN52" i="11"/>
  <c r="AN67" i="11" s="1"/>
  <c r="BY52" i="11"/>
  <c r="BY67" i="11" s="1"/>
  <c r="J808" i="11" s="1"/>
  <c r="BL52" i="11"/>
  <c r="BL67" i="11" s="1"/>
  <c r="J795" i="11" s="1"/>
  <c r="AZ52" i="11"/>
  <c r="AZ67" i="11" s="1"/>
  <c r="J783" i="11" s="1"/>
  <c r="AL52" i="11"/>
  <c r="AL67" i="11" s="1"/>
  <c r="J769" i="11" s="1"/>
  <c r="Z52" i="11"/>
  <c r="Z67" i="11" s="1"/>
  <c r="J757" i="11" s="1"/>
  <c r="M52" i="11"/>
  <c r="M67" i="11" s="1"/>
  <c r="E743" i="11"/>
  <c r="E786" i="11"/>
  <c r="BC71" i="11"/>
  <c r="E737" i="11"/>
  <c r="E810" i="11"/>
  <c r="CA71" i="11"/>
  <c r="E735" i="11"/>
  <c r="E775" i="11"/>
  <c r="AR71" i="11"/>
  <c r="E765" i="11"/>
  <c r="E805" i="11"/>
  <c r="BV71" i="11"/>
  <c r="E802" i="11"/>
  <c r="E804" i="11"/>
  <c r="BU71" i="11"/>
  <c r="E784" i="11"/>
  <c r="E801" i="11"/>
  <c r="BR71" i="11"/>
  <c r="E797" i="11"/>
  <c r="E785" i="11"/>
  <c r="BB71" i="11"/>
  <c r="E766" i="11"/>
  <c r="E773" i="11"/>
  <c r="AP71" i="11"/>
  <c r="E794" i="11"/>
  <c r="E791" i="11"/>
  <c r="BH71" i="11"/>
  <c r="E812" i="11"/>
  <c r="E792" i="11"/>
  <c r="BI71" i="11"/>
  <c r="E787" i="11"/>
  <c r="E757" i="11"/>
  <c r="Z71" i="11"/>
  <c r="E758" i="11"/>
  <c r="E749" i="11"/>
  <c r="R71" i="11"/>
  <c r="E783" i="11"/>
  <c r="E780" i="11"/>
  <c r="AW71" i="11"/>
  <c r="E774" i="11"/>
  <c r="AQ71" i="11"/>
  <c r="E800" i="11"/>
  <c r="BQ71" i="11"/>
  <c r="E779" i="11"/>
  <c r="AV71" i="11"/>
  <c r="E772" i="11"/>
  <c r="AO71" i="11"/>
  <c r="E770" i="11"/>
  <c r="E808" i="11"/>
  <c r="BY71" i="11"/>
  <c r="E789" i="11"/>
  <c r="E741" i="11"/>
  <c r="J71" i="11"/>
  <c r="E742" i="11"/>
  <c r="K71" i="11"/>
  <c r="O817" i="10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P815" i="10" s="1"/>
  <c r="O734" i="10"/>
  <c r="M734" i="10"/>
  <c r="L734" i="10"/>
  <c r="K734" i="10"/>
  <c r="I734" i="10"/>
  <c r="H734" i="10"/>
  <c r="G734" i="10"/>
  <c r="F734" i="10"/>
  <c r="F815" i="10" s="1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550" i="10"/>
  <c r="E550" i="10"/>
  <c r="H550" i="10"/>
  <c r="E546" i="10"/>
  <c r="H546" i="10"/>
  <c r="E545" i="10"/>
  <c r="H545" i="10"/>
  <c r="E544" i="10"/>
  <c r="F544" i="10"/>
  <c r="F540" i="10"/>
  <c r="E540" i="10"/>
  <c r="H540" i="10"/>
  <c r="E539" i="10"/>
  <c r="H539" i="10"/>
  <c r="H538" i="10"/>
  <c r="E538" i="10"/>
  <c r="F538" i="10"/>
  <c r="E537" i="10"/>
  <c r="H537" i="10"/>
  <c r="E536" i="10"/>
  <c r="H536" i="10"/>
  <c r="E535" i="10"/>
  <c r="F535" i="10"/>
  <c r="H534" i="10"/>
  <c r="F534" i="10"/>
  <c r="E534" i="10"/>
  <c r="H533" i="10"/>
  <c r="E533" i="10"/>
  <c r="F533" i="10"/>
  <c r="E532" i="10"/>
  <c r="H532" i="10"/>
  <c r="F531" i="10"/>
  <c r="E531" i="10"/>
  <c r="E530" i="10"/>
  <c r="E529" i="10"/>
  <c r="F528" i="10"/>
  <c r="E528" i="10"/>
  <c r="E527" i="10"/>
  <c r="F527" i="10"/>
  <c r="E526" i="10"/>
  <c r="F526" i="10"/>
  <c r="H525" i="10"/>
  <c r="F525" i="10"/>
  <c r="E525" i="10"/>
  <c r="E524" i="10"/>
  <c r="F523" i="10"/>
  <c r="E523" i="10"/>
  <c r="H523" i="10"/>
  <c r="E522" i="10"/>
  <c r="E520" i="10"/>
  <c r="F520" i="10"/>
  <c r="H519" i="10"/>
  <c r="F519" i="10"/>
  <c r="E519" i="10"/>
  <c r="F518" i="10"/>
  <c r="E518" i="10"/>
  <c r="E517" i="10"/>
  <c r="F517" i="10"/>
  <c r="E516" i="10"/>
  <c r="F516" i="10"/>
  <c r="E515" i="10"/>
  <c r="F514" i="10"/>
  <c r="E514" i="10"/>
  <c r="F513" i="10"/>
  <c r="F512" i="10"/>
  <c r="E511" i="10"/>
  <c r="H510" i="10"/>
  <c r="F510" i="10"/>
  <c r="E510" i="10"/>
  <c r="E509" i="10"/>
  <c r="F509" i="10"/>
  <c r="H508" i="10"/>
  <c r="F508" i="10"/>
  <c r="E508" i="10"/>
  <c r="H507" i="10"/>
  <c r="F507" i="10"/>
  <c r="E507" i="10"/>
  <c r="F506" i="10"/>
  <c r="E506" i="10"/>
  <c r="H506" i="10"/>
  <c r="H505" i="10"/>
  <c r="F505" i="10"/>
  <c r="E505" i="10"/>
  <c r="E504" i="10"/>
  <c r="F504" i="10"/>
  <c r="E503" i="10"/>
  <c r="H503" i="10"/>
  <c r="H502" i="10"/>
  <c r="F502" i="10"/>
  <c r="E502" i="10"/>
  <c r="E501" i="10"/>
  <c r="F501" i="10"/>
  <c r="E500" i="10"/>
  <c r="H500" i="10"/>
  <c r="E499" i="10"/>
  <c r="H499" i="10"/>
  <c r="F498" i="10"/>
  <c r="E498" i="10"/>
  <c r="H497" i="10"/>
  <c r="F497" i="10"/>
  <c r="E497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D277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CF79" i="10"/>
  <c r="CE79" i="10"/>
  <c r="CE78" i="10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E72" i="10"/>
  <c r="W813" i="10" s="1"/>
  <c r="W815" i="10" s="1"/>
  <c r="CD71" i="10"/>
  <c r="C575" i="10" s="1"/>
  <c r="CE70" i="10"/>
  <c r="M816" i="10" s="1"/>
  <c r="CE69" i="10"/>
  <c r="L816" i="10" s="1"/>
  <c r="CE68" i="10"/>
  <c r="K816" i="10" s="1"/>
  <c r="CE66" i="10"/>
  <c r="I816" i="10" s="1"/>
  <c r="CE65" i="10"/>
  <c r="H816" i="10" s="1"/>
  <c r="CE64" i="10"/>
  <c r="C430" i="10" s="1"/>
  <c r="CE63" i="10"/>
  <c r="F816" i="10" s="1"/>
  <c r="CE61" i="10"/>
  <c r="D816" i="10" s="1"/>
  <c r="CE60" i="10"/>
  <c r="B53" i="10"/>
  <c r="CE51" i="10"/>
  <c r="B49" i="10"/>
  <c r="CE47" i="10"/>
  <c r="C676" i="11" l="1"/>
  <c r="C504" i="11"/>
  <c r="G504" i="11" s="1"/>
  <c r="AM71" i="11"/>
  <c r="C708" i="11"/>
  <c r="C536" i="11"/>
  <c r="G536" i="11" s="1"/>
  <c r="AA71" i="11"/>
  <c r="CC71" i="11"/>
  <c r="AI71" i="11"/>
  <c r="BA71" i="11"/>
  <c r="AH71" i="11"/>
  <c r="F71" i="11"/>
  <c r="J747" i="11"/>
  <c r="P71" i="11"/>
  <c r="AE71" i="11"/>
  <c r="J760" i="11"/>
  <c r="AC71" i="11"/>
  <c r="J736" i="11"/>
  <c r="E71" i="11"/>
  <c r="C710" i="11"/>
  <c r="C538" i="11"/>
  <c r="G538" i="11" s="1"/>
  <c r="V71" i="11"/>
  <c r="C638" i="11"/>
  <c r="C558" i="11"/>
  <c r="Y71" i="11"/>
  <c r="C695" i="11"/>
  <c r="C523" i="11"/>
  <c r="G523" i="11" s="1"/>
  <c r="C675" i="11"/>
  <c r="C503" i="11"/>
  <c r="G503" i="11" s="1"/>
  <c r="C706" i="11"/>
  <c r="C534" i="11"/>
  <c r="G534" i="11" s="1"/>
  <c r="C631" i="11"/>
  <c r="C542" i="11"/>
  <c r="C691" i="11"/>
  <c r="C519" i="11"/>
  <c r="G519" i="11" s="1"/>
  <c r="C636" i="11"/>
  <c r="C553" i="11"/>
  <c r="C632" i="11"/>
  <c r="C547" i="11"/>
  <c r="C641" i="11"/>
  <c r="C566" i="11"/>
  <c r="C709" i="11"/>
  <c r="C537" i="11"/>
  <c r="G537" i="11" s="1"/>
  <c r="C633" i="11"/>
  <c r="C548" i="11"/>
  <c r="J803" i="11"/>
  <c r="BT71" i="11"/>
  <c r="J755" i="11"/>
  <c r="X71" i="11"/>
  <c r="C698" i="11"/>
  <c r="C526" i="11"/>
  <c r="AY71" i="11"/>
  <c r="J768" i="11"/>
  <c r="AK71" i="11"/>
  <c r="C67" i="11"/>
  <c r="CE52" i="11"/>
  <c r="G71" i="11"/>
  <c r="C643" i="11"/>
  <c r="C568" i="11"/>
  <c r="T71" i="11"/>
  <c r="BF71" i="11"/>
  <c r="C713" i="11"/>
  <c r="C541" i="11"/>
  <c r="AZ71" i="11"/>
  <c r="BD71" i="11"/>
  <c r="BK71" i="11"/>
  <c r="BN71" i="11"/>
  <c r="BS71" i="11"/>
  <c r="D71" i="11"/>
  <c r="L71" i="11"/>
  <c r="J771" i="11"/>
  <c r="AN71" i="11"/>
  <c r="J799" i="11"/>
  <c r="BP71" i="11"/>
  <c r="J781" i="11"/>
  <c r="AX71" i="11"/>
  <c r="J778" i="11"/>
  <c r="AU71" i="11"/>
  <c r="E734" i="11"/>
  <c r="E815" i="11" s="1"/>
  <c r="C71" i="11"/>
  <c r="CE62" i="11"/>
  <c r="S71" i="11"/>
  <c r="J811" i="11"/>
  <c r="CB71" i="11"/>
  <c r="J739" i="11"/>
  <c r="H71" i="11"/>
  <c r="J793" i="11"/>
  <c r="BJ71" i="11"/>
  <c r="BL71" i="11"/>
  <c r="I71" i="11"/>
  <c r="C680" i="11"/>
  <c r="C508" i="11"/>
  <c r="G508" i="11" s="1"/>
  <c r="C627" i="11"/>
  <c r="C560" i="11"/>
  <c r="C571" i="11"/>
  <c r="C646" i="11"/>
  <c r="AJ71" i="11"/>
  <c r="C570" i="11"/>
  <c r="C645" i="11"/>
  <c r="C562" i="11"/>
  <c r="C623" i="11"/>
  <c r="C683" i="11"/>
  <c r="C511" i="11"/>
  <c r="G511" i="11" s="1"/>
  <c r="C634" i="11"/>
  <c r="C554" i="11"/>
  <c r="C707" i="11"/>
  <c r="C535" i="11"/>
  <c r="G535" i="11" s="1"/>
  <c r="C563" i="11"/>
  <c r="C626" i="11"/>
  <c r="C567" i="11"/>
  <c r="C642" i="11"/>
  <c r="C572" i="11"/>
  <c r="C647" i="11"/>
  <c r="J744" i="11"/>
  <c r="M71" i="11"/>
  <c r="J752" i="11"/>
  <c r="U71" i="11"/>
  <c r="BG71" i="11"/>
  <c r="C711" i="11"/>
  <c r="C539" i="11"/>
  <c r="G539" i="11" s="1"/>
  <c r="J763" i="11"/>
  <c r="AF71" i="11"/>
  <c r="J788" i="11"/>
  <c r="BE71" i="11"/>
  <c r="N71" i="11"/>
  <c r="BX71" i="11"/>
  <c r="Q71" i="11"/>
  <c r="W71" i="11"/>
  <c r="AB71" i="11"/>
  <c r="C703" i="11"/>
  <c r="C531" i="11"/>
  <c r="D330" i="10"/>
  <c r="BU48" i="10"/>
  <c r="BU62" i="10" s="1"/>
  <c r="E804" i="10" s="1"/>
  <c r="AG48" i="10"/>
  <c r="AG62" i="10" s="1"/>
  <c r="AK48" i="10"/>
  <c r="AK62" i="10" s="1"/>
  <c r="BY48" i="10"/>
  <c r="BY62" i="10" s="1"/>
  <c r="E808" i="10" s="1"/>
  <c r="C473" i="10"/>
  <c r="CC48" i="10"/>
  <c r="CC62" i="10" s="1"/>
  <c r="E812" i="10" s="1"/>
  <c r="E48" i="10"/>
  <c r="E62" i="10" s="1"/>
  <c r="E736" i="10" s="1"/>
  <c r="AS48" i="10"/>
  <c r="AS62" i="10" s="1"/>
  <c r="E776" i="10" s="1"/>
  <c r="D463" i="10"/>
  <c r="U48" i="10"/>
  <c r="U62" i="10" s="1"/>
  <c r="AO48" i="10"/>
  <c r="AO62" i="10" s="1"/>
  <c r="E772" i="10" s="1"/>
  <c r="I48" i="10"/>
  <c r="I62" i="10" s="1"/>
  <c r="E740" i="10" s="1"/>
  <c r="AW48" i="10"/>
  <c r="AW62" i="10" s="1"/>
  <c r="BQ48" i="10"/>
  <c r="BQ62" i="10" s="1"/>
  <c r="E800" i="10" s="1"/>
  <c r="M48" i="10"/>
  <c r="M62" i="10" s="1"/>
  <c r="E744" i="10" s="1"/>
  <c r="BA48" i="10"/>
  <c r="BA62" i="10" s="1"/>
  <c r="E784" i="10" s="1"/>
  <c r="Q48" i="10"/>
  <c r="Q62" i="10" s="1"/>
  <c r="BM48" i="10"/>
  <c r="BM62" i="10" s="1"/>
  <c r="Y48" i="10"/>
  <c r="Y62" i="10" s="1"/>
  <c r="E756" i="10" s="1"/>
  <c r="BE48" i="10"/>
  <c r="BE62" i="10" s="1"/>
  <c r="E788" i="10" s="1"/>
  <c r="D464" i="10"/>
  <c r="D465" i="10" s="1"/>
  <c r="AC48" i="10"/>
  <c r="AC62" i="10" s="1"/>
  <c r="E760" i="10" s="1"/>
  <c r="BI48" i="10"/>
  <c r="BI62" i="10" s="1"/>
  <c r="E792" i="10" s="1"/>
  <c r="B476" i="10"/>
  <c r="K815" i="10"/>
  <c r="T815" i="10"/>
  <c r="D292" i="10"/>
  <c r="D341" i="10" s="1"/>
  <c r="C481" i="10" s="1"/>
  <c r="E204" i="10"/>
  <c r="C476" i="10" s="1"/>
  <c r="E217" i="10"/>
  <c r="C478" i="10" s="1"/>
  <c r="F48" i="10"/>
  <c r="F62" i="10" s="1"/>
  <c r="E737" i="10" s="1"/>
  <c r="J48" i="10"/>
  <c r="J62" i="10" s="1"/>
  <c r="E741" i="10" s="1"/>
  <c r="N48" i="10"/>
  <c r="N62" i="10" s="1"/>
  <c r="E745" i="10" s="1"/>
  <c r="R48" i="10"/>
  <c r="R62" i="10" s="1"/>
  <c r="V48" i="10"/>
  <c r="V62" i="10" s="1"/>
  <c r="E753" i="10" s="1"/>
  <c r="Z48" i="10"/>
  <c r="Z62" i="10" s="1"/>
  <c r="E757" i="10" s="1"/>
  <c r="AD48" i="10"/>
  <c r="AD62" i="10" s="1"/>
  <c r="E761" i="10" s="1"/>
  <c r="AH48" i="10"/>
  <c r="AH62" i="10" s="1"/>
  <c r="AL48" i="10"/>
  <c r="AL62" i="10" s="1"/>
  <c r="E769" i="10" s="1"/>
  <c r="AP48" i="10"/>
  <c r="AP62" i="10" s="1"/>
  <c r="E773" i="10" s="1"/>
  <c r="AT48" i="10"/>
  <c r="AT62" i="10" s="1"/>
  <c r="E777" i="10" s="1"/>
  <c r="AX48" i="10"/>
  <c r="AX62" i="10" s="1"/>
  <c r="E781" i="10" s="1"/>
  <c r="BB48" i="10"/>
  <c r="BB62" i="10" s="1"/>
  <c r="E785" i="10" s="1"/>
  <c r="BF48" i="10"/>
  <c r="BF62" i="10" s="1"/>
  <c r="E789" i="10" s="1"/>
  <c r="BJ48" i="10"/>
  <c r="BJ62" i="10" s="1"/>
  <c r="E793" i="10" s="1"/>
  <c r="BN48" i="10"/>
  <c r="BN62" i="10" s="1"/>
  <c r="E797" i="10" s="1"/>
  <c r="BR48" i="10"/>
  <c r="BR62" i="10" s="1"/>
  <c r="E801" i="10" s="1"/>
  <c r="BV48" i="10"/>
  <c r="BV62" i="10" s="1"/>
  <c r="E805" i="10" s="1"/>
  <c r="BZ48" i="10"/>
  <c r="BZ62" i="10" s="1"/>
  <c r="E809" i="10" s="1"/>
  <c r="I52" i="10"/>
  <c r="I67" i="10" s="1"/>
  <c r="J740" i="10" s="1"/>
  <c r="CF76" i="10"/>
  <c r="M52" i="10" s="1"/>
  <c r="M67" i="10" s="1"/>
  <c r="D438" i="10"/>
  <c r="B440" i="10"/>
  <c r="G815" i="10"/>
  <c r="L815" i="10"/>
  <c r="Q815" i="10"/>
  <c r="G48" i="10"/>
  <c r="G62" i="10" s="1"/>
  <c r="E738" i="10" s="1"/>
  <c r="K48" i="10"/>
  <c r="K62" i="10" s="1"/>
  <c r="E742" i="10" s="1"/>
  <c r="O48" i="10"/>
  <c r="O62" i="10" s="1"/>
  <c r="E746" i="10" s="1"/>
  <c r="S48" i="10"/>
  <c r="S62" i="10" s="1"/>
  <c r="W48" i="10"/>
  <c r="W62" i="10" s="1"/>
  <c r="E754" i="10" s="1"/>
  <c r="AA48" i="10"/>
  <c r="AA62" i="10" s="1"/>
  <c r="E758" i="10" s="1"/>
  <c r="AE48" i="10"/>
  <c r="AE62" i="10" s="1"/>
  <c r="E762" i="10" s="1"/>
  <c r="AI48" i="10"/>
  <c r="AI62" i="10" s="1"/>
  <c r="E766" i="10" s="1"/>
  <c r="AM48" i="10"/>
  <c r="AM62" i="10" s="1"/>
  <c r="E770" i="10" s="1"/>
  <c r="AQ48" i="10"/>
  <c r="AQ62" i="10" s="1"/>
  <c r="E774" i="10" s="1"/>
  <c r="AU48" i="10"/>
  <c r="AU62" i="10" s="1"/>
  <c r="E778" i="10" s="1"/>
  <c r="AY48" i="10"/>
  <c r="AY62" i="10" s="1"/>
  <c r="E782" i="10" s="1"/>
  <c r="BC48" i="10"/>
  <c r="BC62" i="10" s="1"/>
  <c r="E786" i="10" s="1"/>
  <c r="BG48" i="10"/>
  <c r="BG62" i="10" s="1"/>
  <c r="E790" i="10" s="1"/>
  <c r="BK48" i="10"/>
  <c r="BK62" i="10" s="1"/>
  <c r="E794" i="10" s="1"/>
  <c r="BO48" i="10"/>
  <c r="BO62" i="10" s="1"/>
  <c r="E798" i="10" s="1"/>
  <c r="BS48" i="10"/>
  <c r="BS62" i="10" s="1"/>
  <c r="E802" i="10" s="1"/>
  <c r="BW48" i="10"/>
  <c r="BW62" i="10" s="1"/>
  <c r="E806" i="10" s="1"/>
  <c r="CA48" i="10"/>
  <c r="CA62" i="10" s="1"/>
  <c r="E810" i="10" s="1"/>
  <c r="F52" i="10"/>
  <c r="F67" i="10" s="1"/>
  <c r="J737" i="10" s="1"/>
  <c r="AH52" i="10"/>
  <c r="AH67" i="10" s="1"/>
  <c r="J765" i="10" s="1"/>
  <c r="AL52" i="10"/>
  <c r="AL67" i="10" s="1"/>
  <c r="J769" i="10" s="1"/>
  <c r="BN52" i="10"/>
  <c r="BN67" i="10" s="1"/>
  <c r="J797" i="10" s="1"/>
  <c r="C463" i="10"/>
  <c r="C815" i="10"/>
  <c r="H815" i="10"/>
  <c r="M815" i="10"/>
  <c r="R815" i="10"/>
  <c r="C48" i="10"/>
  <c r="C62" i="10" s="1"/>
  <c r="D48" i="10"/>
  <c r="D62" i="10" s="1"/>
  <c r="E735" i="10" s="1"/>
  <c r="H48" i="10"/>
  <c r="H62" i="10" s="1"/>
  <c r="E739" i="10" s="1"/>
  <c r="L48" i="10"/>
  <c r="L62" i="10" s="1"/>
  <c r="E743" i="10" s="1"/>
  <c r="P48" i="10"/>
  <c r="P62" i="10" s="1"/>
  <c r="E747" i="10" s="1"/>
  <c r="T48" i="10"/>
  <c r="T62" i="10" s="1"/>
  <c r="X48" i="10"/>
  <c r="X62" i="10" s="1"/>
  <c r="E755" i="10" s="1"/>
  <c r="AB48" i="10"/>
  <c r="AB62" i="10" s="1"/>
  <c r="E759" i="10" s="1"/>
  <c r="AF48" i="10"/>
  <c r="AF62" i="10" s="1"/>
  <c r="E763" i="10" s="1"/>
  <c r="AJ48" i="10"/>
  <c r="AJ62" i="10" s="1"/>
  <c r="E767" i="10" s="1"/>
  <c r="AN48" i="10"/>
  <c r="AN62" i="10" s="1"/>
  <c r="E771" i="10" s="1"/>
  <c r="AR48" i="10"/>
  <c r="AR62" i="10" s="1"/>
  <c r="E775" i="10" s="1"/>
  <c r="AV48" i="10"/>
  <c r="AV62" i="10" s="1"/>
  <c r="AZ48" i="10"/>
  <c r="AZ62" i="10" s="1"/>
  <c r="BD48" i="10"/>
  <c r="BD62" i="10" s="1"/>
  <c r="E787" i="10" s="1"/>
  <c r="BH48" i="10"/>
  <c r="BH62" i="10" s="1"/>
  <c r="E791" i="10" s="1"/>
  <c r="BL48" i="10"/>
  <c r="BL62" i="10" s="1"/>
  <c r="E795" i="10" s="1"/>
  <c r="BP48" i="10"/>
  <c r="BP62" i="10" s="1"/>
  <c r="E799" i="10" s="1"/>
  <c r="BT48" i="10"/>
  <c r="BT62" i="10" s="1"/>
  <c r="E803" i="10" s="1"/>
  <c r="BX48" i="10"/>
  <c r="BX62" i="10" s="1"/>
  <c r="E807" i="10" s="1"/>
  <c r="CB48" i="10"/>
  <c r="CB62" i="10" s="1"/>
  <c r="E811" i="10" s="1"/>
  <c r="K52" i="10"/>
  <c r="K67" i="10" s="1"/>
  <c r="J742" i="10" s="1"/>
  <c r="O52" i="10"/>
  <c r="O67" i="10" s="1"/>
  <c r="J746" i="10" s="1"/>
  <c r="AQ52" i="10"/>
  <c r="AQ67" i="10" s="1"/>
  <c r="J774" i="10" s="1"/>
  <c r="AU52" i="10"/>
  <c r="AU67" i="10" s="1"/>
  <c r="J778" i="10" s="1"/>
  <c r="BW52" i="10"/>
  <c r="BW67" i="10" s="1"/>
  <c r="J806" i="10" s="1"/>
  <c r="D242" i="10"/>
  <c r="B448" i="10" s="1"/>
  <c r="D339" i="10"/>
  <c r="C482" i="10" s="1"/>
  <c r="C472" i="10"/>
  <c r="D815" i="10"/>
  <c r="I815" i="10"/>
  <c r="O815" i="10"/>
  <c r="S815" i="10"/>
  <c r="E783" i="10"/>
  <c r="E779" i="10"/>
  <c r="E748" i="10"/>
  <c r="E764" i="10"/>
  <c r="E780" i="10"/>
  <c r="E796" i="10"/>
  <c r="E765" i="10"/>
  <c r="E752" i="10"/>
  <c r="E751" i="10"/>
  <c r="E768" i="10"/>
  <c r="N815" i="10"/>
  <c r="C432" i="10"/>
  <c r="D435" i="10"/>
  <c r="G612" i="10"/>
  <c r="F511" i="10"/>
  <c r="CF77" i="10"/>
  <c r="D368" i="10"/>
  <c r="D373" i="10" s="1"/>
  <c r="D391" i="10" s="1"/>
  <c r="D393" i="10" s="1"/>
  <c r="D396" i="10" s="1"/>
  <c r="C429" i="10"/>
  <c r="F532" i="10"/>
  <c r="BI730" i="10"/>
  <c r="C816" i="10"/>
  <c r="H612" i="10"/>
  <c r="R816" i="10"/>
  <c r="I612" i="10"/>
  <c r="C440" i="10"/>
  <c r="H501" i="10"/>
  <c r="F524" i="10"/>
  <c r="S816" i="10"/>
  <c r="J612" i="10"/>
  <c r="C458" i="10"/>
  <c r="F500" i="10"/>
  <c r="C427" i="10"/>
  <c r="C434" i="10"/>
  <c r="B465" i="10"/>
  <c r="F499" i="10"/>
  <c r="H504" i="10"/>
  <c r="F536" i="10"/>
  <c r="F545" i="10"/>
  <c r="G816" i="10"/>
  <c r="F612" i="10"/>
  <c r="CE75" i="10"/>
  <c r="T816" i="10"/>
  <c r="L612" i="10"/>
  <c r="C431" i="10"/>
  <c r="B444" i="10"/>
  <c r="C459" i="10"/>
  <c r="F503" i="10"/>
  <c r="F530" i="10"/>
  <c r="P816" i="10"/>
  <c r="D612" i="10"/>
  <c r="F522" i="10"/>
  <c r="H527" i="10"/>
  <c r="H535" i="10"/>
  <c r="H544" i="10"/>
  <c r="F539" i="10"/>
  <c r="F515" i="10"/>
  <c r="F521" i="10"/>
  <c r="F529" i="10"/>
  <c r="F537" i="10"/>
  <c r="F546" i="10"/>
  <c r="C614" i="11" l="1"/>
  <c r="C550" i="11"/>
  <c r="G550" i="11" s="1"/>
  <c r="C573" i="11"/>
  <c r="C622" i="11"/>
  <c r="C685" i="11"/>
  <c r="C513" i="11"/>
  <c r="C544" i="11"/>
  <c r="G544" i="11" s="1"/>
  <c r="C625" i="11"/>
  <c r="C671" i="11"/>
  <c r="C499" i="11"/>
  <c r="G499" i="11" s="1"/>
  <c r="G531" i="11"/>
  <c r="H531" i="11"/>
  <c r="C506" i="11"/>
  <c r="G506" i="11" s="1"/>
  <c r="C678" i="11"/>
  <c r="C559" i="11"/>
  <c r="C619" i="11"/>
  <c r="G526" i="11"/>
  <c r="H526" i="11"/>
  <c r="C498" i="11"/>
  <c r="C670" i="11"/>
  <c r="C699" i="11"/>
  <c r="C527" i="11"/>
  <c r="G527" i="11" s="1"/>
  <c r="C697" i="11"/>
  <c r="C525" i="11"/>
  <c r="G525" i="11" s="1"/>
  <c r="C502" i="11"/>
  <c r="G502" i="11" s="1"/>
  <c r="C674" i="11"/>
  <c r="C684" i="11"/>
  <c r="C512" i="11"/>
  <c r="G512" i="11" s="1"/>
  <c r="C561" i="11"/>
  <c r="C621" i="11"/>
  <c r="C635" i="11"/>
  <c r="C556" i="11"/>
  <c r="C630" i="11"/>
  <c r="C546" i="11"/>
  <c r="G546" i="11" s="1"/>
  <c r="C693" i="11"/>
  <c r="C521" i="11"/>
  <c r="C701" i="11"/>
  <c r="C529" i="11"/>
  <c r="C637" i="11"/>
  <c r="C557" i="11"/>
  <c r="E816" i="11"/>
  <c r="C428" i="11"/>
  <c r="C624" i="11"/>
  <c r="C549" i="11"/>
  <c r="C672" i="11"/>
  <c r="C500" i="11"/>
  <c r="G500" i="11" s="1"/>
  <c r="C689" i="11"/>
  <c r="C517" i="11"/>
  <c r="C690" i="11"/>
  <c r="C518" i="11"/>
  <c r="C694" i="11"/>
  <c r="C522" i="11"/>
  <c r="C700" i="11"/>
  <c r="C528" i="11"/>
  <c r="G528" i="11" s="1"/>
  <c r="C545" i="11"/>
  <c r="G545" i="11" s="1"/>
  <c r="C628" i="11"/>
  <c r="C574" i="11"/>
  <c r="C620" i="11"/>
  <c r="C555" i="11"/>
  <c r="C617" i="11"/>
  <c r="C688" i="11"/>
  <c r="C516" i="11"/>
  <c r="G516" i="11" s="1"/>
  <c r="C668" i="11"/>
  <c r="C496" i="11"/>
  <c r="C705" i="11"/>
  <c r="C533" i="11"/>
  <c r="G533" i="11" s="1"/>
  <c r="C510" i="11"/>
  <c r="G510" i="11" s="1"/>
  <c r="C682" i="11"/>
  <c r="J734" i="11"/>
  <c r="J815" i="11" s="1"/>
  <c r="CE67" i="11"/>
  <c r="C640" i="11"/>
  <c r="C565" i="11"/>
  <c r="C696" i="11"/>
  <c r="C524" i="11"/>
  <c r="C692" i="11"/>
  <c r="C520" i="11"/>
  <c r="G520" i="11" s="1"/>
  <c r="C644" i="11"/>
  <c r="C569" i="11"/>
  <c r="C552" i="11"/>
  <c r="C618" i="11"/>
  <c r="C673" i="11"/>
  <c r="C501" i="11"/>
  <c r="G501" i="11" s="1"/>
  <c r="C712" i="11"/>
  <c r="C540" i="11"/>
  <c r="G540" i="11" s="1"/>
  <c r="C677" i="11"/>
  <c r="C505" i="11"/>
  <c r="G505" i="11" s="1"/>
  <c r="C702" i="11"/>
  <c r="C530" i="11"/>
  <c r="C687" i="11"/>
  <c r="C515" i="11"/>
  <c r="C681" i="11"/>
  <c r="C509" i="11"/>
  <c r="C679" i="11"/>
  <c r="C507" i="11"/>
  <c r="G507" i="11" s="1"/>
  <c r="C514" i="11"/>
  <c r="G514" i="11" s="1"/>
  <c r="C686" i="11"/>
  <c r="C669" i="11"/>
  <c r="C497" i="11"/>
  <c r="G497" i="11" s="1"/>
  <c r="C551" i="11"/>
  <c r="C629" i="11"/>
  <c r="C639" i="11"/>
  <c r="C564" i="11"/>
  <c r="C704" i="11"/>
  <c r="C532" i="11"/>
  <c r="G532" i="11" s="1"/>
  <c r="C616" i="11"/>
  <c r="C543" i="11"/>
  <c r="AL71" i="10"/>
  <c r="AW52" i="10"/>
  <c r="AW67" i="10" s="1"/>
  <c r="J780" i="10" s="1"/>
  <c r="BR52" i="10"/>
  <c r="BR67" i="10" s="1"/>
  <c r="J801" i="10" s="1"/>
  <c r="O71" i="10"/>
  <c r="C680" i="10" s="1"/>
  <c r="BW71" i="10"/>
  <c r="J744" i="10"/>
  <c r="M71" i="10"/>
  <c r="C506" i="10" s="1"/>
  <c r="G506" i="10" s="1"/>
  <c r="AS52" i="10"/>
  <c r="AS67" i="10" s="1"/>
  <c r="AM52" i="10"/>
  <c r="AM67" i="10" s="1"/>
  <c r="J770" i="10" s="1"/>
  <c r="AD52" i="10"/>
  <c r="AD67" i="10" s="1"/>
  <c r="CC52" i="10"/>
  <c r="CC67" i="10" s="1"/>
  <c r="AO52" i="10"/>
  <c r="AO67" i="10" s="1"/>
  <c r="F71" i="10"/>
  <c r="E750" i="10"/>
  <c r="AH71" i="10"/>
  <c r="C699" i="10" s="1"/>
  <c r="BO52" i="10"/>
  <c r="BO67" i="10" s="1"/>
  <c r="AI52" i="10"/>
  <c r="AI67" i="10" s="1"/>
  <c r="C52" i="10"/>
  <c r="C67" i="10" s="1"/>
  <c r="J734" i="10" s="1"/>
  <c r="BF52" i="10"/>
  <c r="BF67" i="10" s="1"/>
  <c r="Z52" i="10"/>
  <c r="Z67" i="10" s="1"/>
  <c r="BY52" i="10"/>
  <c r="BY67" i="10" s="1"/>
  <c r="AG52" i="10"/>
  <c r="AG67" i="10" s="1"/>
  <c r="I71" i="10"/>
  <c r="C674" i="10" s="1"/>
  <c r="E749" i="10"/>
  <c r="BS52" i="10"/>
  <c r="BS67" i="10" s="1"/>
  <c r="J802" i="10" s="1"/>
  <c r="K71" i="10"/>
  <c r="C504" i="10" s="1"/>
  <c r="G504" i="10" s="1"/>
  <c r="BK52" i="10"/>
  <c r="BK67" i="10" s="1"/>
  <c r="AE52" i="10"/>
  <c r="AE67" i="10" s="1"/>
  <c r="BB52" i="10"/>
  <c r="BB67" i="10" s="1"/>
  <c r="V52" i="10"/>
  <c r="V67" i="10" s="1"/>
  <c r="BU52" i="10"/>
  <c r="BU67" i="10" s="1"/>
  <c r="AC52" i="10"/>
  <c r="AC67" i="10" s="1"/>
  <c r="G52" i="10"/>
  <c r="G67" i="10" s="1"/>
  <c r="J738" i="10" s="1"/>
  <c r="AU71" i="10"/>
  <c r="C540" i="10" s="1"/>
  <c r="G540" i="10" s="1"/>
  <c r="BG52" i="10"/>
  <c r="BG67" i="10" s="1"/>
  <c r="AA52" i="10"/>
  <c r="AA67" i="10" s="1"/>
  <c r="AX52" i="10"/>
  <c r="AX67" i="10" s="1"/>
  <c r="J781" i="10" s="1"/>
  <c r="R52" i="10"/>
  <c r="R67" i="10" s="1"/>
  <c r="J749" i="10" s="1"/>
  <c r="BM52" i="10"/>
  <c r="BM67" i="10" s="1"/>
  <c r="Y52" i="10"/>
  <c r="Y67" i="10" s="1"/>
  <c r="AQ71" i="10"/>
  <c r="C708" i="10" s="1"/>
  <c r="BC52" i="10"/>
  <c r="BC67" i="10" s="1"/>
  <c r="W52" i="10"/>
  <c r="W67" i="10" s="1"/>
  <c r="BZ52" i="10"/>
  <c r="BZ67" i="10" s="1"/>
  <c r="J809" i="10" s="1"/>
  <c r="AT52" i="10"/>
  <c r="AT67" i="10" s="1"/>
  <c r="J777" i="10" s="1"/>
  <c r="N52" i="10"/>
  <c r="N67" i="10" s="1"/>
  <c r="J745" i="10" s="1"/>
  <c r="BI52" i="10"/>
  <c r="BI67" i="10" s="1"/>
  <c r="Q52" i="10"/>
  <c r="Q67" i="10" s="1"/>
  <c r="BJ52" i="10"/>
  <c r="BJ67" i="10" s="1"/>
  <c r="BN71" i="10"/>
  <c r="C619" i="10" s="1"/>
  <c r="AW71" i="10"/>
  <c r="C631" i="10" s="1"/>
  <c r="AY52" i="10"/>
  <c r="AY67" i="10" s="1"/>
  <c r="J782" i="10" s="1"/>
  <c r="S52" i="10"/>
  <c r="S67" i="10" s="1"/>
  <c r="J750" i="10" s="1"/>
  <c r="BV52" i="10"/>
  <c r="BV67" i="10" s="1"/>
  <c r="J805" i="10" s="1"/>
  <c r="AP52" i="10"/>
  <c r="AP67" i="10" s="1"/>
  <c r="J773" i="10" s="1"/>
  <c r="J52" i="10"/>
  <c r="J67" i="10" s="1"/>
  <c r="J741" i="10" s="1"/>
  <c r="BE52" i="10"/>
  <c r="BE67" i="10" s="1"/>
  <c r="CE48" i="10"/>
  <c r="CB52" i="10"/>
  <c r="CB67" i="10" s="1"/>
  <c r="BX52" i="10"/>
  <c r="BX67" i="10" s="1"/>
  <c r="BP52" i="10"/>
  <c r="BP67" i="10" s="1"/>
  <c r="BH52" i="10"/>
  <c r="BH67" i="10" s="1"/>
  <c r="BD52" i="10"/>
  <c r="BD67" i="10" s="1"/>
  <c r="J787" i="10" s="1"/>
  <c r="AZ52" i="10"/>
  <c r="AZ67" i="10" s="1"/>
  <c r="AN52" i="10"/>
  <c r="AN67" i="10" s="1"/>
  <c r="J771" i="10" s="1"/>
  <c r="AF52" i="10"/>
  <c r="AF67" i="10" s="1"/>
  <c r="X52" i="10"/>
  <c r="X67" i="10" s="1"/>
  <c r="P52" i="10"/>
  <c r="P67" i="10" s="1"/>
  <c r="H52" i="10"/>
  <c r="H67" i="10" s="1"/>
  <c r="BL52" i="10"/>
  <c r="BL67" i="10" s="1"/>
  <c r="AV52" i="10"/>
  <c r="AV67" i="10" s="1"/>
  <c r="AJ52" i="10"/>
  <c r="AJ67" i="10" s="1"/>
  <c r="T52" i="10"/>
  <c r="T67" i="10" s="1"/>
  <c r="D52" i="10"/>
  <c r="BT52" i="10"/>
  <c r="BT67" i="10" s="1"/>
  <c r="J803" i="10" s="1"/>
  <c r="AR52" i="10"/>
  <c r="AR67" i="10" s="1"/>
  <c r="AB52" i="10"/>
  <c r="AB67" i="10" s="1"/>
  <c r="L52" i="10"/>
  <c r="L67" i="10" s="1"/>
  <c r="BQ52" i="10"/>
  <c r="BQ67" i="10" s="1"/>
  <c r="BA52" i="10"/>
  <c r="BA67" i="10" s="1"/>
  <c r="AK52" i="10"/>
  <c r="AK67" i="10" s="1"/>
  <c r="U52" i="10"/>
  <c r="U67" i="10" s="1"/>
  <c r="E52" i="10"/>
  <c r="E67" i="10" s="1"/>
  <c r="CA52" i="10"/>
  <c r="CA67" i="10" s="1"/>
  <c r="C527" i="10"/>
  <c r="G527" i="10" s="1"/>
  <c r="E734" i="10"/>
  <c r="CE62" i="10"/>
  <c r="C671" i="10"/>
  <c r="C499" i="10"/>
  <c r="G499" i="10" s="1"/>
  <c r="C678" i="10"/>
  <c r="C643" i="10"/>
  <c r="C568" i="10"/>
  <c r="C676" i="10"/>
  <c r="N816" i="10"/>
  <c r="C465" i="10"/>
  <c r="K612" i="10"/>
  <c r="C531" i="10"/>
  <c r="C703" i="10"/>
  <c r="G496" i="11" l="1"/>
  <c r="H496" i="11" s="1"/>
  <c r="G517" i="11"/>
  <c r="H517" i="11"/>
  <c r="J816" i="11"/>
  <c r="C433" i="11"/>
  <c r="C715" i="11"/>
  <c r="C648" i="11"/>
  <c r="M716" i="11" s="1"/>
  <c r="Y816" i="11" s="1"/>
  <c r="D615" i="11"/>
  <c r="H530" i="11"/>
  <c r="G530" i="11"/>
  <c r="C441" i="11"/>
  <c r="G509" i="11"/>
  <c r="H509" i="11"/>
  <c r="G529" i="11"/>
  <c r="H529" i="11"/>
  <c r="H522" i="11"/>
  <c r="G522" i="11"/>
  <c r="G513" i="11"/>
  <c r="H513" i="11"/>
  <c r="G515" i="11"/>
  <c r="H515" i="11"/>
  <c r="G524" i="11"/>
  <c r="H524" i="11"/>
  <c r="H521" i="11"/>
  <c r="G521" i="11"/>
  <c r="G518" i="11"/>
  <c r="H518" i="11"/>
  <c r="CE71" i="11"/>
  <c r="C716" i="11" s="1"/>
  <c r="G498" i="11"/>
  <c r="H498" i="11"/>
  <c r="C508" i="10"/>
  <c r="G508" i="10" s="1"/>
  <c r="C559" i="10"/>
  <c r="C712" i="10"/>
  <c r="BR71" i="10"/>
  <c r="C563" i="10" s="1"/>
  <c r="C536" i="10"/>
  <c r="G536" i="10" s="1"/>
  <c r="J71" i="10"/>
  <c r="C71" i="10"/>
  <c r="C496" i="10" s="1"/>
  <c r="BT71" i="10"/>
  <c r="C640" i="10" s="1"/>
  <c r="G71" i="10"/>
  <c r="C672" i="10" s="1"/>
  <c r="J760" i="10"/>
  <c r="AC71" i="10"/>
  <c r="J758" i="10"/>
  <c r="AA71" i="10"/>
  <c r="BZ71" i="10"/>
  <c r="J790" i="10"/>
  <c r="BG71" i="10"/>
  <c r="J785" i="10"/>
  <c r="BB71" i="10"/>
  <c r="J776" i="10"/>
  <c r="AS71" i="10"/>
  <c r="J804" i="10"/>
  <c r="BU71" i="10"/>
  <c r="J786" i="10"/>
  <c r="BC71" i="10"/>
  <c r="J764" i="10"/>
  <c r="AG71" i="10"/>
  <c r="C502" i="10"/>
  <c r="G502" i="10" s="1"/>
  <c r="AM71" i="10"/>
  <c r="J788" i="10"/>
  <c r="BE71" i="10"/>
  <c r="J793" i="10"/>
  <c r="BJ71" i="10"/>
  <c r="AP71" i="10"/>
  <c r="J762" i="10"/>
  <c r="AE71" i="10"/>
  <c r="J808" i="10"/>
  <c r="BY71" i="10"/>
  <c r="AX71" i="10"/>
  <c r="J812" i="10"/>
  <c r="CC71" i="10"/>
  <c r="J754" i="10"/>
  <c r="W71" i="10"/>
  <c r="C565" i="10"/>
  <c r="N71" i="10"/>
  <c r="J748" i="10"/>
  <c r="Q71" i="10"/>
  <c r="BV71" i="10"/>
  <c r="J794" i="10"/>
  <c r="BK71" i="10"/>
  <c r="J757" i="10"/>
  <c r="Z71" i="10"/>
  <c r="J766" i="10"/>
  <c r="AI71" i="10"/>
  <c r="J798" i="10"/>
  <c r="BO71" i="10"/>
  <c r="BS71" i="10"/>
  <c r="J753" i="10"/>
  <c r="V71" i="10"/>
  <c r="C542" i="10"/>
  <c r="AT71" i="10"/>
  <c r="C711" i="10" s="1"/>
  <c r="J792" i="10"/>
  <c r="BI71" i="10"/>
  <c r="J756" i="10"/>
  <c r="Y71" i="10"/>
  <c r="J789" i="10"/>
  <c r="BF71" i="10"/>
  <c r="R71" i="10"/>
  <c r="J761" i="10"/>
  <c r="AD71" i="10"/>
  <c r="E815" i="10"/>
  <c r="J796" i="10"/>
  <c r="BM71" i="10"/>
  <c r="AY71" i="10"/>
  <c r="J772" i="10"/>
  <c r="AO71" i="10"/>
  <c r="S71" i="10"/>
  <c r="J784" i="10"/>
  <c r="BA71" i="10"/>
  <c r="J775" i="10"/>
  <c r="AR71" i="10"/>
  <c r="J783" i="10"/>
  <c r="AZ71" i="10"/>
  <c r="J807" i="10"/>
  <c r="BX71" i="10"/>
  <c r="J736" i="10"/>
  <c r="E71" i="10"/>
  <c r="J800" i="10"/>
  <c r="BQ71" i="10"/>
  <c r="J779" i="10"/>
  <c r="AV71" i="10"/>
  <c r="J755" i="10"/>
  <c r="X71" i="10"/>
  <c r="J811" i="10"/>
  <c r="CB71" i="10"/>
  <c r="J747" i="10"/>
  <c r="P71" i="10"/>
  <c r="J752" i="10"/>
  <c r="U71" i="10"/>
  <c r="J743" i="10"/>
  <c r="L71" i="10"/>
  <c r="D67" i="10"/>
  <c r="CE52" i="10"/>
  <c r="J795" i="10"/>
  <c r="BL71" i="10"/>
  <c r="J763" i="10"/>
  <c r="AF71" i="10"/>
  <c r="J791" i="10"/>
  <c r="BH71" i="10"/>
  <c r="AN71" i="10"/>
  <c r="J810" i="10"/>
  <c r="CA71" i="10"/>
  <c r="J767" i="10"/>
  <c r="AJ71" i="10"/>
  <c r="J768" i="10"/>
  <c r="AK71" i="10"/>
  <c r="J759" i="10"/>
  <c r="AB71" i="10"/>
  <c r="J751" i="10"/>
  <c r="T71" i="10"/>
  <c r="J739" i="10"/>
  <c r="H71" i="10"/>
  <c r="J799" i="10"/>
  <c r="BP71" i="10"/>
  <c r="BD71" i="10"/>
  <c r="G531" i="10"/>
  <c r="H531" i="10" s="1"/>
  <c r="E816" i="10"/>
  <c r="C428" i="10"/>
  <c r="C668" i="10"/>
  <c r="D712" i="11" l="1"/>
  <c r="D704" i="11"/>
  <c r="D696" i="11"/>
  <c r="D688" i="11"/>
  <c r="D709" i="11"/>
  <c r="D701" i="11"/>
  <c r="D693" i="11"/>
  <c r="D685" i="11"/>
  <c r="D706" i="11"/>
  <c r="D698" i="11"/>
  <c r="D690" i="11"/>
  <c r="D711" i="11"/>
  <c r="D703" i="11"/>
  <c r="D695" i="11"/>
  <c r="D687" i="11"/>
  <c r="D708" i="11"/>
  <c r="D700" i="11"/>
  <c r="D692" i="11"/>
  <c r="D684" i="11"/>
  <c r="D713" i="11"/>
  <c r="D705" i="11"/>
  <c r="D697" i="11"/>
  <c r="D689" i="11"/>
  <c r="D710" i="11"/>
  <c r="D702" i="11"/>
  <c r="D694" i="11"/>
  <c r="D686" i="11"/>
  <c r="D707" i="11"/>
  <c r="D678" i="11"/>
  <c r="D670" i="11"/>
  <c r="D647" i="11"/>
  <c r="D646" i="11"/>
  <c r="D645" i="11"/>
  <c r="D629" i="11"/>
  <c r="D626" i="11"/>
  <c r="D621" i="11"/>
  <c r="D617" i="11"/>
  <c r="D680" i="11"/>
  <c r="D672" i="11"/>
  <c r="D620" i="11"/>
  <c r="D616" i="11"/>
  <c r="D699" i="11"/>
  <c r="D677" i="11"/>
  <c r="D669" i="11"/>
  <c r="D627" i="11"/>
  <c r="D674" i="11"/>
  <c r="D623" i="11"/>
  <c r="D619" i="11"/>
  <c r="D691" i="11"/>
  <c r="D676" i="11"/>
  <c r="D668" i="11"/>
  <c r="D628" i="11"/>
  <c r="D622" i="11"/>
  <c r="D618" i="11"/>
  <c r="D675" i="11"/>
  <c r="D673" i="11"/>
  <c r="D671" i="11"/>
  <c r="D642" i="11"/>
  <c r="D634" i="11"/>
  <c r="D624" i="11"/>
  <c r="D639" i="11"/>
  <c r="D631" i="11"/>
  <c r="D683" i="11"/>
  <c r="D644" i="11"/>
  <c r="D636" i="11"/>
  <c r="D682" i="11"/>
  <c r="D641" i="11"/>
  <c r="D633" i="11"/>
  <c r="D638" i="11"/>
  <c r="D630" i="11"/>
  <c r="D716" i="11"/>
  <c r="D643" i="11"/>
  <c r="D635" i="11"/>
  <c r="D640" i="11"/>
  <c r="D632" i="11"/>
  <c r="D625" i="11"/>
  <c r="D681" i="11"/>
  <c r="D679" i="11"/>
  <c r="D637" i="11"/>
  <c r="C626" i="10"/>
  <c r="C539" i="10"/>
  <c r="G539" i="10" s="1"/>
  <c r="C500" i="10"/>
  <c r="G500" i="10" s="1"/>
  <c r="C675" i="10"/>
  <c r="C503" i="10"/>
  <c r="G503" i="10" s="1"/>
  <c r="C639" i="10"/>
  <c r="C564" i="10"/>
  <c r="C642" i="10"/>
  <c r="C567" i="10"/>
  <c r="C634" i="10"/>
  <c r="C554" i="10"/>
  <c r="C550" i="10"/>
  <c r="G550" i="10" s="1"/>
  <c r="C614" i="10"/>
  <c r="D615" i="10" s="1"/>
  <c r="D688" i="10" s="1"/>
  <c r="C523" i="10"/>
  <c r="G523" i="10" s="1"/>
  <c r="C695" i="10"/>
  <c r="C528" i="10"/>
  <c r="C700" i="10"/>
  <c r="C570" i="10"/>
  <c r="C645" i="10"/>
  <c r="C641" i="10"/>
  <c r="C566" i="10"/>
  <c r="C646" i="10"/>
  <c r="C571" i="10"/>
  <c r="C552" i="10"/>
  <c r="C618" i="10"/>
  <c r="C616" i="10"/>
  <c r="C543" i="10"/>
  <c r="C684" i="10"/>
  <c r="C512" i="10"/>
  <c r="C507" i="10"/>
  <c r="G507" i="10" s="1"/>
  <c r="C679" i="10"/>
  <c r="C704" i="10"/>
  <c r="C532" i="10"/>
  <c r="G532" i="10" s="1"/>
  <c r="C520" i="10"/>
  <c r="C692" i="10"/>
  <c r="C690" i="10"/>
  <c r="C518" i="10"/>
  <c r="C620" i="10"/>
  <c r="C574" i="10"/>
  <c r="C560" i="10"/>
  <c r="C627" i="10"/>
  <c r="C706" i="10"/>
  <c r="C534" i="10"/>
  <c r="G534" i="10" s="1"/>
  <c r="C683" i="10"/>
  <c r="C511" i="10"/>
  <c r="C519" i="10"/>
  <c r="G519" i="10" s="1"/>
  <c r="C691" i="10"/>
  <c r="C524" i="10"/>
  <c r="C696" i="10"/>
  <c r="C538" i="10"/>
  <c r="G538" i="10" s="1"/>
  <c r="C710" i="10"/>
  <c r="C558" i="10"/>
  <c r="C638" i="10"/>
  <c r="C633" i="10"/>
  <c r="C548" i="10"/>
  <c r="C682" i="10"/>
  <c r="C510" i="10"/>
  <c r="G510" i="10" s="1"/>
  <c r="C629" i="10"/>
  <c r="C551" i="10"/>
  <c r="C687" i="10"/>
  <c r="C515" i="10"/>
  <c r="C688" i="10"/>
  <c r="C516" i="10"/>
  <c r="C698" i="10"/>
  <c r="C526" i="10"/>
  <c r="C522" i="10"/>
  <c r="C694" i="10"/>
  <c r="C617" i="10"/>
  <c r="C555" i="10"/>
  <c r="C544" i="10"/>
  <c r="G544" i="10" s="1"/>
  <c r="C625" i="10"/>
  <c r="C556" i="10"/>
  <c r="C635" i="10"/>
  <c r="C535" i="10"/>
  <c r="G535" i="10" s="1"/>
  <c r="C707" i="10"/>
  <c r="C632" i="10"/>
  <c r="C547" i="10"/>
  <c r="C702" i="10"/>
  <c r="C530" i="10"/>
  <c r="C509" i="10"/>
  <c r="C681" i="10"/>
  <c r="C562" i="10"/>
  <c r="C623" i="10"/>
  <c r="C697" i="10"/>
  <c r="C525" i="10"/>
  <c r="G525" i="10" s="1"/>
  <c r="C514" i="10"/>
  <c r="C686" i="10"/>
  <c r="C685" i="10"/>
  <c r="C513" i="10"/>
  <c r="C644" i="10"/>
  <c r="C569" i="10"/>
  <c r="C673" i="10"/>
  <c r="C501" i="10"/>
  <c r="G501" i="10" s="1"/>
  <c r="C693" i="10"/>
  <c r="C521" i="10"/>
  <c r="C701" i="10"/>
  <c r="C529" i="10"/>
  <c r="C705" i="10"/>
  <c r="C533" i="10"/>
  <c r="G533" i="10" s="1"/>
  <c r="J735" i="10"/>
  <c r="J815" i="10" s="1"/>
  <c r="CE67" i="10"/>
  <c r="D71" i="10"/>
  <c r="C573" i="10"/>
  <c r="C622" i="10"/>
  <c r="C713" i="10"/>
  <c r="C541" i="10"/>
  <c r="C498" i="10"/>
  <c r="C670" i="10"/>
  <c r="C628" i="10"/>
  <c r="C545" i="10"/>
  <c r="G545" i="10" s="1"/>
  <c r="C546" i="10"/>
  <c r="G546" i="10" s="1"/>
  <c r="C630" i="10"/>
  <c r="C621" i="10"/>
  <c r="C561" i="10"/>
  <c r="C647" i="10"/>
  <c r="C572" i="10"/>
  <c r="C689" i="10"/>
  <c r="C517" i="10"/>
  <c r="C537" i="10"/>
  <c r="G537" i="10" s="1"/>
  <c r="C709" i="10"/>
  <c r="C624" i="10"/>
  <c r="C549" i="10"/>
  <c r="C636" i="10"/>
  <c r="C553" i="10"/>
  <c r="C557" i="10"/>
  <c r="C637" i="10"/>
  <c r="C505" i="10"/>
  <c r="G505" i="10" s="1"/>
  <c r="C677" i="10"/>
  <c r="G496" i="10"/>
  <c r="H496" i="10" s="1"/>
  <c r="D696" i="10"/>
  <c r="D690" i="10"/>
  <c r="D702" i="10"/>
  <c r="D697" i="10"/>
  <c r="D642" i="10"/>
  <c r="D634" i="10"/>
  <c r="D672" i="10"/>
  <c r="D671" i="10"/>
  <c r="D619" i="10"/>
  <c r="D647" i="10"/>
  <c r="D715" i="11" l="1"/>
  <c r="E623" i="11"/>
  <c r="E612" i="11"/>
  <c r="D636" i="10"/>
  <c r="D627" i="10"/>
  <c r="D675" i="10"/>
  <c r="D699" i="10"/>
  <c r="D685" i="10"/>
  <c r="G520" i="10"/>
  <c r="H520" i="10"/>
  <c r="D618" i="10"/>
  <c r="D630" i="10"/>
  <c r="D683" i="10"/>
  <c r="D693" i="10"/>
  <c r="H526" i="10"/>
  <c r="G526" i="10"/>
  <c r="G515" i="10"/>
  <c r="H515" i="10" s="1"/>
  <c r="H511" i="10"/>
  <c r="G511" i="10"/>
  <c r="G518" i="10"/>
  <c r="H518" i="10" s="1"/>
  <c r="D629" i="10"/>
  <c r="D680" i="10"/>
  <c r="D713" i="10"/>
  <c r="D710" i="10"/>
  <c r="D674" i="10"/>
  <c r="D644" i="10"/>
  <c r="D708" i="10"/>
  <c r="D706" i="10"/>
  <c r="G522" i="10"/>
  <c r="H522" i="10"/>
  <c r="D621" i="10"/>
  <c r="D678" i="10"/>
  <c r="D669" i="10"/>
  <c r="D638" i="10"/>
  <c r="D707" i="10"/>
  <c r="D695" i="10"/>
  <c r="D622" i="10"/>
  <c r="D626" i="10"/>
  <c r="D692" i="10"/>
  <c r="D677" i="10"/>
  <c r="D631" i="10"/>
  <c r="D639" i="10"/>
  <c r="D684" i="10"/>
  <c r="D716" i="10"/>
  <c r="D703" i="10"/>
  <c r="D701" i="10"/>
  <c r="G524" i="10"/>
  <c r="H524" i="10"/>
  <c r="G528" i="10"/>
  <c r="H528" i="10"/>
  <c r="D679" i="10"/>
  <c r="D643" i="10"/>
  <c r="D704" i="10"/>
  <c r="D645" i="10"/>
  <c r="D705" i="10"/>
  <c r="D691" i="10"/>
  <c r="D712" i="10"/>
  <c r="H516" i="10"/>
  <c r="G516" i="10"/>
  <c r="G512" i="10"/>
  <c r="H512" i="10"/>
  <c r="D646" i="10"/>
  <c r="D635" i="10"/>
  <c r="D698" i="10"/>
  <c r="D689" i="10"/>
  <c r="D617" i="10"/>
  <c r="D676" i="10"/>
  <c r="D624" i="10"/>
  <c r="D637" i="10"/>
  <c r="D687" i="10"/>
  <c r="D623" i="10"/>
  <c r="D668" i="10"/>
  <c r="D700" i="10"/>
  <c r="D616" i="10"/>
  <c r="D632" i="10"/>
  <c r="D640" i="10"/>
  <c r="D673" i="10"/>
  <c r="D686" i="10"/>
  <c r="D711" i="10"/>
  <c r="D709" i="10"/>
  <c r="D628" i="10"/>
  <c r="D670" i="10"/>
  <c r="D625" i="10"/>
  <c r="D620" i="10"/>
  <c r="D633" i="10"/>
  <c r="D641" i="10"/>
  <c r="D681" i="10"/>
  <c r="D694" i="10"/>
  <c r="D682" i="10"/>
  <c r="G498" i="10"/>
  <c r="H498" i="10" s="1"/>
  <c r="H521" i="10"/>
  <c r="G521" i="10"/>
  <c r="G509" i="10"/>
  <c r="H509" i="10" s="1"/>
  <c r="G517" i="10"/>
  <c r="H517" i="10" s="1"/>
  <c r="C497" i="10"/>
  <c r="G497" i="10" s="1"/>
  <c r="C669" i="10"/>
  <c r="C715" i="10" s="1"/>
  <c r="G530" i="10"/>
  <c r="H530" i="10" s="1"/>
  <c r="H513" i="10"/>
  <c r="G513" i="10"/>
  <c r="C648" i="10"/>
  <c r="M716" i="10" s="1"/>
  <c r="Y816" i="10" s="1"/>
  <c r="J816" i="10"/>
  <c r="C433" i="10"/>
  <c r="C441" i="10" s="1"/>
  <c r="CE71" i="10"/>
  <c r="C716" i="10" s="1"/>
  <c r="H529" i="10"/>
  <c r="G529" i="10"/>
  <c r="G514" i="10"/>
  <c r="H514" i="10"/>
  <c r="E709" i="11" l="1"/>
  <c r="E701" i="11"/>
  <c r="E693" i="11"/>
  <c r="E685" i="11"/>
  <c r="E706" i="11"/>
  <c r="E698" i="11"/>
  <c r="E690" i="11"/>
  <c r="E711" i="11"/>
  <c r="E703" i="11"/>
  <c r="E695" i="11"/>
  <c r="E687" i="11"/>
  <c r="E708" i="11"/>
  <c r="E700" i="11"/>
  <c r="E692" i="11"/>
  <c r="E684" i="11"/>
  <c r="E713" i="11"/>
  <c r="E705" i="11"/>
  <c r="E697" i="11"/>
  <c r="E689" i="11"/>
  <c r="E710" i="11"/>
  <c r="E702" i="11"/>
  <c r="E694" i="11"/>
  <c r="E686" i="11"/>
  <c r="E716" i="11"/>
  <c r="E707" i="11"/>
  <c r="E699" i="11"/>
  <c r="E691" i="11"/>
  <c r="E683" i="11"/>
  <c r="E675" i="11"/>
  <c r="E644" i="11"/>
  <c r="E643" i="11"/>
  <c r="E642" i="11"/>
  <c r="E641" i="11"/>
  <c r="E640" i="11"/>
  <c r="E639" i="11"/>
  <c r="E638" i="11"/>
  <c r="E637" i="11"/>
  <c r="E636" i="11"/>
  <c r="E635" i="11"/>
  <c r="E634" i="11"/>
  <c r="E633" i="11"/>
  <c r="E632" i="11"/>
  <c r="E631" i="11"/>
  <c r="E630" i="11"/>
  <c r="E624" i="11"/>
  <c r="E712" i="11"/>
  <c r="E688" i="11"/>
  <c r="E677" i="11"/>
  <c r="E669" i="11"/>
  <c r="E627" i="11"/>
  <c r="E674" i="11"/>
  <c r="E704" i="11"/>
  <c r="E682" i="11"/>
  <c r="E679" i="11"/>
  <c r="E671" i="11"/>
  <c r="E625" i="11"/>
  <c r="E681" i="11"/>
  <c r="E673" i="11"/>
  <c r="E647" i="11"/>
  <c r="E628" i="11"/>
  <c r="E680" i="11"/>
  <c r="E678" i="11"/>
  <c r="E676" i="11"/>
  <c r="E646" i="11"/>
  <c r="E696" i="11"/>
  <c r="E672" i="11"/>
  <c r="E670" i="11"/>
  <c r="E668" i="11"/>
  <c r="E626" i="11"/>
  <c r="E645" i="11"/>
  <c r="E629" i="11"/>
  <c r="E612" i="10"/>
  <c r="E690" i="10" s="1"/>
  <c r="D715" i="10"/>
  <c r="E623" i="10"/>
  <c r="E708" i="10" s="1"/>
  <c r="E668" i="10"/>
  <c r="E697" i="10"/>
  <c r="E671" i="10"/>
  <c r="E633" i="10"/>
  <c r="E715" i="11" l="1"/>
  <c r="F624" i="11"/>
  <c r="E625" i="10"/>
  <c r="E647" i="10"/>
  <c r="E641" i="10"/>
  <c r="E678" i="10"/>
  <c r="E683" i="10"/>
  <c r="E632" i="10"/>
  <c r="E716" i="10"/>
  <c r="E631" i="10"/>
  <c r="E638" i="10"/>
  <c r="E700" i="10"/>
  <c r="E642" i="10"/>
  <c r="E628" i="10"/>
  <c r="E673" i="10"/>
  <c r="E672" i="10"/>
  <c r="E698" i="10"/>
  <c r="E675" i="10"/>
  <c r="E680" i="10"/>
  <c r="E670" i="10"/>
  <c r="E687" i="10"/>
  <c r="E712" i="10"/>
  <c r="E637" i="10"/>
  <c r="E676" i="10"/>
  <c r="E691" i="10"/>
  <c r="E685" i="10"/>
  <c r="E706" i="10"/>
  <c r="E636" i="10"/>
  <c r="E644" i="10"/>
  <c r="E689" i="10"/>
  <c r="E677" i="10"/>
  <c r="E699" i="10"/>
  <c r="E702" i="10"/>
  <c r="E686" i="10"/>
  <c r="E707" i="10"/>
  <c r="E695" i="10"/>
  <c r="E693" i="10"/>
  <c r="E674" i="10"/>
  <c r="E626" i="10"/>
  <c r="E694" i="10"/>
  <c r="E703" i="10"/>
  <c r="E701" i="10"/>
  <c r="E679" i="10"/>
  <c r="E710" i="10"/>
  <c r="E688" i="10"/>
  <c r="E705" i="10"/>
  <c r="E711" i="10"/>
  <c r="E709" i="10"/>
  <c r="E640" i="10"/>
  <c r="E639" i="10"/>
  <c r="E635" i="10"/>
  <c r="E629" i="10"/>
  <c r="E624" i="10"/>
  <c r="E681" i="10"/>
  <c r="E643" i="10"/>
  <c r="E627" i="10"/>
  <c r="E645" i="10"/>
  <c r="E696" i="10"/>
  <c r="E713" i="10"/>
  <c r="E682" i="10"/>
  <c r="E634" i="10"/>
  <c r="E684" i="10"/>
  <c r="E630" i="10"/>
  <c r="E669" i="10"/>
  <c r="E646" i="10"/>
  <c r="E704" i="10"/>
  <c r="E692" i="10"/>
  <c r="F706" i="11" l="1"/>
  <c r="F698" i="11"/>
  <c r="F690" i="11"/>
  <c r="F682" i="11"/>
  <c r="F711" i="11"/>
  <c r="F703" i="11"/>
  <c r="F695" i="11"/>
  <c r="F687" i="11"/>
  <c r="F708" i="11"/>
  <c r="F700" i="11"/>
  <c r="F692" i="11"/>
  <c r="F684" i="11"/>
  <c r="F713" i="11"/>
  <c r="F705" i="11"/>
  <c r="F697" i="11"/>
  <c r="F689" i="11"/>
  <c r="F710" i="11"/>
  <c r="F702" i="11"/>
  <c r="F694" i="11"/>
  <c r="F686" i="11"/>
  <c r="F716" i="11"/>
  <c r="F707" i="11"/>
  <c r="F699" i="11"/>
  <c r="F691" i="11"/>
  <c r="F683" i="11"/>
  <c r="F712" i="11"/>
  <c r="F704" i="11"/>
  <c r="F696" i="11"/>
  <c r="F688" i="11"/>
  <c r="F701" i="11"/>
  <c r="F680" i="11"/>
  <c r="F672" i="11"/>
  <c r="F674" i="11"/>
  <c r="F693" i="11"/>
  <c r="F679" i="11"/>
  <c r="F671" i="11"/>
  <c r="F625" i="11"/>
  <c r="F676" i="11"/>
  <c r="F668" i="11"/>
  <c r="F628" i="11"/>
  <c r="F685" i="11"/>
  <c r="F678" i="11"/>
  <c r="F670" i="11"/>
  <c r="F647" i="11"/>
  <c r="F646" i="11"/>
  <c r="F645" i="11"/>
  <c r="F629" i="11"/>
  <c r="F626" i="11"/>
  <c r="F669" i="11"/>
  <c r="F639" i="11"/>
  <c r="F631" i="11"/>
  <c r="F644" i="11"/>
  <c r="F636" i="11"/>
  <c r="F641" i="11"/>
  <c r="F633" i="11"/>
  <c r="F627" i="11"/>
  <c r="F638" i="11"/>
  <c r="F630" i="11"/>
  <c r="F643" i="11"/>
  <c r="F635" i="11"/>
  <c r="F640" i="11"/>
  <c r="F632" i="11"/>
  <c r="F681" i="11"/>
  <c r="F637" i="11"/>
  <c r="F709" i="11"/>
  <c r="F642" i="11"/>
  <c r="F677" i="11"/>
  <c r="F675" i="11"/>
  <c r="F673" i="11"/>
  <c r="F634" i="11"/>
  <c r="E715" i="10"/>
  <c r="F624" i="10"/>
  <c r="F706" i="10" s="1"/>
  <c r="F702" i="10"/>
  <c r="F715" i="11" l="1"/>
  <c r="G625" i="11"/>
  <c r="F674" i="10"/>
  <c r="F641" i="10"/>
  <c r="F689" i="10"/>
  <c r="F687" i="10"/>
  <c r="F672" i="10"/>
  <c r="F634" i="10"/>
  <c r="F695" i="10"/>
  <c r="F646" i="10"/>
  <c r="F673" i="10"/>
  <c r="F635" i="10"/>
  <c r="F643" i="10"/>
  <c r="F709" i="10"/>
  <c r="F705" i="10"/>
  <c r="F703" i="10"/>
  <c r="F628" i="10"/>
  <c r="F669" i="10"/>
  <c r="F676" i="10"/>
  <c r="F647" i="10"/>
  <c r="F681" i="10"/>
  <c r="F677" i="10"/>
  <c r="F636" i="10"/>
  <c r="F644" i="10"/>
  <c r="F688" i="10"/>
  <c r="F713" i="10"/>
  <c r="F711" i="10"/>
  <c r="F627" i="10"/>
  <c r="F642" i="10"/>
  <c r="F697" i="10"/>
  <c r="F629" i="10"/>
  <c r="F699" i="10"/>
  <c r="F675" i="10"/>
  <c r="F684" i="10"/>
  <c r="F680" i="10"/>
  <c r="F671" i="10"/>
  <c r="F638" i="10"/>
  <c r="F683" i="10"/>
  <c r="F692" i="10"/>
  <c r="F690" i="10"/>
  <c r="F686" i="10"/>
  <c r="F626" i="10"/>
  <c r="F679" i="10"/>
  <c r="F631" i="10"/>
  <c r="F639" i="10"/>
  <c r="F691" i="10"/>
  <c r="F712" i="10"/>
  <c r="F700" i="10"/>
  <c r="F698" i="10"/>
  <c r="F670" i="10"/>
  <c r="F633" i="10"/>
  <c r="F693" i="10"/>
  <c r="F716" i="10"/>
  <c r="F701" i="10"/>
  <c r="F678" i="10"/>
  <c r="F625" i="10"/>
  <c r="F637" i="10"/>
  <c r="F696" i="10"/>
  <c r="F682" i="10"/>
  <c r="F645" i="10"/>
  <c r="F630" i="10"/>
  <c r="F704" i="10"/>
  <c r="F694" i="10"/>
  <c r="F668" i="10"/>
  <c r="F685" i="10"/>
  <c r="F632" i="10"/>
  <c r="F640" i="10"/>
  <c r="F707" i="10"/>
  <c r="F710" i="10"/>
  <c r="F708" i="10"/>
  <c r="G711" i="11" l="1"/>
  <c r="G703" i="11"/>
  <c r="G695" i="11"/>
  <c r="G687" i="11"/>
  <c r="G708" i="11"/>
  <c r="G700" i="11"/>
  <c r="G692" i="11"/>
  <c r="G684" i="11"/>
  <c r="G713" i="11"/>
  <c r="G705" i="11"/>
  <c r="G697" i="11"/>
  <c r="G689" i="11"/>
  <c r="G710" i="11"/>
  <c r="G702" i="11"/>
  <c r="G694" i="11"/>
  <c r="G686" i="11"/>
  <c r="G716" i="11"/>
  <c r="G707" i="11"/>
  <c r="G699" i="11"/>
  <c r="G691" i="11"/>
  <c r="G683" i="11"/>
  <c r="G712" i="11"/>
  <c r="G704" i="11"/>
  <c r="G696" i="11"/>
  <c r="G688" i="11"/>
  <c r="G709" i="11"/>
  <c r="G701" i="11"/>
  <c r="G693" i="11"/>
  <c r="G685" i="11"/>
  <c r="G677" i="11"/>
  <c r="G669" i="11"/>
  <c r="G627" i="11"/>
  <c r="G706" i="11"/>
  <c r="G679" i="11"/>
  <c r="G671" i="11"/>
  <c r="G682" i="11"/>
  <c r="G676" i="11"/>
  <c r="G668" i="11"/>
  <c r="G628" i="11"/>
  <c r="H628" i="11" s="1"/>
  <c r="G698" i="11"/>
  <c r="G681" i="11"/>
  <c r="G673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80" i="11"/>
  <c r="G678" i="11"/>
  <c r="G646" i="11"/>
  <c r="G674" i="11"/>
  <c r="G672" i="11"/>
  <c r="G670" i="11"/>
  <c r="G626" i="11"/>
  <c r="G645" i="11"/>
  <c r="G629" i="11"/>
  <c r="G690" i="11"/>
  <c r="G647" i="11"/>
  <c r="F715" i="10"/>
  <c r="G625" i="10"/>
  <c r="G692" i="10" s="1"/>
  <c r="G703" i="10"/>
  <c r="G684" i="10"/>
  <c r="G705" i="10"/>
  <c r="G694" i="10"/>
  <c r="G716" i="10"/>
  <c r="G693" i="10"/>
  <c r="G706" i="10"/>
  <c r="G690" i="10"/>
  <c r="G696" i="10"/>
  <c r="G679" i="10"/>
  <c r="G704" i="10"/>
  <c r="G678" i="10"/>
  <c r="G647" i="10"/>
  <c r="G645" i="10"/>
  <c r="G682" i="10"/>
  <c r="G635" i="10"/>
  <c r="G691" i="10"/>
  <c r="G677" i="10"/>
  <c r="G673" i="10"/>
  <c r="G634" i="10"/>
  <c r="G683" i="10"/>
  <c r="G644" i="10"/>
  <c r="G636" i="10"/>
  <c r="G641" i="10"/>
  <c r="G633" i="10"/>
  <c r="H708" i="11" l="1"/>
  <c r="H700" i="11"/>
  <c r="H692" i="11"/>
  <c r="H684" i="11"/>
  <c r="H713" i="11"/>
  <c r="H705" i="11"/>
  <c r="H697" i="11"/>
  <c r="H689" i="11"/>
  <c r="H710" i="11"/>
  <c r="H702" i="11"/>
  <c r="H694" i="11"/>
  <c r="H686" i="11"/>
  <c r="H716" i="11"/>
  <c r="H707" i="11"/>
  <c r="H699" i="11"/>
  <c r="H691" i="11"/>
  <c r="H683" i="11"/>
  <c r="H712" i="11"/>
  <c r="H704" i="11"/>
  <c r="H696" i="11"/>
  <c r="H688" i="11"/>
  <c r="H709" i="11"/>
  <c r="H701" i="11"/>
  <c r="H693" i="11"/>
  <c r="H685" i="11"/>
  <c r="H706" i="11"/>
  <c r="H698" i="11"/>
  <c r="H690" i="11"/>
  <c r="H682" i="11"/>
  <c r="H695" i="11"/>
  <c r="H674" i="11"/>
  <c r="H711" i="11"/>
  <c r="H676" i="11"/>
  <c r="H668" i="11"/>
  <c r="H687" i="11"/>
  <c r="H681" i="11"/>
  <c r="H673" i="11"/>
  <c r="H678" i="11"/>
  <c r="H670" i="11"/>
  <c r="H647" i="11"/>
  <c r="H646" i="11"/>
  <c r="H645" i="11"/>
  <c r="H629" i="11"/>
  <c r="H680" i="11"/>
  <c r="H672" i="11"/>
  <c r="H644" i="11"/>
  <c r="H636" i="11"/>
  <c r="H703" i="11"/>
  <c r="H641" i="11"/>
  <c r="H633" i="11"/>
  <c r="H638" i="11"/>
  <c r="H630" i="11"/>
  <c r="H643" i="11"/>
  <c r="H635" i="11"/>
  <c r="H640" i="11"/>
  <c r="H632" i="11"/>
  <c r="H637" i="11"/>
  <c r="H679" i="11"/>
  <c r="H677" i="11"/>
  <c r="H675" i="11"/>
  <c r="H642" i="11"/>
  <c r="H634" i="11"/>
  <c r="H671" i="11"/>
  <c r="H631" i="11"/>
  <c r="H669" i="11"/>
  <c r="H639" i="11"/>
  <c r="G715" i="11"/>
  <c r="G700" i="10"/>
  <c r="G637" i="10"/>
  <c r="G628" i="10"/>
  <c r="G701" i="10"/>
  <c r="G708" i="10"/>
  <c r="G638" i="10"/>
  <c r="G639" i="10"/>
  <c r="G632" i="10"/>
  <c r="G626" i="10"/>
  <c r="G668" i="10"/>
  <c r="G680" i="10"/>
  <c r="G709" i="10"/>
  <c r="G689" i="10"/>
  <c r="G687" i="10"/>
  <c r="G710" i="10"/>
  <c r="G630" i="10"/>
  <c r="G631" i="10"/>
  <c r="G712" i="10"/>
  <c r="G672" i="10"/>
  <c r="G681" i="10"/>
  <c r="G627" i="10"/>
  <c r="G669" i="10"/>
  <c r="G640" i="10"/>
  <c r="G629" i="10"/>
  <c r="G715" i="10" s="1"/>
  <c r="G676" i="10"/>
  <c r="G688" i="10"/>
  <c r="G707" i="10"/>
  <c r="G697" i="10"/>
  <c r="G695" i="10"/>
  <c r="G642" i="10"/>
  <c r="G699" i="10"/>
  <c r="G646" i="10"/>
  <c r="G671" i="10"/>
  <c r="G698" i="10"/>
  <c r="G686" i="10"/>
  <c r="G713" i="10"/>
  <c r="G711" i="10"/>
  <c r="G675" i="10"/>
  <c r="G643" i="10"/>
  <c r="G670" i="10"/>
  <c r="G674" i="10"/>
  <c r="G685" i="10"/>
  <c r="G702" i="10"/>
  <c r="H628" i="10"/>
  <c r="H715" i="11" l="1"/>
  <c r="I629" i="11"/>
  <c r="H708" i="10"/>
  <c r="H700" i="10"/>
  <c r="H692" i="10"/>
  <c r="H684" i="10"/>
  <c r="H713" i="10"/>
  <c r="H705" i="10"/>
  <c r="H697" i="10"/>
  <c r="H689" i="10"/>
  <c r="H710" i="10"/>
  <c r="H702" i="10"/>
  <c r="H694" i="10"/>
  <c r="H686" i="10"/>
  <c r="H716" i="10"/>
  <c r="H707" i="10"/>
  <c r="H699" i="10"/>
  <c r="H691" i="10"/>
  <c r="H712" i="10"/>
  <c r="H704" i="10"/>
  <c r="H706" i="10"/>
  <c r="H698" i="10"/>
  <c r="H690" i="10"/>
  <c r="H711" i="10"/>
  <c r="H703" i="10"/>
  <c r="H695" i="10"/>
  <c r="H677" i="10"/>
  <c r="H669" i="10"/>
  <c r="H693" i="10"/>
  <c r="H679" i="10"/>
  <c r="H671" i="10"/>
  <c r="H687" i="10"/>
  <c r="H685" i="10"/>
  <c r="H676" i="10"/>
  <c r="H668" i="10"/>
  <c r="H701" i="10"/>
  <c r="H673" i="10"/>
  <c r="H683" i="10"/>
  <c r="H682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9" i="10"/>
  <c r="H645" i="10"/>
  <c r="H629" i="10"/>
  <c r="H681" i="10"/>
  <c r="H647" i="10"/>
  <c r="H696" i="10"/>
  <c r="H688" i="10"/>
  <c r="H680" i="10"/>
  <c r="H678" i="10"/>
  <c r="H646" i="10"/>
  <c r="H674" i="10"/>
  <c r="H672" i="10"/>
  <c r="H670" i="10"/>
  <c r="I713" i="11" l="1"/>
  <c r="I705" i="11"/>
  <c r="I697" i="11"/>
  <c r="I689" i="11"/>
  <c r="I710" i="11"/>
  <c r="I702" i="11"/>
  <c r="I694" i="11"/>
  <c r="I686" i="11"/>
  <c r="I716" i="11"/>
  <c r="I707" i="11"/>
  <c r="I699" i="11"/>
  <c r="I691" i="11"/>
  <c r="I683" i="11"/>
  <c r="I712" i="11"/>
  <c r="I704" i="11"/>
  <c r="I696" i="11"/>
  <c r="I688" i="11"/>
  <c r="I709" i="11"/>
  <c r="I701" i="11"/>
  <c r="I693" i="11"/>
  <c r="I685" i="11"/>
  <c r="I706" i="11"/>
  <c r="I698" i="11"/>
  <c r="I690" i="11"/>
  <c r="I682" i="11"/>
  <c r="I711" i="11"/>
  <c r="I703" i="11"/>
  <c r="I695" i="11"/>
  <c r="I687" i="11"/>
  <c r="I679" i="11"/>
  <c r="I671" i="11"/>
  <c r="I700" i="11"/>
  <c r="I681" i="11"/>
  <c r="I673" i="11"/>
  <c r="I678" i="11"/>
  <c r="I670" i="11"/>
  <c r="I647" i="11"/>
  <c r="I646" i="11"/>
  <c r="I645" i="11"/>
  <c r="I692" i="11"/>
  <c r="I67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708" i="11"/>
  <c r="I677" i="11"/>
  <c r="I669" i="11"/>
  <c r="I684" i="11"/>
  <c r="I680" i="11"/>
  <c r="I676" i="11"/>
  <c r="I674" i="11"/>
  <c r="I672" i="11"/>
  <c r="I668" i="11"/>
  <c r="H715" i="10"/>
  <c r="I629" i="10"/>
  <c r="I715" i="11" l="1"/>
  <c r="J630" i="11"/>
  <c r="I713" i="10"/>
  <c r="I705" i="10"/>
  <c r="I697" i="10"/>
  <c r="I689" i="10"/>
  <c r="I681" i="10"/>
  <c r="I710" i="10"/>
  <c r="I702" i="10"/>
  <c r="I694" i="10"/>
  <c r="I686" i="10"/>
  <c r="I716" i="10"/>
  <c r="I707" i="10"/>
  <c r="I699" i="10"/>
  <c r="I691" i="10"/>
  <c r="I683" i="10"/>
  <c r="I712" i="10"/>
  <c r="I704" i="10"/>
  <c r="I696" i="10"/>
  <c r="I688" i="10"/>
  <c r="I709" i="10"/>
  <c r="I711" i="10"/>
  <c r="I703" i="10"/>
  <c r="I695" i="10"/>
  <c r="I687" i="10"/>
  <c r="I708" i="10"/>
  <c r="I700" i="10"/>
  <c r="I692" i="10"/>
  <c r="I684" i="10"/>
  <c r="I674" i="10"/>
  <c r="I690" i="10"/>
  <c r="I685" i="10"/>
  <c r="I676" i="10"/>
  <c r="I668" i="10"/>
  <c r="I701" i="10"/>
  <c r="I673" i="10"/>
  <c r="I698" i="10"/>
  <c r="I678" i="10"/>
  <c r="I670" i="10"/>
  <c r="I647" i="10"/>
  <c r="I646" i="10"/>
  <c r="I645" i="10"/>
  <c r="I680" i="10"/>
  <c r="I672" i="10"/>
  <c r="I640" i="10"/>
  <c r="I632" i="10"/>
  <c r="I637" i="10"/>
  <c r="I679" i="10"/>
  <c r="I677" i="10"/>
  <c r="I675" i="10"/>
  <c r="I642" i="10"/>
  <c r="I634" i="10"/>
  <c r="I706" i="10"/>
  <c r="I671" i="10"/>
  <c r="I669" i="10"/>
  <c r="I639" i="10"/>
  <c r="I631" i="10"/>
  <c r="I644" i="10"/>
  <c r="I636" i="10"/>
  <c r="I641" i="10"/>
  <c r="I633" i="10"/>
  <c r="I638" i="10"/>
  <c r="I630" i="10"/>
  <c r="I693" i="10"/>
  <c r="I682" i="10"/>
  <c r="I643" i="10"/>
  <c r="I635" i="10"/>
  <c r="J710" i="11" l="1"/>
  <c r="J702" i="11"/>
  <c r="J694" i="11"/>
  <c r="J686" i="11"/>
  <c r="J716" i="11"/>
  <c r="J707" i="11"/>
  <c r="J699" i="11"/>
  <c r="J691" i="11"/>
  <c r="J683" i="11"/>
  <c r="J712" i="11"/>
  <c r="J704" i="11"/>
  <c r="J696" i="11"/>
  <c r="J688" i="11"/>
  <c r="J709" i="11"/>
  <c r="J701" i="11"/>
  <c r="J693" i="11"/>
  <c r="J685" i="11"/>
  <c r="J706" i="11"/>
  <c r="J698" i="11"/>
  <c r="J690" i="11"/>
  <c r="J682" i="11"/>
  <c r="J711" i="11"/>
  <c r="J703" i="11"/>
  <c r="J695" i="11"/>
  <c r="J687" i="11"/>
  <c r="J708" i="11"/>
  <c r="J700" i="11"/>
  <c r="J692" i="11"/>
  <c r="J684" i="11"/>
  <c r="J689" i="11"/>
  <c r="J676" i="11"/>
  <c r="J668" i="11"/>
  <c r="J705" i="11"/>
  <c r="J678" i="11"/>
  <c r="J670" i="11"/>
  <c r="J647" i="11"/>
  <c r="J646" i="11"/>
  <c r="J645" i="11"/>
  <c r="J675" i="11"/>
  <c r="J644" i="11"/>
  <c r="K644" i="11" s="1"/>
  <c r="J643" i="11"/>
  <c r="J642" i="11"/>
  <c r="J641" i="11"/>
  <c r="J640" i="11"/>
  <c r="J639" i="11"/>
  <c r="J638" i="11"/>
  <c r="J637" i="11"/>
  <c r="J636" i="11"/>
  <c r="J635" i="11"/>
  <c r="J634" i="11"/>
  <c r="J633" i="11"/>
  <c r="J632" i="11"/>
  <c r="J631" i="11"/>
  <c r="J680" i="11"/>
  <c r="J672" i="11"/>
  <c r="J674" i="11"/>
  <c r="J697" i="11"/>
  <c r="J681" i="11"/>
  <c r="J679" i="11"/>
  <c r="J677" i="11"/>
  <c r="J713" i="11"/>
  <c r="J673" i="11"/>
  <c r="J671" i="11"/>
  <c r="J669" i="11"/>
  <c r="I715" i="10"/>
  <c r="J630" i="10"/>
  <c r="K716" i="11" l="1"/>
  <c r="K707" i="11"/>
  <c r="K699" i="11"/>
  <c r="K691" i="11"/>
  <c r="K683" i="11"/>
  <c r="K712" i="11"/>
  <c r="K704" i="11"/>
  <c r="K696" i="11"/>
  <c r="K688" i="11"/>
  <c r="K709" i="11"/>
  <c r="K701" i="11"/>
  <c r="K693" i="11"/>
  <c r="K685" i="11"/>
  <c r="K706" i="11"/>
  <c r="K698" i="11"/>
  <c r="K690" i="11"/>
  <c r="K682" i="11"/>
  <c r="K711" i="11"/>
  <c r="K703" i="11"/>
  <c r="K695" i="11"/>
  <c r="K687" i="11"/>
  <c r="K708" i="11"/>
  <c r="K700" i="11"/>
  <c r="K692" i="11"/>
  <c r="K684" i="11"/>
  <c r="K713" i="11"/>
  <c r="K705" i="11"/>
  <c r="K697" i="11"/>
  <c r="K689" i="11"/>
  <c r="K681" i="11"/>
  <c r="K673" i="11"/>
  <c r="K694" i="11"/>
  <c r="K675" i="11"/>
  <c r="K710" i="11"/>
  <c r="K680" i="11"/>
  <c r="K672" i="11"/>
  <c r="K686" i="11"/>
  <c r="K677" i="11"/>
  <c r="K669" i="11"/>
  <c r="K702" i="11"/>
  <c r="K679" i="11"/>
  <c r="K671" i="11"/>
  <c r="K678" i="11"/>
  <c r="K676" i="11"/>
  <c r="K674" i="11"/>
  <c r="K670" i="11"/>
  <c r="K668" i="11"/>
  <c r="K715" i="11" s="1"/>
  <c r="L647" i="11"/>
  <c r="J715" i="11"/>
  <c r="J710" i="10"/>
  <c r="J702" i="10"/>
  <c r="J694" i="10"/>
  <c r="J686" i="10"/>
  <c r="J716" i="10"/>
  <c r="J707" i="10"/>
  <c r="J699" i="10"/>
  <c r="J691" i="10"/>
  <c r="J683" i="10"/>
  <c r="J712" i="10"/>
  <c r="J704" i="10"/>
  <c r="J696" i="10"/>
  <c r="J688" i="10"/>
  <c r="J709" i="10"/>
  <c r="J701" i="10"/>
  <c r="J693" i="10"/>
  <c r="J685" i="10"/>
  <c r="J706" i="10"/>
  <c r="J708" i="10"/>
  <c r="J700" i="10"/>
  <c r="J692" i="10"/>
  <c r="J684" i="10"/>
  <c r="J713" i="10"/>
  <c r="J705" i="10"/>
  <c r="J697" i="10"/>
  <c r="J689" i="10"/>
  <c r="J679" i="10"/>
  <c r="J671" i="10"/>
  <c r="J711" i="10"/>
  <c r="J687" i="10"/>
  <c r="J673" i="10"/>
  <c r="J698" i="10"/>
  <c r="J678" i="10"/>
  <c r="J670" i="10"/>
  <c r="J647" i="10"/>
  <c r="J646" i="10"/>
  <c r="J645" i="10"/>
  <c r="J695" i="10"/>
  <c r="J682" i="10"/>
  <c r="J681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3" i="10"/>
  <c r="J677" i="10"/>
  <c r="J669" i="10"/>
  <c r="J690" i="10"/>
  <c r="J680" i="10"/>
  <c r="J676" i="10"/>
  <c r="J674" i="10"/>
  <c r="J672" i="10"/>
  <c r="J668" i="10"/>
  <c r="L712" i="11" l="1"/>
  <c r="M712" i="11" s="1"/>
  <c r="Y778" i="11" s="1"/>
  <c r="L704" i="11"/>
  <c r="M704" i="11" s="1"/>
  <c r="Y770" i="11" s="1"/>
  <c r="L696" i="11"/>
  <c r="M696" i="11" s="1"/>
  <c r="Y762" i="11" s="1"/>
  <c r="L688" i="11"/>
  <c r="M688" i="11" s="1"/>
  <c r="Y754" i="11" s="1"/>
  <c r="L709" i="11"/>
  <c r="M709" i="11" s="1"/>
  <c r="Y775" i="11" s="1"/>
  <c r="L701" i="11"/>
  <c r="M701" i="11" s="1"/>
  <c r="Y767" i="11" s="1"/>
  <c r="L693" i="11"/>
  <c r="M693" i="11" s="1"/>
  <c r="Y759" i="11" s="1"/>
  <c r="L685" i="11"/>
  <c r="M685" i="11" s="1"/>
  <c r="Y751" i="11" s="1"/>
  <c r="L706" i="11"/>
  <c r="M706" i="11" s="1"/>
  <c r="Y772" i="11" s="1"/>
  <c r="L698" i="11"/>
  <c r="M698" i="11" s="1"/>
  <c r="Y764" i="11" s="1"/>
  <c r="L690" i="11"/>
  <c r="M690" i="11" s="1"/>
  <c r="Y756" i="11" s="1"/>
  <c r="L711" i="11"/>
  <c r="M711" i="11" s="1"/>
  <c r="Y777" i="11" s="1"/>
  <c r="L703" i="11"/>
  <c r="M703" i="11" s="1"/>
  <c r="Y769" i="11" s="1"/>
  <c r="L695" i="11"/>
  <c r="M695" i="11" s="1"/>
  <c r="Y761" i="11" s="1"/>
  <c r="L687" i="11"/>
  <c r="M687" i="11" s="1"/>
  <c r="Y753" i="11" s="1"/>
  <c r="L708" i="11"/>
  <c r="M708" i="11" s="1"/>
  <c r="Y774" i="11" s="1"/>
  <c r="L700" i="11"/>
  <c r="M700" i="11" s="1"/>
  <c r="Y766" i="11" s="1"/>
  <c r="L692" i="11"/>
  <c r="M692" i="11" s="1"/>
  <c r="Y758" i="11" s="1"/>
  <c r="L684" i="11"/>
  <c r="M684" i="11" s="1"/>
  <c r="Y750" i="11" s="1"/>
  <c r="L713" i="11"/>
  <c r="M713" i="11" s="1"/>
  <c r="Y779" i="11" s="1"/>
  <c r="L705" i="11"/>
  <c r="M705" i="11" s="1"/>
  <c r="Y771" i="11" s="1"/>
  <c r="L697" i="11"/>
  <c r="M697" i="11" s="1"/>
  <c r="Y763" i="11" s="1"/>
  <c r="L689" i="11"/>
  <c r="M689" i="11" s="1"/>
  <c r="Y755" i="11" s="1"/>
  <c r="L710" i="11"/>
  <c r="M710" i="11" s="1"/>
  <c r="Y776" i="11" s="1"/>
  <c r="L702" i="11"/>
  <c r="M702" i="11" s="1"/>
  <c r="Y768" i="11" s="1"/>
  <c r="L694" i="11"/>
  <c r="M694" i="11" s="1"/>
  <c r="Y760" i="11" s="1"/>
  <c r="L686" i="11"/>
  <c r="M686" i="11" s="1"/>
  <c r="Y752" i="11" s="1"/>
  <c r="L683" i="11"/>
  <c r="M683" i="11" s="1"/>
  <c r="Y749" i="11" s="1"/>
  <c r="L678" i="11"/>
  <c r="M678" i="11" s="1"/>
  <c r="Y744" i="11" s="1"/>
  <c r="L670" i="11"/>
  <c r="M670" i="11" s="1"/>
  <c r="Y736" i="11" s="1"/>
  <c r="L699" i="11"/>
  <c r="M699" i="11" s="1"/>
  <c r="Y765" i="11" s="1"/>
  <c r="L682" i="11"/>
  <c r="M682" i="11" s="1"/>
  <c r="Y748" i="11" s="1"/>
  <c r="L680" i="11"/>
  <c r="M680" i="11" s="1"/>
  <c r="Y746" i="11" s="1"/>
  <c r="L672" i="11"/>
  <c r="M672" i="11" s="1"/>
  <c r="Y738" i="11" s="1"/>
  <c r="L677" i="11"/>
  <c r="M677" i="11" s="1"/>
  <c r="Y743" i="11" s="1"/>
  <c r="L669" i="11"/>
  <c r="M669" i="11" s="1"/>
  <c r="Y735" i="11" s="1"/>
  <c r="L716" i="11"/>
  <c r="L674" i="11"/>
  <c r="M674" i="11" s="1"/>
  <c r="Y740" i="11" s="1"/>
  <c r="L676" i="11"/>
  <c r="M676" i="11" s="1"/>
  <c r="Y742" i="11" s="1"/>
  <c r="L668" i="11"/>
  <c r="L707" i="11"/>
  <c r="M707" i="11" s="1"/>
  <c r="Y773" i="11" s="1"/>
  <c r="L681" i="11"/>
  <c r="M681" i="11" s="1"/>
  <c r="Y747" i="11" s="1"/>
  <c r="L679" i="11"/>
  <c r="M679" i="11" s="1"/>
  <c r="Y745" i="11" s="1"/>
  <c r="L691" i="11"/>
  <c r="M691" i="11" s="1"/>
  <c r="Y757" i="11" s="1"/>
  <c r="L675" i="11"/>
  <c r="M675" i="11" s="1"/>
  <c r="Y741" i="11" s="1"/>
  <c r="L673" i="11"/>
  <c r="M673" i="11" s="1"/>
  <c r="Y739" i="11" s="1"/>
  <c r="L671" i="11"/>
  <c r="M671" i="11" s="1"/>
  <c r="Y737" i="11" s="1"/>
  <c r="L647" i="10"/>
  <c r="L685" i="10" s="1"/>
  <c r="J715" i="10"/>
  <c r="K644" i="10"/>
  <c r="L715" i="11" l="1"/>
  <c r="M668" i="11"/>
  <c r="L681" i="10"/>
  <c r="L702" i="10"/>
  <c r="L690" i="10"/>
  <c r="L694" i="10"/>
  <c r="L706" i="10"/>
  <c r="L674" i="10"/>
  <c r="L676" i="10"/>
  <c r="L678" i="10"/>
  <c r="L693" i="10"/>
  <c r="L669" i="10"/>
  <c r="L670" i="10"/>
  <c r="L682" i="10"/>
  <c r="L705" i="10"/>
  <c r="L677" i="10"/>
  <c r="L673" i="10"/>
  <c r="L710" i="10"/>
  <c r="L689" i="10"/>
  <c r="L691" i="10"/>
  <c r="L708" i="10"/>
  <c r="L683" i="10"/>
  <c r="L699" i="10"/>
  <c r="L687" i="10"/>
  <c r="L700" i="10"/>
  <c r="L680" i="10"/>
  <c r="L695" i="10"/>
  <c r="L713" i="10"/>
  <c r="L679" i="10"/>
  <c r="L692" i="10"/>
  <c r="L716" i="10"/>
  <c r="L703" i="10"/>
  <c r="L688" i="10"/>
  <c r="L697" i="10"/>
  <c r="L672" i="10"/>
  <c r="L701" i="10"/>
  <c r="L671" i="10"/>
  <c r="L707" i="10"/>
  <c r="L709" i="10"/>
  <c r="L668" i="10"/>
  <c r="L684" i="10"/>
  <c r="L675" i="10"/>
  <c r="L686" i="10"/>
  <c r="L711" i="10"/>
  <c r="L696" i="10"/>
  <c r="L698" i="10"/>
  <c r="L704" i="10"/>
  <c r="L712" i="10"/>
  <c r="K716" i="10"/>
  <c r="K707" i="10"/>
  <c r="M707" i="10" s="1"/>
  <c r="Y773" i="10" s="1"/>
  <c r="K699" i="10"/>
  <c r="K691" i="10"/>
  <c r="M691" i="10" s="1"/>
  <c r="Y757" i="10" s="1"/>
  <c r="K683" i="10"/>
  <c r="K712" i="10"/>
  <c r="K704" i="10"/>
  <c r="M704" i="10" s="1"/>
  <c r="Y770" i="10" s="1"/>
  <c r="K696" i="10"/>
  <c r="K688" i="10"/>
  <c r="M688" i="10" s="1"/>
  <c r="Y754" i="10" s="1"/>
  <c r="K709" i="10"/>
  <c r="K701" i="10"/>
  <c r="M701" i="10" s="1"/>
  <c r="Y767" i="10" s="1"/>
  <c r="K693" i="10"/>
  <c r="K685" i="10"/>
  <c r="M685" i="10" s="1"/>
  <c r="Y751" i="10" s="1"/>
  <c r="K706" i="10"/>
  <c r="K698" i="10"/>
  <c r="K690" i="10"/>
  <c r="M690" i="10" s="1"/>
  <c r="Y756" i="10" s="1"/>
  <c r="K711" i="10"/>
  <c r="M711" i="10" s="1"/>
  <c r="Y777" i="10" s="1"/>
  <c r="K713" i="10"/>
  <c r="M713" i="10" s="1"/>
  <c r="Y779" i="10" s="1"/>
  <c r="K705" i="10"/>
  <c r="M705" i="10" s="1"/>
  <c r="Y771" i="10" s="1"/>
  <c r="K697" i="10"/>
  <c r="K689" i="10"/>
  <c r="K710" i="10"/>
  <c r="K702" i="10"/>
  <c r="M702" i="10" s="1"/>
  <c r="Y768" i="10" s="1"/>
  <c r="K694" i="10"/>
  <c r="M694" i="10" s="1"/>
  <c r="Y760" i="10" s="1"/>
  <c r="K676" i="10"/>
  <c r="M676" i="10" s="1"/>
  <c r="Y742" i="10" s="1"/>
  <c r="K668" i="10"/>
  <c r="K678" i="10"/>
  <c r="K670" i="10"/>
  <c r="M670" i="10" s="1"/>
  <c r="Y736" i="10" s="1"/>
  <c r="K695" i="10"/>
  <c r="K682" i="10"/>
  <c r="M682" i="10" s="1"/>
  <c r="Y748" i="10" s="1"/>
  <c r="K681" i="10"/>
  <c r="M681" i="10" s="1"/>
  <c r="Y747" i="10" s="1"/>
  <c r="K675" i="10"/>
  <c r="K692" i="10"/>
  <c r="M692" i="10" s="1"/>
  <c r="Y758" i="10" s="1"/>
  <c r="K680" i="10"/>
  <c r="M680" i="10" s="1"/>
  <c r="Y746" i="10" s="1"/>
  <c r="K672" i="10"/>
  <c r="M672" i="10" s="1"/>
  <c r="Y738" i="10" s="1"/>
  <c r="K708" i="10"/>
  <c r="M708" i="10" s="1"/>
  <c r="Y774" i="10" s="1"/>
  <c r="K700" i="10"/>
  <c r="K686" i="10"/>
  <c r="K674" i="10"/>
  <c r="M674" i="10" s="1"/>
  <c r="Y740" i="10" s="1"/>
  <c r="K679" i="10"/>
  <c r="M679" i="10" s="1"/>
  <c r="Y745" i="10" s="1"/>
  <c r="K677" i="10"/>
  <c r="M677" i="10" s="1"/>
  <c r="Y743" i="10" s="1"/>
  <c r="K684" i="10"/>
  <c r="M684" i="10" s="1"/>
  <c r="Y750" i="10" s="1"/>
  <c r="K673" i="10"/>
  <c r="K671" i="10"/>
  <c r="M671" i="10" s="1"/>
  <c r="Y737" i="10" s="1"/>
  <c r="K669" i="10"/>
  <c r="M669" i="10" s="1"/>
  <c r="Y735" i="10" s="1"/>
  <c r="K703" i="10"/>
  <c r="M703" i="10" s="1"/>
  <c r="Y769" i="10" s="1"/>
  <c r="K687" i="10"/>
  <c r="M687" i="10" s="1"/>
  <c r="Y753" i="10" s="1"/>
  <c r="M715" i="11" l="1"/>
  <c r="Y734" i="11"/>
  <c r="Y815" i="11" s="1"/>
  <c r="M675" i="10"/>
  <c r="Y741" i="10" s="1"/>
  <c r="M710" i="10"/>
  <c r="Y776" i="10" s="1"/>
  <c r="M700" i="10"/>
  <c r="Y766" i="10" s="1"/>
  <c r="M683" i="10"/>
  <c r="Y749" i="10" s="1"/>
  <c r="M697" i="10"/>
  <c r="Y763" i="10" s="1"/>
  <c r="M673" i="10"/>
  <c r="Y739" i="10" s="1"/>
  <c r="M678" i="10"/>
  <c r="Y744" i="10" s="1"/>
  <c r="M699" i="10"/>
  <c r="Y765" i="10" s="1"/>
  <c r="M709" i="10"/>
  <c r="Y775" i="10" s="1"/>
  <c r="M686" i="10"/>
  <c r="Y752" i="10" s="1"/>
  <c r="M706" i="10"/>
  <c r="Y772" i="10" s="1"/>
  <c r="M695" i="10"/>
  <c r="Y761" i="10" s="1"/>
  <c r="M689" i="10"/>
  <c r="Y755" i="10" s="1"/>
  <c r="M693" i="10"/>
  <c r="Y759" i="10" s="1"/>
  <c r="M696" i="10"/>
  <c r="Y762" i="10" s="1"/>
  <c r="L715" i="10"/>
  <c r="M698" i="10"/>
  <c r="Y764" i="10" s="1"/>
  <c r="M712" i="10"/>
  <c r="Y778" i="10" s="1"/>
  <c r="K715" i="10"/>
  <c r="M668" i="10"/>
  <c r="M715" i="10" l="1"/>
  <c r="Y734" i="10"/>
  <c r="Y815" i="10" s="1"/>
  <c r="A493" i="1" l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E48" i="1" s="1"/>
  <c r="AE62" i="1" s="1"/>
  <c r="CE65" i="1"/>
  <c r="C431" i="1" s="1"/>
  <c r="CE63" i="1"/>
  <c r="I365" i="9" s="1"/>
  <c r="CE66" i="1"/>
  <c r="I368" i="9" s="1"/>
  <c r="CE68" i="1"/>
  <c r="I370" i="9" s="1"/>
  <c r="D75" i="1"/>
  <c r="AR75" i="1"/>
  <c r="AS75" i="1"/>
  <c r="N776" i="1" s="1"/>
  <c r="AT75" i="1"/>
  <c r="D218" i="9" s="1"/>
  <c r="AU75" i="1"/>
  <c r="AQ75" i="1"/>
  <c r="H186" i="9" s="1"/>
  <c r="AO75" i="1"/>
  <c r="AN75" i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N743" i="1" s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R816" i="1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F9" i="6" s="1"/>
  <c r="E198" i="1"/>
  <c r="E199" i="1"/>
  <c r="E200" i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177" i="1"/>
  <c r="C20" i="5" s="1"/>
  <c r="E154" i="1"/>
  <c r="F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40" i="1"/>
  <c r="C432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816" i="1"/>
  <c r="N769" i="1"/>
  <c r="F12" i="6"/>
  <c r="C464" i="1"/>
  <c r="G122" i="9"/>
  <c r="D366" i="9"/>
  <c r="G812" i="1"/>
  <c r="CE64" i="1"/>
  <c r="F612" i="1" s="1"/>
  <c r="D368" i="9"/>
  <c r="I812" i="1"/>
  <c r="C276" i="9"/>
  <c r="CE70" i="1"/>
  <c r="C458" i="1" s="1"/>
  <c r="CE76" i="1"/>
  <c r="D612" i="1" s="1"/>
  <c r="P812" i="1"/>
  <c r="CE77" i="1"/>
  <c r="G612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CD722" i="1"/>
  <c r="CD71" i="1"/>
  <c r="E373" i="9" s="1"/>
  <c r="N757" i="1"/>
  <c r="K816" i="1"/>
  <c r="C615" i="1"/>
  <c r="V815" i="1"/>
  <c r="I816" i="1"/>
  <c r="E372" i="9"/>
  <c r="C470" i="1" l="1"/>
  <c r="B445" i="1"/>
  <c r="F816" i="1"/>
  <c r="N760" i="1"/>
  <c r="N737" i="1"/>
  <c r="C473" i="1"/>
  <c r="N768" i="1"/>
  <c r="N740" i="1"/>
  <c r="N753" i="1"/>
  <c r="E58" i="9"/>
  <c r="C430" i="1"/>
  <c r="I366" i="9"/>
  <c r="B440" i="1"/>
  <c r="N777" i="1"/>
  <c r="CF76" i="1"/>
  <c r="CA52" i="1" s="1"/>
  <c r="CA67" i="1" s="1"/>
  <c r="J810" i="1" s="1"/>
  <c r="P816" i="1"/>
  <c r="I380" i="9"/>
  <c r="N774" i="1"/>
  <c r="D428" i="1"/>
  <c r="G10" i="4"/>
  <c r="N758" i="1"/>
  <c r="N739" i="1"/>
  <c r="N747" i="1"/>
  <c r="N736" i="1"/>
  <c r="C429" i="1"/>
  <c r="C421" i="1"/>
  <c r="N761" i="1"/>
  <c r="B10" i="4"/>
  <c r="D5" i="7"/>
  <c r="F8" i="6"/>
  <c r="D330" i="1"/>
  <c r="C86" i="8" s="1"/>
  <c r="D368" i="1"/>
  <c r="C120" i="8" s="1"/>
  <c r="B465" i="1"/>
  <c r="C112" i="8"/>
  <c r="C141" i="8"/>
  <c r="N763" i="1"/>
  <c r="N734" i="1"/>
  <c r="D186" i="9"/>
  <c r="N751" i="1"/>
  <c r="N752" i="1"/>
  <c r="I372" i="9"/>
  <c r="C575" i="1"/>
  <c r="G816" i="1"/>
  <c r="L48" i="1"/>
  <c r="L62" i="1" s="1"/>
  <c r="E44" i="9" s="1"/>
  <c r="E48" i="1"/>
  <c r="E62" i="1" s="1"/>
  <c r="BF48" i="1"/>
  <c r="BF62" i="1" s="1"/>
  <c r="E789" i="1" s="1"/>
  <c r="V48" i="1"/>
  <c r="V62" i="1" s="1"/>
  <c r="E753" i="1" s="1"/>
  <c r="BG48" i="1"/>
  <c r="BG62" i="1" s="1"/>
  <c r="C268" i="9" s="1"/>
  <c r="AZ48" i="1"/>
  <c r="AZ62" i="1" s="1"/>
  <c r="BM48" i="1"/>
  <c r="BM62" i="1" s="1"/>
  <c r="AU48" i="1"/>
  <c r="AU62" i="1" s="1"/>
  <c r="N745" i="1"/>
  <c r="N748" i="1"/>
  <c r="BP48" i="1"/>
  <c r="BP62" i="1" s="1"/>
  <c r="X48" i="1"/>
  <c r="X62" i="1" s="1"/>
  <c r="BV48" i="1"/>
  <c r="BV62" i="1" s="1"/>
  <c r="AK48" i="1"/>
  <c r="AK62" i="1" s="1"/>
  <c r="E768" i="1" s="1"/>
  <c r="M816" i="1"/>
  <c r="J48" i="1"/>
  <c r="J62" i="1" s="1"/>
  <c r="C44" i="9" s="1"/>
  <c r="AI48" i="1"/>
  <c r="AI62" i="1" s="1"/>
  <c r="E766" i="1" s="1"/>
  <c r="L816" i="1"/>
  <c r="N766" i="1"/>
  <c r="N764" i="1"/>
  <c r="BW48" i="1"/>
  <c r="BW62" i="1" s="1"/>
  <c r="N755" i="1"/>
  <c r="D816" i="1"/>
  <c r="AS48" i="1"/>
  <c r="AS62" i="1" s="1"/>
  <c r="F10" i="4"/>
  <c r="AJ48" i="1"/>
  <c r="AJ62" i="1" s="1"/>
  <c r="H140" i="9" s="1"/>
  <c r="BI730" i="1"/>
  <c r="AP48" i="1"/>
  <c r="AP62" i="1" s="1"/>
  <c r="G172" i="9" s="1"/>
  <c r="I48" i="1"/>
  <c r="I62" i="1" s="1"/>
  <c r="I12" i="9" s="1"/>
  <c r="C218" i="9"/>
  <c r="E783" i="1"/>
  <c r="C236" i="9"/>
  <c r="B19" i="4"/>
  <c r="C417" i="1"/>
  <c r="D436" i="1"/>
  <c r="C34" i="5"/>
  <c r="C472" i="1"/>
  <c r="F11" i="6"/>
  <c r="C415" i="1"/>
  <c r="C10" i="4"/>
  <c r="D463" i="1"/>
  <c r="E28" i="4"/>
  <c r="E186" i="9"/>
  <c r="N771" i="1"/>
  <c r="E762" i="1"/>
  <c r="C140" i="9"/>
  <c r="G19" i="4"/>
  <c r="F19" i="4"/>
  <c r="C475" i="1"/>
  <c r="F15" i="6"/>
  <c r="D32" i="6"/>
  <c r="D433" i="1"/>
  <c r="N765" i="1"/>
  <c r="C154" i="9"/>
  <c r="N762" i="1"/>
  <c r="N754" i="1"/>
  <c r="I90" i="9"/>
  <c r="BK48" i="1"/>
  <c r="BK62" i="1" s="1"/>
  <c r="I363" i="9"/>
  <c r="T48" i="1"/>
  <c r="T62" i="1" s="1"/>
  <c r="H48" i="1"/>
  <c r="H62" i="1" s="1"/>
  <c r="G48" i="1"/>
  <c r="G62" i="1" s="1"/>
  <c r="G12" i="9" s="1"/>
  <c r="O48" i="1"/>
  <c r="O62" i="1" s="1"/>
  <c r="H44" i="9" s="1"/>
  <c r="BI48" i="1"/>
  <c r="BI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E782" i="1" s="1"/>
  <c r="K48" i="1"/>
  <c r="K62" i="1" s="1"/>
  <c r="BY48" i="1"/>
  <c r="BY62" i="1" s="1"/>
  <c r="BT48" i="1"/>
  <c r="BT62" i="1" s="1"/>
  <c r="BJ48" i="1"/>
  <c r="BJ62" i="1" s="1"/>
  <c r="F268" i="9" s="1"/>
  <c r="BD48" i="1"/>
  <c r="BD62" i="1" s="1"/>
  <c r="AT48" i="1"/>
  <c r="AT62" i="1" s="1"/>
  <c r="AN48" i="1"/>
  <c r="AN62" i="1" s="1"/>
  <c r="AD48" i="1"/>
  <c r="AD62" i="1" s="1"/>
  <c r="I108" i="9" s="1"/>
  <c r="R48" i="1"/>
  <c r="R62" i="1" s="1"/>
  <c r="W48" i="1"/>
  <c r="W62" i="1" s="1"/>
  <c r="I76" i="9" s="1"/>
  <c r="AB48" i="1"/>
  <c r="AB62" i="1" s="1"/>
  <c r="D48" i="1"/>
  <c r="D62" i="1" s="1"/>
  <c r="E735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E812" i="1" s="1"/>
  <c r="BO48" i="1"/>
  <c r="BO62" i="1" s="1"/>
  <c r="AA48" i="1"/>
  <c r="AA62" i="1" s="1"/>
  <c r="F108" i="9" s="1"/>
  <c r="C48" i="1"/>
  <c r="BX48" i="1"/>
  <c r="BX62" i="1" s="1"/>
  <c r="BN48" i="1"/>
  <c r="BN62" i="1" s="1"/>
  <c r="E797" i="1" s="1"/>
  <c r="BH48" i="1"/>
  <c r="BH62" i="1" s="1"/>
  <c r="AX48" i="1"/>
  <c r="AX62" i="1" s="1"/>
  <c r="AR48" i="1"/>
  <c r="AR62" i="1" s="1"/>
  <c r="AH48" i="1"/>
  <c r="AH62" i="1" s="1"/>
  <c r="F140" i="9" s="1"/>
  <c r="Z48" i="1"/>
  <c r="Z62" i="1" s="1"/>
  <c r="F48" i="1"/>
  <c r="F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CA48" i="1"/>
  <c r="CA62" i="1" s="1"/>
  <c r="BR48" i="1"/>
  <c r="BR62" i="1" s="1"/>
  <c r="E801" i="1" s="1"/>
  <c r="BL48" i="1"/>
  <c r="BL62" i="1" s="1"/>
  <c r="BB48" i="1"/>
  <c r="BB62" i="1" s="1"/>
  <c r="E785" i="1" s="1"/>
  <c r="AV48" i="1"/>
  <c r="AV62" i="1" s="1"/>
  <c r="AL48" i="1"/>
  <c r="AL62" i="1" s="1"/>
  <c r="E769" i="1" s="1"/>
  <c r="AF48" i="1"/>
  <c r="AF62" i="1" s="1"/>
  <c r="N48" i="1"/>
  <c r="N62" i="1" s="1"/>
  <c r="G44" i="9" s="1"/>
  <c r="C815" i="1"/>
  <c r="D815" i="1"/>
  <c r="F815" i="1"/>
  <c r="H815" i="1"/>
  <c r="I382" i="9"/>
  <c r="I612" i="1"/>
  <c r="H58" i="9"/>
  <c r="N746" i="1"/>
  <c r="I186" i="9"/>
  <c r="N775" i="1"/>
  <c r="I381" i="9"/>
  <c r="CF77" i="1"/>
  <c r="Q816" i="1"/>
  <c r="G186" i="9"/>
  <c r="N773" i="1"/>
  <c r="E218" i="9"/>
  <c r="N778" i="1"/>
  <c r="I815" i="1"/>
  <c r="G815" i="1"/>
  <c r="P815" i="1"/>
  <c r="Q815" i="1"/>
  <c r="R815" i="1"/>
  <c r="S815" i="1"/>
  <c r="G28" i="4"/>
  <c r="I362" i="9"/>
  <c r="E805" i="1"/>
  <c r="B446" i="1"/>
  <c r="D242" i="1"/>
  <c r="E332" i="9"/>
  <c r="E12" i="9"/>
  <c r="E736" i="1"/>
  <c r="C418" i="1"/>
  <c r="D438" i="1"/>
  <c r="F14" i="6"/>
  <c r="O815" i="1"/>
  <c r="T815" i="1"/>
  <c r="C471" i="1"/>
  <c r="F10" i="6"/>
  <c r="D26" i="9"/>
  <c r="N735" i="1"/>
  <c r="CE75" i="1"/>
  <c r="E806" i="1"/>
  <c r="F7" i="6"/>
  <c r="E204" i="1"/>
  <c r="C468" i="1"/>
  <c r="I383" i="9"/>
  <c r="S816" i="1"/>
  <c r="D22" i="7"/>
  <c r="C40" i="5"/>
  <c r="C420" i="1"/>
  <c r="B28" i="4"/>
  <c r="N772" i="1"/>
  <c r="F186" i="9"/>
  <c r="BQ52" i="1"/>
  <c r="BQ67" i="1" s="1"/>
  <c r="T52" i="1"/>
  <c r="T67" i="1" s="1"/>
  <c r="AX52" i="1"/>
  <c r="AX67" i="1" s="1"/>
  <c r="G52" i="1"/>
  <c r="G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BN52" i="1" l="1"/>
  <c r="BN67" i="1" s="1"/>
  <c r="AO52" i="1"/>
  <c r="AO67" i="1" s="1"/>
  <c r="F177" i="9" s="1"/>
  <c r="AM52" i="1"/>
  <c r="AM67" i="1" s="1"/>
  <c r="BD52" i="1"/>
  <c r="BD67" i="1" s="1"/>
  <c r="BD71" i="1" s="1"/>
  <c r="D52" i="1"/>
  <c r="D67" i="1" s="1"/>
  <c r="BM52" i="1"/>
  <c r="BM67" i="1" s="1"/>
  <c r="J796" i="1" s="1"/>
  <c r="K52" i="1"/>
  <c r="K67" i="1" s="1"/>
  <c r="J742" i="1" s="1"/>
  <c r="BV52" i="1"/>
  <c r="BV67" i="1" s="1"/>
  <c r="D337" i="9" s="1"/>
  <c r="AY52" i="1"/>
  <c r="AY67" i="1" s="1"/>
  <c r="AY71" i="1" s="1"/>
  <c r="C625" i="1" s="1"/>
  <c r="BF52" i="1"/>
  <c r="BF67" i="1" s="1"/>
  <c r="I241" i="9" s="1"/>
  <c r="AW52" i="1"/>
  <c r="AW67" i="1" s="1"/>
  <c r="AA52" i="1"/>
  <c r="AA67" i="1" s="1"/>
  <c r="AA71" i="1" s="1"/>
  <c r="F117" i="9" s="1"/>
  <c r="AK52" i="1"/>
  <c r="AK67" i="1" s="1"/>
  <c r="BY52" i="1"/>
  <c r="BY67" i="1" s="1"/>
  <c r="BY71" i="1" s="1"/>
  <c r="C570" i="1" s="1"/>
  <c r="BE52" i="1"/>
  <c r="BE67" i="1" s="1"/>
  <c r="J788" i="1" s="1"/>
  <c r="CB52" i="1"/>
  <c r="CB67" i="1" s="1"/>
  <c r="C369" i="9" s="1"/>
  <c r="BR52" i="1"/>
  <c r="BR67" i="1" s="1"/>
  <c r="G305" i="9" s="1"/>
  <c r="M52" i="1"/>
  <c r="M67" i="1" s="1"/>
  <c r="M71" i="1" s="1"/>
  <c r="C678" i="1" s="1"/>
  <c r="F52" i="1"/>
  <c r="F67" i="1" s="1"/>
  <c r="C172" i="9"/>
  <c r="D339" i="1"/>
  <c r="C102" i="8" s="1"/>
  <c r="D465" i="1"/>
  <c r="Y52" i="1"/>
  <c r="Y67" i="1" s="1"/>
  <c r="D113" i="9" s="1"/>
  <c r="AQ52" i="1"/>
  <c r="AQ67" i="1" s="1"/>
  <c r="J774" i="1" s="1"/>
  <c r="BX52" i="1"/>
  <c r="BX67" i="1" s="1"/>
  <c r="J807" i="1" s="1"/>
  <c r="BJ52" i="1"/>
  <c r="BJ67" i="1" s="1"/>
  <c r="J793" i="1" s="1"/>
  <c r="BW52" i="1"/>
  <c r="BW67" i="1" s="1"/>
  <c r="J806" i="1" s="1"/>
  <c r="AS52" i="1"/>
  <c r="AS67" i="1" s="1"/>
  <c r="C209" i="9" s="1"/>
  <c r="BP52" i="1"/>
  <c r="BP67" i="1" s="1"/>
  <c r="J799" i="1" s="1"/>
  <c r="AV52" i="1"/>
  <c r="AV67" i="1" s="1"/>
  <c r="J779" i="1" s="1"/>
  <c r="BG52" i="1"/>
  <c r="BG67" i="1" s="1"/>
  <c r="C273" i="9" s="1"/>
  <c r="S52" i="1"/>
  <c r="S67" i="1" s="1"/>
  <c r="S71" i="1" s="1"/>
  <c r="P52" i="1"/>
  <c r="P67" i="1" s="1"/>
  <c r="P71" i="1" s="1"/>
  <c r="BS52" i="1"/>
  <c r="BS67" i="1" s="1"/>
  <c r="J802" i="1" s="1"/>
  <c r="AN52" i="1"/>
  <c r="AN67" i="1" s="1"/>
  <c r="J771" i="1" s="1"/>
  <c r="AJ52" i="1"/>
  <c r="AJ67" i="1" s="1"/>
  <c r="H145" i="9" s="1"/>
  <c r="AL52" i="1"/>
  <c r="AL67" i="1" s="1"/>
  <c r="Q52" i="1"/>
  <c r="Q67" i="1" s="1"/>
  <c r="J748" i="1" s="1"/>
  <c r="AB52" i="1"/>
  <c r="AB67" i="1" s="1"/>
  <c r="G113" i="9" s="1"/>
  <c r="AC52" i="1"/>
  <c r="AC67" i="1" s="1"/>
  <c r="H113" i="9" s="1"/>
  <c r="BK52" i="1"/>
  <c r="BK67" i="1" s="1"/>
  <c r="J794" i="1" s="1"/>
  <c r="X52" i="1"/>
  <c r="X67" i="1" s="1"/>
  <c r="J755" i="1" s="1"/>
  <c r="W52" i="1"/>
  <c r="W67" i="1" s="1"/>
  <c r="W71" i="1" s="1"/>
  <c r="C516" i="1" s="1"/>
  <c r="G516" i="1" s="1"/>
  <c r="AI52" i="1"/>
  <c r="AI67" i="1" s="1"/>
  <c r="J766" i="1" s="1"/>
  <c r="BL52" i="1"/>
  <c r="BL67" i="1" s="1"/>
  <c r="J795" i="1" s="1"/>
  <c r="Z52" i="1"/>
  <c r="Z67" i="1" s="1"/>
  <c r="J757" i="1" s="1"/>
  <c r="I52" i="1"/>
  <c r="I67" i="1" s="1"/>
  <c r="BB52" i="1"/>
  <c r="BB67" i="1" s="1"/>
  <c r="E241" i="9" s="1"/>
  <c r="BU52" i="1"/>
  <c r="BU67" i="1" s="1"/>
  <c r="BU71" i="1" s="1"/>
  <c r="N52" i="1"/>
  <c r="N67" i="1" s="1"/>
  <c r="J745" i="1" s="1"/>
  <c r="U52" i="1"/>
  <c r="U67" i="1" s="1"/>
  <c r="G81" i="9" s="1"/>
  <c r="J52" i="1"/>
  <c r="J67" i="1" s="1"/>
  <c r="J71" i="1" s="1"/>
  <c r="C675" i="1" s="1"/>
  <c r="CC52" i="1"/>
  <c r="CC67" i="1" s="1"/>
  <c r="J812" i="1" s="1"/>
  <c r="BH52" i="1"/>
  <c r="BH67" i="1" s="1"/>
  <c r="D273" i="9" s="1"/>
  <c r="H52" i="1"/>
  <c r="H67" i="1" s="1"/>
  <c r="J739" i="1" s="1"/>
  <c r="C52" i="1"/>
  <c r="C67" i="1" s="1"/>
  <c r="AF52" i="1"/>
  <c r="AF67" i="1" s="1"/>
  <c r="D145" i="9" s="1"/>
  <c r="BT52" i="1"/>
  <c r="BT67" i="1" s="1"/>
  <c r="J803" i="1" s="1"/>
  <c r="AR52" i="1"/>
  <c r="AR67" i="1" s="1"/>
  <c r="J775" i="1" s="1"/>
  <c r="R52" i="1"/>
  <c r="R67" i="1" s="1"/>
  <c r="J749" i="1" s="1"/>
  <c r="E52" i="1"/>
  <c r="E67" i="1" s="1"/>
  <c r="J736" i="1" s="1"/>
  <c r="AU52" i="1"/>
  <c r="AU67" i="1" s="1"/>
  <c r="E209" i="9" s="1"/>
  <c r="BC52" i="1"/>
  <c r="BC67" i="1" s="1"/>
  <c r="F241" i="9" s="1"/>
  <c r="AZ52" i="1"/>
  <c r="AZ67" i="1" s="1"/>
  <c r="J783" i="1" s="1"/>
  <c r="O52" i="1"/>
  <c r="O67" i="1" s="1"/>
  <c r="J746" i="1" s="1"/>
  <c r="L52" i="1"/>
  <c r="L67" i="1" s="1"/>
  <c r="E49" i="9" s="1"/>
  <c r="V52" i="1"/>
  <c r="V67" i="1" s="1"/>
  <c r="J753" i="1" s="1"/>
  <c r="I337" i="9"/>
  <c r="BI52" i="1"/>
  <c r="BI67" i="1" s="1"/>
  <c r="J792" i="1" s="1"/>
  <c r="AP52" i="1"/>
  <c r="AP67" i="1" s="1"/>
  <c r="J773" i="1" s="1"/>
  <c r="AT52" i="1"/>
  <c r="AT67" i="1" s="1"/>
  <c r="J777" i="1" s="1"/>
  <c r="AH52" i="1"/>
  <c r="AH67" i="1" s="1"/>
  <c r="F145" i="9" s="1"/>
  <c r="AE52" i="1"/>
  <c r="AE67" i="1" s="1"/>
  <c r="C145" i="9" s="1"/>
  <c r="AG52" i="1"/>
  <c r="AG67" i="1" s="1"/>
  <c r="E145" i="9" s="1"/>
  <c r="BA52" i="1"/>
  <c r="BA67" i="1" s="1"/>
  <c r="D241" i="9" s="1"/>
  <c r="BZ52" i="1"/>
  <c r="BZ67" i="1" s="1"/>
  <c r="H337" i="9" s="1"/>
  <c r="E305" i="9"/>
  <c r="AD52" i="1"/>
  <c r="AD67" i="1" s="1"/>
  <c r="J761" i="1" s="1"/>
  <c r="BO52" i="1"/>
  <c r="BO67" i="1" s="1"/>
  <c r="D305" i="9" s="1"/>
  <c r="I236" i="9"/>
  <c r="D364" i="9"/>
  <c r="BF71" i="1"/>
  <c r="C629" i="1" s="1"/>
  <c r="AL71" i="1"/>
  <c r="C181" i="9" s="1"/>
  <c r="BP71" i="1"/>
  <c r="C561" i="1" s="1"/>
  <c r="AQ71" i="1"/>
  <c r="C536" i="1" s="1"/>
  <c r="G536" i="1" s="1"/>
  <c r="E71" i="1"/>
  <c r="C498" i="1" s="1"/>
  <c r="G498" i="1" s="1"/>
  <c r="C300" i="9"/>
  <c r="E758" i="1"/>
  <c r="E236" i="9"/>
  <c r="E761" i="1"/>
  <c r="BW71" i="1"/>
  <c r="C568" i="1" s="1"/>
  <c r="I177" i="9"/>
  <c r="AX71" i="1"/>
  <c r="H213" i="9" s="1"/>
  <c r="AK71" i="1"/>
  <c r="C530" i="1" s="1"/>
  <c r="G530" i="1" s="1"/>
  <c r="AH71" i="1"/>
  <c r="C527" i="1" s="1"/>
  <c r="G527" i="1" s="1"/>
  <c r="E765" i="1"/>
  <c r="E740" i="1"/>
  <c r="E790" i="1"/>
  <c r="E793" i="1"/>
  <c r="H273" i="9"/>
  <c r="D71" i="1"/>
  <c r="C669" i="1" s="1"/>
  <c r="E743" i="1"/>
  <c r="X71" i="1"/>
  <c r="C117" i="9" s="1"/>
  <c r="H172" i="9"/>
  <c r="D12" i="9"/>
  <c r="BN71" i="1"/>
  <c r="C619" i="1" s="1"/>
  <c r="I140" i="9"/>
  <c r="AZ71" i="1"/>
  <c r="C245" i="9" s="1"/>
  <c r="V71" i="1"/>
  <c r="C687" i="1" s="1"/>
  <c r="H76" i="9"/>
  <c r="G71" i="1"/>
  <c r="C672" i="1" s="1"/>
  <c r="E760" i="1"/>
  <c r="E738" i="1"/>
  <c r="E741" i="1"/>
  <c r="CB71" i="1"/>
  <c r="C622" i="1" s="1"/>
  <c r="E811" i="1"/>
  <c r="E204" i="9"/>
  <c r="E745" i="1"/>
  <c r="E778" i="1"/>
  <c r="C108" i="9"/>
  <c r="AC71" i="1"/>
  <c r="C522" i="1" s="1"/>
  <c r="G522" i="1" s="1"/>
  <c r="E755" i="1"/>
  <c r="E767" i="1"/>
  <c r="G140" i="9"/>
  <c r="G300" i="9"/>
  <c r="C204" i="9"/>
  <c r="D332" i="9"/>
  <c r="E776" i="1"/>
  <c r="E799" i="1"/>
  <c r="E300" i="9"/>
  <c r="I268" i="9"/>
  <c r="BM71" i="1"/>
  <c r="E796" i="1"/>
  <c r="E781" i="1"/>
  <c r="I204" i="9"/>
  <c r="E773" i="1"/>
  <c r="E808" i="1"/>
  <c r="CC71" i="1"/>
  <c r="C574" i="1" s="1"/>
  <c r="F273" i="9"/>
  <c r="J752" i="1"/>
  <c r="I332" i="9"/>
  <c r="CA71" i="1"/>
  <c r="E810" i="1"/>
  <c r="C62" i="1"/>
  <c r="CE48" i="1"/>
  <c r="D236" i="9"/>
  <c r="E784" i="1"/>
  <c r="BA71" i="1"/>
  <c r="E764" i="1"/>
  <c r="E140" i="9"/>
  <c r="J750" i="1"/>
  <c r="E756" i="1"/>
  <c r="N815" i="1"/>
  <c r="G332" i="9"/>
  <c r="E777" i="1"/>
  <c r="E108" i="9"/>
  <c r="E757" i="1"/>
  <c r="Z71" i="1"/>
  <c r="BH71" i="1"/>
  <c r="D268" i="9"/>
  <c r="E791" i="1"/>
  <c r="E788" i="1"/>
  <c r="H236" i="9"/>
  <c r="E802" i="1"/>
  <c r="H300" i="9"/>
  <c r="E749" i="1"/>
  <c r="D76" i="9"/>
  <c r="E787" i="1"/>
  <c r="G236" i="9"/>
  <c r="E742" i="1"/>
  <c r="K71" i="1"/>
  <c r="D44" i="9"/>
  <c r="E780" i="1"/>
  <c r="AW71" i="1"/>
  <c r="G268" i="9"/>
  <c r="E794" i="1"/>
  <c r="F204" i="9"/>
  <c r="AV71" i="1"/>
  <c r="E779" i="1"/>
  <c r="F71" i="1"/>
  <c r="E737" i="1"/>
  <c r="E746" i="1"/>
  <c r="E754" i="1"/>
  <c r="D108" i="9"/>
  <c r="E177" i="9"/>
  <c r="F12" i="9"/>
  <c r="E744" i="1"/>
  <c r="H204" i="9"/>
  <c r="D204" i="9"/>
  <c r="E763" i="1"/>
  <c r="D140" i="9"/>
  <c r="H268" i="9"/>
  <c r="BL71" i="1"/>
  <c r="E795" i="1"/>
  <c r="E750" i="1"/>
  <c r="E76" i="9"/>
  <c r="AM71" i="1"/>
  <c r="D172" i="9"/>
  <c r="E770" i="1"/>
  <c r="H332" i="9"/>
  <c r="E809" i="1"/>
  <c r="D300" i="9"/>
  <c r="E798" i="1"/>
  <c r="C332" i="9"/>
  <c r="E804" i="1"/>
  <c r="F300" i="9"/>
  <c r="E800" i="1"/>
  <c r="BQ71" i="1"/>
  <c r="E739" i="1"/>
  <c r="H12" i="9"/>
  <c r="J754" i="1"/>
  <c r="I81" i="9"/>
  <c r="E772" i="1"/>
  <c r="AO71" i="1"/>
  <c r="F172" i="9"/>
  <c r="F236" i="9"/>
  <c r="E786" i="1"/>
  <c r="I44" i="9"/>
  <c r="E747" i="1"/>
  <c r="E775" i="1"/>
  <c r="AR71" i="1"/>
  <c r="I172" i="9"/>
  <c r="F332" i="9"/>
  <c r="E807" i="1"/>
  <c r="G76" i="9"/>
  <c r="E752" i="1"/>
  <c r="U71" i="1"/>
  <c r="E759" i="1"/>
  <c r="G108" i="9"/>
  <c r="E172" i="9"/>
  <c r="E771" i="1"/>
  <c r="AN71" i="1"/>
  <c r="I300" i="9"/>
  <c r="E803" i="1"/>
  <c r="Q71" i="1"/>
  <c r="E748" i="1"/>
  <c r="C76" i="9"/>
  <c r="E268" i="9"/>
  <c r="E792" i="1"/>
  <c r="BI71" i="1"/>
  <c r="F76" i="9"/>
  <c r="E751" i="1"/>
  <c r="T71" i="1"/>
  <c r="C177" i="9"/>
  <c r="J769" i="1"/>
  <c r="H501" i="1"/>
  <c r="F501" i="1"/>
  <c r="F517" i="1"/>
  <c r="F499" i="1"/>
  <c r="H499" i="1"/>
  <c r="H505" i="1"/>
  <c r="F505" i="1"/>
  <c r="H497" i="1"/>
  <c r="F497" i="1"/>
  <c r="F515" i="1"/>
  <c r="J738" i="1"/>
  <c r="G17" i="9"/>
  <c r="I273" i="9"/>
  <c r="D27" i="7"/>
  <c r="B448" i="1"/>
  <c r="F544" i="1"/>
  <c r="H544" i="1"/>
  <c r="H536" i="1"/>
  <c r="F536" i="1"/>
  <c r="F528" i="1"/>
  <c r="H528" i="1"/>
  <c r="F520" i="1"/>
  <c r="H520" i="1"/>
  <c r="D341" i="1"/>
  <c r="C481" i="1" s="1"/>
  <c r="C50" i="8"/>
  <c r="J781" i="1"/>
  <c r="H209" i="9"/>
  <c r="J751" i="1"/>
  <c r="F81" i="9"/>
  <c r="I209" i="9"/>
  <c r="I378" i="9"/>
  <c r="K612" i="1"/>
  <c r="C465" i="1"/>
  <c r="N816" i="1"/>
  <c r="C692" i="1"/>
  <c r="C126" i="8"/>
  <c r="D391" i="1"/>
  <c r="F32" i="6"/>
  <c r="C478" i="1"/>
  <c r="C305" i="9"/>
  <c r="J797" i="1"/>
  <c r="F498" i="1"/>
  <c r="J768" i="1"/>
  <c r="I145" i="9"/>
  <c r="G209" i="9"/>
  <c r="J780" i="1"/>
  <c r="J808" i="1"/>
  <c r="G337" i="9"/>
  <c r="D177" i="9"/>
  <c r="J770" i="1"/>
  <c r="C476" i="1"/>
  <c r="F16" i="6"/>
  <c r="F516" i="1"/>
  <c r="H516" i="1"/>
  <c r="J735" i="1"/>
  <c r="D17" i="9"/>
  <c r="J800" i="1"/>
  <c r="F305" i="9"/>
  <c r="F540" i="1"/>
  <c r="H540" i="1"/>
  <c r="F532" i="1"/>
  <c r="H532" i="1"/>
  <c r="F524" i="1"/>
  <c r="F550" i="1"/>
  <c r="H550" i="1"/>
  <c r="F113" i="9"/>
  <c r="J744" i="1"/>
  <c r="F17" i="9"/>
  <c r="J737" i="1"/>
  <c r="J787" i="1"/>
  <c r="G241" i="9"/>
  <c r="I213" i="9"/>
  <c r="BS71" i="1" l="1"/>
  <c r="C564" i="1" s="1"/>
  <c r="C113" i="9"/>
  <c r="N71" i="1"/>
  <c r="C507" i="1" s="1"/>
  <c r="G507" i="1" s="1"/>
  <c r="BJ71" i="1"/>
  <c r="C617" i="1" s="1"/>
  <c r="L71" i="1"/>
  <c r="C677" i="1" s="1"/>
  <c r="E337" i="9"/>
  <c r="CE67" i="1"/>
  <c r="I369" i="9" s="1"/>
  <c r="F49" i="9"/>
  <c r="J789" i="1"/>
  <c r="J764" i="1"/>
  <c r="AG71" i="1"/>
  <c r="C698" i="1" s="1"/>
  <c r="H305" i="9"/>
  <c r="I245" i="9"/>
  <c r="J758" i="1"/>
  <c r="R71" i="1"/>
  <c r="C511" i="1" s="1"/>
  <c r="G511" i="1" s="1"/>
  <c r="J772" i="1"/>
  <c r="C520" i="1"/>
  <c r="G520" i="1" s="1"/>
  <c r="G49" i="9"/>
  <c r="BT71" i="1"/>
  <c r="C565" i="1" s="1"/>
  <c r="J782" i="1"/>
  <c r="BR71" i="1"/>
  <c r="C563" i="1" s="1"/>
  <c r="J801" i="1"/>
  <c r="BE71" i="1"/>
  <c r="H245" i="9" s="1"/>
  <c r="AD71" i="1"/>
  <c r="C695" i="1" s="1"/>
  <c r="BG71" i="1"/>
  <c r="C552" i="1" s="1"/>
  <c r="C699" i="1"/>
  <c r="J805" i="1"/>
  <c r="H177" i="9"/>
  <c r="BV71" i="1"/>
  <c r="C642" i="1" s="1"/>
  <c r="BB71" i="1"/>
  <c r="E245" i="9" s="1"/>
  <c r="E81" i="9"/>
  <c r="J811" i="1"/>
  <c r="BC71" i="1"/>
  <c r="C633" i="1" s="1"/>
  <c r="C544" i="1"/>
  <c r="G544" i="1" s="1"/>
  <c r="H241" i="9"/>
  <c r="J785" i="1"/>
  <c r="AJ71" i="1"/>
  <c r="C529" i="1" s="1"/>
  <c r="G529" i="1" s="1"/>
  <c r="AI71" i="1"/>
  <c r="C528" i="1" s="1"/>
  <c r="G528" i="1" s="1"/>
  <c r="Y71" i="1"/>
  <c r="C690" i="1" s="1"/>
  <c r="D49" i="9"/>
  <c r="J790" i="1"/>
  <c r="AB71" i="1"/>
  <c r="C693" i="1" s="1"/>
  <c r="BZ71" i="1"/>
  <c r="C571" i="1" s="1"/>
  <c r="AP71" i="1"/>
  <c r="C535" i="1" s="1"/>
  <c r="G535" i="1" s="1"/>
  <c r="AS71" i="1"/>
  <c r="C710" i="1" s="1"/>
  <c r="C482" i="1"/>
  <c r="C506" i="1"/>
  <c r="G506" i="1" s="1"/>
  <c r="J747" i="1"/>
  <c r="AE71" i="1"/>
  <c r="C524" i="1" s="1"/>
  <c r="I49" i="9"/>
  <c r="AF71" i="1"/>
  <c r="C525" i="1" s="1"/>
  <c r="G525" i="1" s="1"/>
  <c r="J740" i="1"/>
  <c r="I71" i="1"/>
  <c r="O71" i="1"/>
  <c r="H53" i="9" s="1"/>
  <c r="F337" i="9"/>
  <c r="BX71" i="1"/>
  <c r="AU71" i="1"/>
  <c r="C540" i="1" s="1"/>
  <c r="G540" i="1" s="1"/>
  <c r="AT71" i="1"/>
  <c r="C711" i="1" s="1"/>
  <c r="H71" i="1"/>
  <c r="BK71" i="1"/>
  <c r="BO71" i="1"/>
  <c r="I113" i="9"/>
  <c r="J767" i="1"/>
  <c r="G145" i="9"/>
  <c r="J776" i="1"/>
  <c r="J778" i="1"/>
  <c r="E113" i="9"/>
  <c r="J756" i="1"/>
  <c r="C703" i="1"/>
  <c r="F209" i="9"/>
  <c r="C241" i="9"/>
  <c r="J760" i="1"/>
  <c r="J791" i="1"/>
  <c r="CE52" i="1"/>
  <c r="C81" i="9"/>
  <c r="J743" i="1"/>
  <c r="J798" i="1"/>
  <c r="J762" i="1"/>
  <c r="D209" i="9"/>
  <c r="C670" i="1"/>
  <c r="I17" i="9"/>
  <c r="J759" i="1"/>
  <c r="J786" i="1"/>
  <c r="C555" i="1"/>
  <c r="H81" i="9"/>
  <c r="G273" i="9"/>
  <c r="C531" i="1"/>
  <c r="G531" i="1" s="1"/>
  <c r="D369" i="9"/>
  <c r="J784" i="1"/>
  <c r="J763" i="1"/>
  <c r="H49" i="9"/>
  <c r="G341" i="9"/>
  <c r="H181" i="9"/>
  <c r="E17" i="9"/>
  <c r="C49" i="9"/>
  <c r="J741" i="1"/>
  <c r="H17" i="9"/>
  <c r="I305" i="9"/>
  <c r="J804" i="1"/>
  <c r="C337" i="9"/>
  <c r="J809" i="1"/>
  <c r="C17" i="9"/>
  <c r="J734" i="1"/>
  <c r="E273" i="9"/>
  <c r="D81" i="9"/>
  <c r="G177" i="9"/>
  <c r="J765" i="1"/>
  <c r="C547" i="1"/>
  <c r="C708" i="1"/>
  <c r="D21" i="9"/>
  <c r="C551" i="1"/>
  <c r="E309" i="9"/>
  <c r="C645" i="1"/>
  <c r="E21" i="9"/>
  <c r="C497" i="1"/>
  <c r="G497" i="1" s="1"/>
  <c r="C628" i="1"/>
  <c r="C621" i="1"/>
  <c r="E341" i="9"/>
  <c r="C309" i="9"/>
  <c r="F277" i="9"/>
  <c r="C643" i="1"/>
  <c r="C559" i="1"/>
  <c r="C503" i="1"/>
  <c r="G503" i="1" s="1"/>
  <c r="C517" i="1"/>
  <c r="G517" i="1" s="1"/>
  <c r="H85" i="9"/>
  <c r="H117" i="9"/>
  <c r="C573" i="1"/>
  <c r="C543" i="1"/>
  <c r="C373" i="9"/>
  <c r="C515" i="1"/>
  <c r="G515" i="1" s="1"/>
  <c r="C616" i="1"/>
  <c r="E53" i="9"/>
  <c r="C505" i="1"/>
  <c r="G505" i="1" s="1"/>
  <c r="D213" i="9"/>
  <c r="F149" i="9"/>
  <c r="C538" i="1"/>
  <c r="G538" i="1" s="1"/>
  <c r="I149" i="9"/>
  <c r="C702" i="1"/>
  <c r="C545" i="1"/>
  <c r="G545" i="1" s="1"/>
  <c r="C689" i="1"/>
  <c r="C694" i="1"/>
  <c r="C712" i="1"/>
  <c r="C567" i="1"/>
  <c r="D341" i="9"/>
  <c r="G21" i="9"/>
  <c r="C500" i="1"/>
  <c r="G500" i="1" s="1"/>
  <c r="C620" i="1"/>
  <c r="H498" i="1"/>
  <c r="C53" i="9"/>
  <c r="H149" i="9"/>
  <c r="C701" i="1"/>
  <c r="C523" i="1"/>
  <c r="G523" i="1" s="1"/>
  <c r="F53" i="9"/>
  <c r="C626" i="1"/>
  <c r="G309" i="9"/>
  <c r="I117" i="9"/>
  <c r="C638" i="1"/>
  <c r="I277" i="9"/>
  <c r="C558" i="1"/>
  <c r="G181" i="9"/>
  <c r="C707" i="1"/>
  <c r="D373" i="9"/>
  <c r="C644" i="1"/>
  <c r="F341" i="9"/>
  <c r="C569" i="1"/>
  <c r="F213" i="9"/>
  <c r="C541" i="1"/>
  <c r="C713" i="1"/>
  <c r="D53" i="9"/>
  <c r="C676" i="1"/>
  <c r="C504" i="1"/>
  <c r="G504" i="1" s="1"/>
  <c r="C546" i="1"/>
  <c r="G546" i="1" s="1"/>
  <c r="D245" i="9"/>
  <c r="C630" i="1"/>
  <c r="C688" i="1"/>
  <c r="G85" i="9"/>
  <c r="C514" i="1"/>
  <c r="G514" i="1" s="1"/>
  <c r="C686" i="1"/>
  <c r="C641" i="1"/>
  <c r="C566" i="1"/>
  <c r="C341" i="9"/>
  <c r="G213" i="9"/>
  <c r="C542" i="1"/>
  <c r="C631" i="1"/>
  <c r="H309" i="9"/>
  <c r="C691" i="1"/>
  <c r="C519" i="1"/>
  <c r="G519" i="1" s="1"/>
  <c r="E117" i="9"/>
  <c r="C526" i="1"/>
  <c r="G526" i="1" s="1"/>
  <c r="C640" i="1"/>
  <c r="I309" i="9"/>
  <c r="C537" i="1"/>
  <c r="G537" i="1" s="1"/>
  <c r="I181" i="9"/>
  <c r="C709" i="1"/>
  <c r="E85" i="9"/>
  <c r="C684" i="1"/>
  <c r="C512" i="1"/>
  <c r="G512" i="1" s="1"/>
  <c r="I85" i="9"/>
  <c r="C554" i="1"/>
  <c r="C634" i="1"/>
  <c r="E277" i="9"/>
  <c r="F245" i="9"/>
  <c r="F309" i="9"/>
  <c r="C623" i="1"/>
  <c r="C562" i="1"/>
  <c r="F21" i="9"/>
  <c r="C499" i="1"/>
  <c r="G499" i="1" s="1"/>
  <c r="C671" i="1"/>
  <c r="C635" i="1"/>
  <c r="G277" i="9"/>
  <c r="C556" i="1"/>
  <c r="C572" i="1"/>
  <c r="I341" i="9"/>
  <c r="C647" i="1"/>
  <c r="C557" i="1"/>
  <c r="H277" i="9"/>
  <c r="C637" i="1"/>
  <c r="C549" i="1"/>
  <c r="C624" i="1"/>
  <c r="G245" i="9"/>
  <c r="C553" i="1"/>
  <c r="D277" i="9"/>
  <c r="C636" i="1"/>
  <c r="E734" i="1"/>
  <c r="E815" i="1" s="1"/>
  <c r="C71" i="1"/>
  <c r="CE62" i="1"/>
  <c r="C12" i="9"/>
  <c r="F85" i="9"/>
  <c r="C685" i="1"/>
  <c r="C513" i="1"/>
  <c r="G513" i="1" s="1"/>
  <c r="C510" i="1"/>
  <c r="G510" i="1" s="1"/>
  <c r="C85" i="9"/>
  <c r="C682" i="1"/>
  <c r="E181" i="9"/>
  <c r="C533" i="1"/>
  <c r="G533" i="1" s="1"/>
  <c r="C705" i="1"/>
  <c r="I53" i="9"/>
  <c r="C681" i="1"/>
  <c r="C509" i="1"/>
  <c r="G509" i="1" s="1"/>
  <c r="F181" i="9"/>
  <c r="C534" i="1"/>
  <c r="G534" i="1" s="1"/>
  <c r="C706" i="1"/>
  <c r="C532" i="1"/>
  <c r="G532" i="1" s="1"/>
  <c r="D181" i="9"/>
  <c r="C704" i="1"/>
  <c r="H511" i="1"/>
  <c r="F511" i="1"/>
  <c r="F522" i="1"/>
  <c r="H522" i="1"/>
  <c r="F510" i="1"/>
  <c r="H510" i="1"/>
  <c r="F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14" i="1"/>
  <c r="H507" i="1"/>
  <c r="F507" i="1"/>
  <c r="F518" i="1"/>
  <c r="H546" i="1"/>
  <c r="F546" i="1"/>
  <c r="F506" i="1"/>
  <c r="H506" i="1"/>
  <c r="H500" i="1"/>
  <c r="F500" i="1"/>
  <c r="F509" i="1"/>
  <c r="D85" i="9" l="1"/>
  <c r="D117" i="9"/>
  <c r="C632" i="1"/>
  <c r="C213" i="9"/>
  <c r="G149" i="9"/>
  <c r="C548" i="1"/>
  <c r="E149" i="9"/>
  <c r="C639" i="1"/>
  <c r="C433" i="1"/>
  <c r="J816" i="1"/>
  <c r="C683" i="1"/>
  <c r="C550" i="1"/>
  <c r="G550" i="1" s="1"/>
  <c r="C518" i="1"/>
  <c r="G518" i="1" s="1"/>
  <c r="C614" i="1"/>
  <c r="E213" i="9"/>
  <c r="J815" i="1"/>
  <c r="C700" i="1"/>
  <c r="C679" i="1"/>
  <c r="G53" i="9"/>
  <c r="D149" i="9"/>
  <c r="C646" i="1"/>
  <c r="G117" i="9"/>
  <c r="C697" i="1"/>
  <c r="H341" i="9"/>
  <c r="C521" i="1"/>
  <c r="G521" i="1" s="1"/>
  <c r="C696" i="1"/>
  <c r="C277" i="9"/>
  <c r="C149" i="9"/>
  <c r="C618" i="1"/>
  <c r="C539" i="1"/>
  <c r="G539" i="1" s="1"/>
  <c r="C680" i="1"/>
  <c r="C508" i="1"/>
  <c r="G508" i="1" s="1"/>
  <c r="D309" i="9"/>
  <c r="C627" i="1"/>
  <c r="C560" i="1"/>
  <c r="C674" i="1"/>
  <c r="C502" i="1"/>
  <c r="G502" i="1" s="1"/>
  <c r="I21" i="9"/>
  <c r="C501" i="1"/>
  <c r="G501" i="1" s="1"/>
  <c r="H21" i="9"/>
  <c r="C673" i="1"/>
  <c r="H517" i="1"/>
  <c r="H515" i="1"/>
  <c r="G524" i="1"/>
  <c r="H524" i="1"/>
  <c r="H509" i="1"/>
  <c r="H513" i="1"/>
  <c r="C496" i="1"/>
  <c r="G496" i="1" s="1"/>
  <c r="C668" i="1"/>
  <c r="C21" i="9"/>
  <c r="H526" i="1"/>
  <c r="D615" i="1"/>
  <c r="I364" i="9"/>
  <c r="CE71" i="1"/>
  <c r="C428" i="1"/>
  <c r="C441" i="1" s="1"/>
  <c r="E816" i="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Y816" i="1" s="1"/>
  <c r="H518" i="1"/>
  <c r="C715" i="1"/>
  <c r="H4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71" i="1"/>
  <c r="D669" i="1"/>
  <c r="D673" i="1"/>
  <c r="D627" i="1"/>
  <c r="D621" i="1"/>
  <c r="D70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0" i="1"/>
  <c r="D691" i="1"/>
  <c r="D677" i="1"/>
  <c r="D689" i="1"/>
  <c r="D69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34" i="1"/>
  <c r="D638" i="1"/>
  <c r="D703" i="1"/>
  <c r="D670" i="1"/>
  <c r="D640" i="1"/>
  <c r="D712" i="1"/>
  <c r="D678" i="1"/>
  <c r="C716" i="1"/>
  <c r="I373" i="9"/>
  <c r="E623" i="1" l="1"/>
  <c r="E612" i="1"/>
  <c r="D715" i="1"/>
  <c r="E716" i="1" l="1"/>
  <c r="E678" i="1"/>
  <c r="E712" i="1"/>
  <c r="E634" i="1"/>
  <c r="E647" i="1"/>
  <c r="E669" i="1"/>
  <c r="E676" i="1"/>
  <c r="E677" i="1"/>
  <c r="E703" i="1"/>
  <c r="E699" i="1"/>
  <c r="E679" i="1"/>
  <c r="E630" i="1"/>
  <c r="E640" i="1"/>
  <c r="E674" i="1"/>
  <c r="E705" i="1"/>
  <c r="E698" i="1"/>
  <c r="E637" i="1"/>
  <c r="E628" i="1"/>
  <c r="E668" i="1"/>
  <c r="E638" i="1"/>
  <c r="E690" i="1"/>
  <c r="E685" i="1"/>
  <c r="E701" i="1"/>
  <c r="E707" i="1"/>
  <c r="E706" i="1"/>
  <c r="E681" i="1"/>
  <c r="E691" i="1"/>
  <c r="E704" i="1"/>
  <c r="E633" i="1"/>
  <c r="E692" i="1"/>
  <c r="E700" i="1"/>
  <c r="E625" i="1"/>
  <c r="E711" i="1"/>
  <c r="E635" i="1"/>
  <c r="E710" i="1"/>
  <c r="E671" i="1"/>
  <c r="E687" i="1"/>
  <c r="E693" i="1"/>
  <c r="E629" i="1"/>
  <c r="E670" i="1"/>
  <c r="E675" i="1"/>
  <c r="E642" i="1"/>
  <c r="E646" i="1"/>
  <c r="E641" i="1"/>
  <c r="E683" i="1"/>
  <c r="E702" i="1"/>
  <c r="E680" i="1"/>
  <c r="E709" i="1"/>
  <c r="E708" i="1"/>
  <c r="E689" i="1"/>
  <c r="E697" i="1"/>
  <c r="E643" i="1"/>
  <c r="E684" i="1"/>
  <c r="E626" i="1"/>
  <c r="E688" i="1"/>
  <c r="E644" i="1"/>
  <c r="E673" i="1"/>
  <c r="E694" i="1"/>
  <c r="E631" i="1"/>
  <c r="E624" i="1"/>
  <c r="E639" i="1"/>
  <c r="E696" i="1"/>
  <c r="E686" i="1"/>
  <c r="E672" i="1"/>
  <c r="E632" i="1"/>
  <c r="E695" i="1"/>
  <c r="E682" i="1"/>
  <c r="E645" i="1"/>
  <c r="E627" i="1"/>
  <c r="E713" i="1"/>
  <c r="E636" i="1"/>
  <c r="F624" i="1" l="1"/>
  <c r="E715" i="1"/>
  <c r="F641" i="1" l="1"/>
  <c r="F713" i="1"/>
  <c r="F625" i="1"/>
  <c r="F646" i="1"/>
  <c r="F672" i="1"/>
  <c r="F634" i="1"/>
  <c r="F673" i="1"/>
  <c r="F684" i="1"/>
  <c r="F685" i="1"/>
  <c r="F637" i="1"/>
  <c r="F698" i="1"/>
  <c r="F675" i="1"/>
  <c r="F706" i="1"/>
  <c r="F691" i="1"/>
  <c r="F626" i="1"/>
  <c r="F627" i="1"/>
  <c r="F679" i="1"/>
  <c r="F699" i="1"/>
  <c r="F647" i="1"/>
  <c r="F708" i="1"/>
  <c r="F687" i="1"/>
  <c r="F636" i="1"/>
  <c r="F692" i="1"/>
  <c r="F678" i="1"/>
  <c r="F695" i="1"/>
  <c r="F676" i="1"/>
  <c r="F681" i="1"/>
  <c r="F669" i="1"/>
  <c r="F689" i="1"/>
  <c r="F700" i="1"/>
  <c r="F642" i="1"/>
  <c r="F680" i="1"/>
  <c r="F707" i="1"/>
  <c r="F688" i="1"/>
  <c r="F712" i="1"/>
  <c r="F670" i="1"/>
  <c r="F686" i="1"/>
  <c r="F701" i="1"/>
  <c r="F682" i="1"/>
  <c r="F716" i="1"/>
  <c r="F703" i="1"/>
  <c r="F644" i="1"/>
  <c r="F702" i="1"/>
  <c r="F630" i="1"/>
  <c r="F632" i="1"/>
  <c r="F693" i="1"/>
  <c r="F639" i="1"/>
  <c r="F696" i="1"/>
  <c r="F710" i="1"/>
  <c r="F638" i="1"/>
  <c r="F704" i="1"/>
  <c r="F668" i="1"/>
  <c r="F697" i="1"/>
  <c r="F629" i="1"/>
  <c r="F709" i="1"/>
  <c r="F643" i="1"/>
  <c r="F694" i="1"/>
  <c r="F683" i="1"/>
  <c r="F631" i="1"/>
  <c r="F690" i="1"/>
  <c r="F633" i="1"/>
  <c r="F640" i="1"/>
  <c r="F645" i="1"/>
  <c r="F711" i="1"/>
  <c r="F677" i="1"/>
  <c r="F635" i="1"/>
  <c r="F705" i="1"/>
  <c r="F671" i="1"/>
  <c r="F674" i="1"/>
  <c r="F628" i="1"/>
  <c r="F715" i="1" l="1"/>
  <c r="G625" i="1"/>
  <c r="G628" i="1" l="1"/>
  <c r="G674" i="1"/>
  <c r="G696" i="1"/>
  <c r="G632" i="1"/>
  <c r="G705" i="1"/>
  <c r="G686" i="1"/>
  <c r="G671" i="1"/>
  <c r="G629" i="1"/>
  <c r="G681" i="1"/>
  <c r="G712" i="1"/>
  <c r="G642" i="1"/>
  <c r="G693" i="1"/>
  <c r="G630" i="1"/>
  <c r="G691" i="1"/>
  <c r="G673" i="1"/>
  <c r="G692" i="1"/>
  <c r="G677" i="1"/>
  <c r="G683" i="1"/>
  <c r="G647" i="1"/>
  <c r="G684" i="1"/>
  <c r="G637" i="1"/>
  <c r="G678" i="1"/>
  <c r="G685" i="1"/>
  <c r="G716" i="1"/>
  <c r="G633" i="1"/>
  <c r="G697" i="1"/>
  <c r="G699" i="1"/>
  <c r="G688" i="1"/>
  <c r="G711" i="1"/>
  <c r="G690" i="1"/>
  <c r="G695" i="1"/>
  <c r="G710" i="1"/>
  <c r="G646" i="1"/>
  <c r="G636" i="1"/>
  <c r="G634" i="1"/>
  <c r="G706" i="1"/>
  <c r="G707" i="1"/>
  <c r="G676" i="1"/>
  <c r="G709" i="1"/>
  <c r="G639" i="1"/>
  <c r="G687" i="1"/>
  <c r="G700" i="1"/>
  <c r="G682" i="1"/>
  <c r="G694" i="1"/>
  <c r="G672" i="1"/>
  <c r="G701" i="1"/>
  <c r="G669" i="1"/>
  <c r="G689" i="1"/>
  <c r="G679" i="1"/>
  <c r="G680" i="1"/>
  <c r="G670" i="1"/>
  <c r="G698" i="1"/>
  <c r="G631" i="1"/>
  <c r="G703" i="1"/>
  <c r="G627" i="1"/>
  <c r="G668" i="1"/>
  <c r="G675" i="1"/>
  <c r="G704" i="1"/>
  <c r="G635" i="1"/>
  <c r="G713" i="1"/>
  <c r="G643" i="1"/>
  <c r="G641" i="1"/>
  <c r="G708" i="1"/>
  <c r="G644" i="1"/>
  <c r="G638" i="1"/>
  <c r="G702" i="1"/>
  <c r="G645" i="1"/>
  <c r="G640" i="1"/>
  <c r="G626" i="1"/>
  <c r="G715" i="1" l="1"/>
  <c r="H628" i="1"/>
  <c r="H679" i="1" l="1"/>
  <c r="H702" i="1"/>
  <c r="H671" i="1"/>
  <c r="H641" i="1"/>
  <c r="H669" i="1"/>
  <c r="H670" i="1"/>
  <c r="H680" i="1"/>
  <c r="H708" i="1"/>
  <c r="H690" i="1"/>
  <c r="H674" i="1"/>
  <c r="H685" i="1"/>
  <c r="H675" i="1"/>
  <c r="H631" i="1"/>
  <c r="H676" i="1"/>
  <c r="H701" i="1"/>
  <c r="H633" i="1"/>
  <c r="H681" i="1"/>
  <c r="H705" i="1"/>
  <c r="H687" i="1"/>
  <c r="H698" i="1"/>
  <c r="H632" i="1"/>
  <c r="H686" i="1"/>
  <c r="H699" i="1"/>
  <c r="H683" i="1"/>
  <c r="H678" i="1"/>
  <c r="H684" i="1"/>
  <c r="H694" i="1"/>
  <c r="H707" i="1"/>
  <c r="H629" i="1"/>
  <c r="H710" i="1"/>
  <c r="H688" i="1"/>
  <c r="H711" i="1"/>
  <c r="H643" i="1"/>
  <c r="H703" i="1"/>
  <c r="H693" i="1"/>
  <c r="H645" i="1"/>
  <c r="H700" i="1"/>
  <c r="H697" i="1"/>
  <c r="H636" i="1"/>
  <c r="H692" i="1"/>
  <c r="H634" i="1"/>
  <c r="H639" i="1"/>
  <c r="H673" i="1"/>
  <c r="H638" i="1"/>
  <c r="H677" i="1"/>
  <c r="H709" i="1"/>
  <c r="H696" i="1"/>
  <c r="H672" i="1"/>
  <c r="H712" i="1"/>
  <c r="H630" i="1"/>
  <c r="H713" i="1"/>
  <c r="H635" i="1"/>
  <c r="H682" i="1"/>
  <c r="H640" i="1"/>
  <c r="H644" i="1"/>
  <c r="H642" i="1"/>
  <c r="H706" i="1"/>
  <c r="H646" i="1"/>
  <c r="H637" i="1"/>
  <c r="H704" i="1"/>
  <c r="H647" i="1"/>
  <c r="H716" i="1"/>
  <c r="H695" i="1"/>
  <c r="H691" i="1"/>
  <c r="H689" i="1"/>
  <c r="H668" i="1"/>
  <c r="H715" i="1" l="1"/>
  <c r="I629" i="1"/>
  <c r="I700" i="1" l="1"/>
  <c r="I699" i="1"/>
  <c r="I691" i="1"/>
  <c r="I688" i="1"/>
  <c r="I698" i="1"/>
  <c r="I701" i="1"/>
  <c r="I679" i="1"/>
  <c r="I632" i="1"/>
  <c r="I644" i="1"/>
  <c r="I643" i="1"/>
  <c r="I636" i="1"/>
  <c r="I708" i="1"/>
  <c r="I645" i="1"/>
  <c r="I670" i="1"/>
  <c r="I642" i="1"/>
  <c r="I681" i="1"/>
  <c r="I684" i="1"/>
  <c r="I711" i="1"/>
  <c r="I693" i="1"/>
  <c r="I634" i="1"/>
  <c r="I677" i="1"/>
  <c r="I704" i="1"/>
  <c r="I646" i="1"/>
  <c r="I685" i="1"/>
  <c r="I675" i="1"/>
  <c r="I690" i="1"/>
  <c r="I686" i="1"/>
  <c r="I639" i="1"/>
  <c r="I631" i="1"/>
  <c r="I638" i="1"/>
  <c r="I668" i="1"/>
  <c r="I710" i="1"/>
  <c r="I707" i="1"/>
  <c r="I669" i="1"/>
  <c r="I705" i="1"/>
  <c r="I641" i="1"/>
  <c r="I702" i="1"/>
  <c r="I696" i="1"/>
  <c r="I713" i="1"/>
  <c r="I716" i="1"/>
  <c r="I712" i="1"/>
  <c r="I703" i="1"/>
  <c r="I682" i="1"/>
  <c r="I687" i="1"/>
  <c r="I671" i="1"/>
  <c r="I706" i="1"/>
  <c r="I674" i="1"/>
  <c r="I694" i="1"/>
  <c r="I673" i="1"/>
  <c r="I680" i="1"/>
  <c r="I633" i="1"/>
  <c r="I683" i="1"/>
  <c r="I637" i="1"/>
  <c r="I692" i="1"/>
  <c r="I647" i="1"/>
  <c r="I676" i="1"/>
  <c r="I672" i="1"/>
  <c r="I640" i="1"/>
  <c r="I709" i="1"/>
  <c r="I630" i="1"/>
  <c r="I689" i="1"/>
  <c r="I635" i="1"/>
  <c r="I695" i="1"/>
  <c r="I678" i="1"/>
  <c r="I697" i="1"/>
  <c r="I715" i="1" l="1"/>
  <c r="J630" i="1"/>
  <c r="J678" i="1" l="1"/>
  <c r="J707" i="1"/>
  <c r="J698" i="1"/>
  <c r="J696" i="1"/>
  <c r="J637" i="1"/>
  <c r="J688" i="1"/>
  <c r="J641" i="1"/>
  <c r="J711" i="1"/>
  <c r="J681" i="1"/>
  <c r="J705" i="1"/>
  <c r="J674" i="1"/>
  <c r="J669" i="1"/>
  <c r="J646" i="1"/>
  <c r="J687" i="1"/>
  <c r="J682" i="1"/>
  <c r="J639" i="1"/>
  <c r="J643" i="1"/>
  <c r="J672" i="1"/>
  <c r="J684" i="1"/>
  <c r="J642" i="1"/>
  <c r="J712" i="1"/>
  <c r="J680" i="1"/>
  <c r="J645" i="1"/>
  <c r="J638" i="1"/>
  <c r="J632" i="1"/>
  <c r="J700" i="1"/>
  <c r="J685" i="1"/>
  <c r="J695" i="1"/>
  <c r="J640" i="1"/>
  <c r="J635" i="1"/>
  <c r="J677" i="1"/>
  <c r="J709" i="1"/>
  <c r="J691" i="1"/>
  <c r="J675" i="1"/>
  <c r="J636" i="1"/>
  <c r="J716" i="1"/>
  <c r="J702" i="1"/>
  <c r="J633" i="1"/>
  <c r="J690" i="1"/>
  <c r="J692" i="1"/>
  <c r="J701" i="1"/>
  <c r="J671" i="1"/>
  <c r="J699" i="1"/>
  <c r="J676" i="1"/>
  <c r="J706" i="1"/>
  <c r="J704" i="1"/>
  <c r="J703" i="1"/>
  <c r="J673" i="1"/>
  <c r="J713" i="1"/>
  <c r="J679" i="1"/>
  <c r="J710" i="1"/>
  <c r="J644" i="1"/>
  <c r="J697" i="1"/>
  <c r="J668" i="1"/>
  <c r="J670" i="1"/>
  <c r="J708" i="1"/>
  <c r="J634" i="1"/>
  <c r="J694" i="1"/>
  <c r="J631" i="1"/>
  <c r="J686" i="1"/>
  <c r="J683" i="1"/>
  <c r="J647" i="1"/>
  <c r="J693" i="1"/>
  <c r="J689" i="1"/>
  <c r="L647" i="1" l="1"/>
  <c r="L710" i="1" s="1"/>
  <c r="K644" i="1"/>
  <c r="K699" i="1" s="1"/>
  <c r="J715" i="1"/>
  <c r="K683" i="1" l="1"/>
  <c r="K704" i="1"/>
  <c r="K672" i="1"/>
  <c r="K713" i="1"/>
  <c r="K671" i="1"/>
  <c r="K691" i="1"/>
  <c r="K705" i="1"/>
  <c r="K673" i="1"/>
  <c r="K703" i="1"/>
  <c r="K680" i="1"/>
  <c r="K687" i="1"/>
  <c r="K700" i="1"/>
  <c r="K712" i="1"/>
  <c r="K697" i="1"/>
  <c r="K696" i="1"/>
  <c r="K707" i="1"/>
  <c r="M707" i="1" s="1"/>
  <c r="Y773" i="1" s="1"/>
  <c r="K678" i="1"/>
  <c r="K685" i="1"/>
  <c r="K681" i="1"/>
  <c r="K698" i="1"/>
  <c r="K679" i="1"/>
  <c r="K711" i="1"/>
  <c r="K669" i="1"/>
  <c r="K684" i="1"/>
  <c r="M684" i="1" s="1"/>
  <c r="Y750" i="1" s="1"/>
  <c r="K675" i="1"/>
  <c r="K676" i="1"/>
  <c r="K716" i="1"/>
  <c r="K693" i="1"/>
  <c r="K689" i="1"/>
  <c r="K708" i="1"/>
  <c r="K695" i="1"/>
  <c r="K702" i="1"/>
  <c r="K692" i="1"/>
  <c r="K688" i="1"/>
  <c r="K690" i="1"/>
  <c r="K709" i="1"/>
  <c r="K670" i="1"/>
  <c r="K682" i="1"/>
  <c r="K677" i="1"/>
  <c r="K668" i="1"/>
  <c r="M668" i="1" s="1"/>
  <c r="K706" i="1"/>
  <c r="K686" i="1"/>
  <c r="K710" i="1"/>
  <c r="M710" i="1" s="1"/>
  <c r="Y776" i="1" s="1"/>
  <c r="K694" i="1"/>
  <c r="K674" i="1"/>
  <c r="K701" i="1"/>
  <c r="L693" i="1"/>
  <c r="M693" i="1" s="1"/>
  <c r="L700" i="1"/>
  <c r="M700" i="1" s="1"/>
  <c r="L692" i="1"/>
  <c r="M692" i="1" s="1"/>
  <c r="Y758" i="1" s="1"/>
  <c r="L669" i="1"/>
  <c r="L675" i="1"/>
  <c r="M675" i="1" s="1"/>
  <c r="C55" i="9" s="1"/>
  <c r="L694" i="1"/>
  <c r="L702" i="1"/>
  <c r="L690" i="1"/>
  <c r="L687" i="1"/>
  <c r="M687" i="1" s="1"/>
  <c r="H87" i="9" s="1"/>
  <c r="L699" i="1"/>
  <c r="M699" i="1" s="1"/>
  <c r="L686" i="1"/>
  <c r="L676" i="1"/>
  <c r="M676" i="1" s="1"/>
  <c r="D55" i="9" s="1"/>
  <c r="L691" i="1"/>
  <c r="L684" i="1"/>
  <c r="L668" i="1"/>
  <c r="L674" i="1"/>
  <c r="L701" i="1"/>
  <c r="M701" i="1" s="1"/>
  <c r="Y767" i="1" s="1"/>
  <c r="L681" i="1"/>
  <c r="M681" i="1" s="1"/>
  <c r="L704" i="1"/>
  <c r="M704" i="1" s="1"/>
  <c r="Y770" i="1" s="1"/>
  <c r="L705" i="1"/>
  <c r="L698" i="1"/>
  <c r="M698" i="1" s="1"/>
  <c r="E151" i="9" s="1"/>
  <c r="L707" i="1"/>
  <c r="L688" i="1"/>
  <c r="M688" i="1" s="1"/>
  <c r="Y754" i="1" s="1"/>
  <c r="L708" i="1"/>
  <c r="M708" i="1" s="1"/>
  <c r="H183" i="9" s="1"/>
  <c r="L716" i="1"/>
  <c r="L711" i="1"/>
  <c r="L695" i="1"/>
  <c r="L696" i="1"/>
  <c r="L697" i="1"/>
  <c r="L683" i="1"/>
  <c r="L712" i="1"/>
  <c r="M712" i="1" s="1"/>
  <c r="E215" i="9" s="1"/>
  <c r="L672" i="1"/>
  <c r="M672" i="1" s="1"/>
  <c r="Y738" i="1" s="1"/>
  <c r="L709" i="1"/>
  <c r="M709" i="1" s="1"/>
  <c r="Y775" i="1" s="1"/>
  <c r="L680" i="1"/>
  <c r="M680" i="1" s="1"/>
  <c r="L673" i="1"/>
  <c r="L670" i="1"/>
  <c r="L685" i="1"/>
  <c r="M685" i="1" s="1"/>
  <c r="Y751" i="1" s="1"/>
  <c r="L706" i="1"/>
  <c r="L678" i="1"/>
  <c r="M678" i="1" s="1"/>
  <c r="Y744" i="1" s="1"/>
  <c r="L671" i="1"/>
  <c r="M671" i="1" s="1"/>
  <c r="F23" i="9" s="1"/>
  <c r="L682" i="1"/>
  <c r="M682" i="1" s="1"/>
  <c r="L677" i="1"/>
  <c r="L679" i="1"/>
  <c r="L713" i="1"/>
  <c r="M713" i="1" s="1"/>
  <c r="Y779" i="1" s="1"/>
  <c r="L703" i="1"/>
  <c r="L689" i="1"/>
  <c r="M694" i="1"/>
  <c r="H119" i="9" s="1"/>
  <c r="M702" i="1"/>
  <c r="Y768" i="1" s="1"/>
  <c r="M683" i="1"/>
  <c r="D87" i="9" s="1"/>
  <c r="M703" i="1"/>
  <c r="C183" i="9" s="1"/>
  <c r="M689" i="1"/>
  <c r="Y755" i="1" s="1"/>
  <c r="M674" i="1" l="1"/>
  <c r="M690" i="1"/>
  <c r="Y756" i="1" s="1"/>
  <c r="M697" i="1"/>
  <c r="Y763" i="1" s="1"/>
  <c r="M691" i="1"/>
  <c r="Y757" i="1" s="1"/>
  <c r="M670" i="1"/>
  <c r="E23" i="9" s="1"/>
  <c r="M679" i="1"/>
  <c r="Y745" i="1" s="1"/>
  <c r="M673" i="1"/>
  <c r="H23" i="9" s="1"/>
  <c r="M677" i="1"/>
  <c r="Y743" i="1" s="1"/>
  <c r="M711" i="1"/>
  <c r="M696" i="1"/>
  <c r="C151" i="9" s="1"/>
  <c r="M705" i="1"/>
  <c r="E183" i="9" s="1"/>
  <c r="M669" i="1"/>
  <c r="Y735" i="1" s="1"/>
  <c r="M695" i="1"/>
  <c r="Y761" i="1" s="1"/>
  <c r="M706" i="1"/>
  <c r="F183" i="9" s="1"/>
  <c r="Y741" i="1"/>
  <c r="E87" i="9"/>
  <c r="Y737" i="1"/>
  <c r="F119" i="9"/>
  <c r="G183" i="9"/>
  <c r="G23" i="9"/>
  <c r="M686" i="1"/>
  <c r="G87" i="9" s="1"/>
  <c r="Y749" i="1"/>
  <c r="Y760" i="1"/>
  <c r="D151" i="9"/>
  <c r="I23" i="9"/>
  <c r="Y740" i="1"/>
  <c r="K715" i="1"/>
  <c r="Y742" i="1"/>
  <c r="Y764" i="1"/>
  <c r="I151" i="9"/>
  <c r="H55" i="9"/>
  <c r="Y746" i="1"/>
  <c r="Y747" i="1"/>
  <c r="I55" i="9"/>
  <c r="F151" i="9"/>
  <c r="Y765" i="1"/>
  <c r="G151" i="9"/>
  <c r="Y766" i="1"/>
  <c r="D215" i="9"/>
  <c r="Y777" i="1"/>
  <c r="C87" i="9"/>
  <c r="Y748" i="1"/>
  <c r="G119" i="9"/>
  <c r="Y759" i="1"/>
  <c r="D23" i="9"/>
  <c r="F55" i="9"/>
  <c r="Y762" i="1"/>
  <c r="Y753" i="1"/>
  <c r="F87" i="9"/>
  <c r="Y778" i="1"/>
  <c r="Y774" i="1"/>
  <c r="D119" i="9"/>
  <c r="C119" i="9"/>
  <c r="I183" i="9"/>
  <c r="L715" i="1"/>
  <c r="H151" i="9"/>
  <c r="G55" i="9"/>
  <c r="D183" i="9"/>
  <c r="I87" i="9"/>
  <c r="F215" i="9"/>
  <c r="C215" i="9"/>
  <c r="Y769" i="1"/>
  <c r="C23" i="9"/>
  <c r="Y734" i="1"/>
  <c r="Y739" i="1" l="1"/>
  <c r="E55" i="9"/>
  <c r="E119" i="9"/>
  <c r="Y736" i="1"/>
  <c r="Y815" i="1" s="1"/>
  <c r="Y772" i="1"/>
  <c r="M715" i="1"/>
  <c r="I119" i="9"/>
  <c r="Y771" i="1"/>
  <c r="Y752" i="1"/>
</calcChain>
</file>

<file path=xl/sharedStrings.xml><?xml version="1.0" encoding="utf-8"?>
<sst xmlns="http://schemas.openxmlformats.org/spreadsheetml/2006/main" count="6941" uniqueCount="1285">
  <si>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</si>
  <si>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</si>
  <si>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</si>
  <si>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</si>
  <si>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</si>
  <si>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</si>
  <si>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</si>
  <si>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</si>
  <si>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</si>
  <si>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</si>
  <si>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</si>
  <si>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</si>
  <si>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</si>
  <si>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</si>
  <si>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</si>
  <si>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</si>
  <si>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</si>
  <si>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</si>
  <si>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</si>
  <si>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</si>
  <si>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</si>
  <si>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</si>
  <si>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</si>
  <si>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</si>
  <si>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</si>
  <si>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</si>
  <si>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</si>
  <si>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</si>
  <si>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</si>
  <si>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</si>
  <si>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</si>
  <si>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</si>
  <si>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</si>
  <si>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</si>
  <si>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</si>
  <si>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</si>
  <si>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</si>
  <si>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</si>
  <si>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</si>
  <si>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</si>
  <si>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</si>
  <si>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</si>
  <si>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</si>
  <si>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</si>
  <si>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</si>
  <si>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</si>
  <si>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</si>
  <si>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</si>
  <si>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</si>
  <si>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</si>
  <si>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</si>
  <si>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</si>
  <si>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</si>
  <si>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</si>
  <si>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</si>
  <si>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</si>
  <si>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</si>
  <si>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</si>
  <si>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</si>
  <si>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</si>
  <si>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</si>
  <si>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</si>
  <si>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</si>
  <si>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</si>
  <si>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</si>
  <si>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</si>
  <si>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</si>
  <si>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</si>
  <si>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</si>
  <si>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</si>
  <si>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</si>
  <si>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</si>
  <si>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</si>
  <si>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</si>
  <si>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</si>
  <si>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</si>
  <si>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</si>
  <si>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</si>
  <si>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</si>
  <si>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</si>
  <si>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</si>
  <si>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</si>
  <si>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</si>
  <si>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</si>
  <si>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</si>
  <si>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</si>
  <si>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</si>
  <si>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</si>
  <si>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</si>
  <si>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</si>
  <si>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</si>
  <si>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</si>
  <si>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</si>
  <si>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</si>
  <si>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</si>
  <si>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</si>
  <si>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</si>
  <si>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</si>
  <si>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</si>
  <si>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</si>
  <si>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</si>
  <si>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</si>
  <si>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</si>
  <si>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</si>
  <si>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</si>
  <si>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</si>
  <si>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</si>
  <si>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</si>
  <si>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</si>
  <si>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</si>
  <si>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</si>
  <si>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</si>
  <si>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</si>
  <si>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</si>
  <si>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</si>
  <si>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</si>
  <si>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</si>
  <si>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</si>
  <si>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</si>
  <si>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</si>
  <si>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</si>
  <si>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</si>
  <si>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</si>
  <si>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</si>
  <si>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</si>
  <si>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</si>
  <si>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</si>
  <si>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</si>
  <si>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</si>
  <si>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</si>
  <si>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</si>
  <si>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</si>
  <si>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</si>
  <si>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</si>
  <si>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</si>
  <si>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</si>
  <si>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</si>
  <si>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</si>
  <si>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</si>
  <si>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</si>
  <si>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</si>
  <si>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</si>
  <si>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</si>
  <si>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</si>
  <si>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</si>
  <si>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</si>
  <si>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</si>
  <si>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</si>
  <si>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</si>
  <si>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</si>
  <si>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</si>
  <si>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</si>
  <si>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</si>
  <si>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</si>
  <si>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</si>
  <si>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</si>
  <si>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</si>
  <si>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</si>
  <si>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</si>
  <si>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</si>
  <si>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</si>
  <si>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</si>
  <si>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</si>
  <si>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</si>
  <si>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</si>
  <si>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</si>
  <si>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</si>
  <si>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</si>
  <si>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</si>
  <si>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</si>
  <si>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</si>
  <si>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</si>
  <si>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</si>
  <si>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</si>
  <si>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</si>
  <si>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</si>
  <si>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</si>
  <si>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</si>
  <si>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</si>
  <si>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</si>
  <si>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</si>
  <si>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</si>
  <si>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</si>
  <si>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</si>
  <si>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</si>
  <si>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</si>
  <si>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</si>
  <si>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</si>
  <si>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</si>
  <si>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</si>
  <si>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</si>
  <si>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</si>
  <si>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</si>
  <si>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</si>
  <si>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</si>
  <si>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</si>
  <si>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</si>
  <si>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</si>
  <si>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</si>
  <si>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</si>
  <si>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</si>
  <si>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</si>
  <si>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</si>
  <si>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</si>
  <si>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</si>
  <si>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</si>
  <si>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</si>
  <si>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</si>
  <si>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</si>
  <si>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</si>
  <si>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</si>
  <si>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</si>
  <si>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</si>
  <si>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</si>
  <si>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</si>
  <si>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</si>
  <si>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</si>
  <si>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</si>
  <si>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</si>
  <si>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</si>
  <si>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</si>
  <si>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</si>
  <si>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</si>
  <si>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</si>
  <si>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</si>
  <si>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</si>
  <si>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</si>
  <si>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</si>
  <si>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</si>
  <si>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</si>
  <si>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</si>
  <si>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</si>
  <si>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</si>
  <si>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</si>
  <si>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</si>
  <si>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</si>
  <si>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</si>
  <si>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</si>
  <si>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</si>
  <si>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</si>
  <si>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</si>
  <si>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</si>
  <si>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</si>
  <si>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</si>
  <si>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</si>
  <si>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</si>
  <si>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</si>
  <si>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</si>
  <si>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</si>
  <si>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</si>
  <si>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</si>
  <si>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</si>
  <si>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</si>
  <si>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</si>
  <si>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</si>
  <si>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</si>
  <si>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</si>
  <si>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</si>
  <si>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</si>
  <si>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</si>
  <si>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</si>
  <si>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</si>
  <si>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</si>
  <si>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</si>
  <si>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</si>
  <si>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</si>
  <si>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</si>
  <si>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</si>
  <si>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</si>
  <si>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</si>
  <si>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</si>
  <si>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</si>
  <si>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</si>
  <si>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</si>
  <si>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</si>
  <si>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</si>
  <si>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</si>
  <si>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</si>
  <si>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</si>
  <si>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</si>
  <si>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</si>
  <si>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</si>
  <si>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</si>
  <si>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</si>
  <si>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</si>
  <si>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</si>
  <si>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</si>
  <si>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</si>
  <si>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</si>
  <si>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</si>
  <si>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</si>
  <si>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</si>
  <si>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</si>
  <si>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</si>
  <si>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</si>
  <si>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</si>
  <si>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</si>
  <si>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</si>
  <si>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</si>
  <si>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</si>
  <si>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</si>
  <si>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</si>
  <si>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</si>
  <si>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</si>
  <si>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</si>
  <si>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</si>
  <si>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</si>
  <si>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</si>
  <si>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</si>
  <si>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</si>
  <si>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</si>
  <si>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</si>
  <si>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</si>
  <si>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</si>
  <si>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</si>
  <si>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</si>
  <si>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</si>
  <si>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</si>
  <si>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</si>
  <si>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</si>
  <si>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</si>
  <si>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</si>
  <si>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</si>
  <si>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</si>
  <si>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</si>
  <si>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</si>
  <si>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</si>
  <si>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</si>
  <si>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</si>
  <si>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</si>
  <si>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</si>
  <si>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</si>
  <si>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</si>
  <si>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</si>
  <si>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</si>
  <si>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</si>
  <si>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</si>
  <si>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</si>
  <si>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</si>
  <si>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</si>
  <si>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</si>
  <si>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</si>
  <si>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</si>
  <si>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</si>
  <si>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</si>
  <si>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</si>
  <si>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</si>
  <si>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</si>
  <si>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</si>
  <si>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</si>
  <si>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</si>
  <si>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</si>
  <si>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</si>
  <si>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</si>
  <si>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</si>
  <si>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</si>
  <si>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</si>
  <si>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</si>
  <si>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</si>
  <si>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</si>
  <si>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</si>
  <si>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</si>
  <si>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</si>
  <si>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</si>
  <si>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</si>
  <si>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</si>
  <si>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</si>
  <si>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</si>
  <si>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</si>
  <si>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</si>
  <si>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</si>
  <si>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</si>
  <si>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</si>
  <si>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</si>
  <si>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</si>
  <si>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</si>
  <si>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</si>
  <si>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</si>
  <si>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</si>
  <si>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</si>
  <si>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</si>
  <si>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</si>
  <si>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</si>
  <si>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</si>
  <si>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</si>
  <si>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</si>
  <si>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</si>
  <si>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</si>
  <si>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</si>
  <si>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</si>
  <si>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</si>
  <si>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</si>
  <si>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</si>
  <si>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</si>
  <si>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</si>
  <si>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</si>
  <si>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</si>
  <si>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</si>
  <si>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</si>
  <si>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</si>
  <si>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</si>
  <si>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</si>
  <si>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</si>
  <si>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</si>
  <si>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</si>
  <si>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</si>
  <si>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</si>
  <si>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</si>
  <si>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</si>
  <si>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</si>
  <si>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</si>
  <si>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</si>
  <si>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</si>
  <si>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</si>
  <si>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</si>
  <si>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</si>
  <si>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</si>
  <si>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</si>
  <si>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</si>
  <si>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</si>
  <si>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</si>
  <si>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</si>
  <si>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</si>
  <si>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</si>
  <si>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</si>
  <si>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</si>
  <si>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</si>
  <si>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</si>
  <si>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</si>
  <si>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</si>
  <si>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</si>
  <si>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</si>
  <si>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</si>
  <si>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</si>
  <si>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</si>
  <si>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</si>
  <si>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</si>
  <si>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</si>
  <si>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</si>
  <si>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</si>
  <si>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</si>
  <si>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</si>
  <si>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</si>
  <si>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</si>
  <si>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</si>
  <si>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</si>
  <si>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</si>
  <si>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</si>
  <si>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</si>
  <si>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</si>
  <si>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</si>
  <si>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</si>
  <si>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</si>
  <si>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</si>
  <si>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</si>
  <si>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</si>
  <si>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</si>
  <si>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</si>
  <si>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</si>
  <si>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</si>
  <si>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</si>
  <si>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</si>
  <si>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</si>
  <si>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</si>
  <si>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</si>
  <si>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</si>
  <si>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</si>
  <si>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</si>
  <si>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</si>
  <si>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</si>
  <si>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</si>
  <si>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</si>
  <si>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</si>
  <si>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</si>
  <si>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</si>
  <si>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</si>
  <si>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</si>
  <si>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</si>
  <si>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</si>
  <si>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</si>
  <si>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</si>
  <si>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</si>
  <si>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</si>
  <si>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</si>
  <si>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</si>
  <si>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</si>
  <si>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</si>
  <si>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</si>
  <si>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</si>
  <si>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</si>
  <si>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</si>
  <si>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</si>
  <si>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</si>
  <si>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</si>
  <si>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</si>
  <si>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</si>
  <si>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</si>
  <si>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</si>
  <si>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</si>
  <si>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</si>
  <si>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</si>
  <si>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</si>
  <si>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</si>
  <si>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</si>
  <si>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</si>
  <si>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</si>
  <si>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</si>
  <si>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</si>
  <si>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</si>
  <si>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</si>
  <si>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</si>
  <si>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</si>
  <si>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</si>
  <si>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</si>
  <si>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</si>
  <si>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</si>
  <si>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</si>
  <si>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</si>
  <si>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</si>
  <si>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</si>
  <si>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</si>
  <si>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</si>
  <si>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</si>
  <si>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</si>
  <si>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</si>
  <si>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</si>
  <si>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</si>
  <si>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</si>
  <si>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</si>
  <si>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</si>
  <si>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</si>
  <si>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</si>
  <si>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</si>
  <si>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</si>
  <si>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</si>
  <si>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</si>
  <si>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</si>
  <si>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</si>
  <si>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</si>
  <si>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</si>
  <si>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</si>
  <si>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</si>
  <si>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</si>
  <si>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</si>
  <si>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</si>
  <si>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</si>
  <si>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</si>
  <si>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</si>
  <si>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</si>
  <si>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</si>
  <si>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</si>
  <si>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</si>
  <si>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</si>
  <si>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</si>
  <si>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</si>
  <si>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</si>
  <si>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</si>
  <si>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</si>
  <si>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</si>
  <si>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</si>
  <si>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</si>
  <si>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</si>
  <si>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</si>
  <si>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</si>
  <si>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</si>
  <si>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</si>
  <si>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</si>
  <si>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</si>
  <si>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</si>
  <si>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</si>
  <si>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</si>
  <si>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</si>
  <si>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</si>
  <si>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</si>
  <si>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</si>
  <si>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</si>
  <si>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</si>
  <si>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</si>
  <si>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</si>
  <si>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</si>
  <si>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</si>
  <si>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</si>
  <si>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</si>
  <si>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</si>
  <si>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</si>
  <si>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</si>
  <si>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</si>
  <si>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</si>
  <si>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</si>
  <si>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</si>
  <si>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</si>
  <si>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</si>
  <si>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</si>
  <si>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</si>
  <si>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</si>
  <si>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</si>
  <si>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</si>
  <si>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</si>
  <si>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</si>
  <si>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</si>
  <si>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</si>
  <si>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</si>
  <si>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</si>
  <si>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</si>
  <si>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</si>
  <si>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</si>
  <si>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</si>
  <si>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</si>
  <si>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</si>
  <si>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</si>
  <si>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</si>
  <si>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</si>
  <si>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</si>
  <si>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</si>
  <si>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</si>
  <si>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</si>
  <si>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</si>
  <si>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</si>
  <si>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</si>
  <si>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</si>
  <si>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</si>
  <si>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</si>
  <si>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</si>
  <si>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</si>
  <si>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</si>
  <si>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</si>
  <si>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</si>
  <si>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</si>
  <si>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</si>
  <si>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</si>
  <si>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</si>
  <si>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</si>
  <si>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</si>
  <si>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</si>
  <si>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</si>
  <si>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</si>
  <si>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</si>
  <si>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</si>
  <si>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</si>
  <si>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</si>
  <si>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</si>
  <si>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</si>
  <si>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</si>
  <si>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</si>
  <si>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</si>
  <si>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</si>
  <si>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</si>
  <si>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</si>
  <si>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</si>
  <si>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</si>
  <si>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</si>
  <si>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</si>
  <si>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</si>
  <si>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</si>
  <si>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</si>
  <si>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</si>
  <si>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</si>
  <si>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</si>
  <si>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</si>
  <si>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</si>
  <si>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</si>
  <si>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</si>
  <si>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</si>
  <si>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</si>
  <si>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</si>
  <si>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</si>
  <si>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</si>
  <si>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</si>
  <si>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</si>
  <si>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</si>
  <si>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</si>
  <si>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</si>
  <si>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</si>
  <si>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</si>
  <si>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</si>
  <si>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</si>
  <si>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</si>
  <si>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</si>
  <si>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</si>
  <si>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</si>
  <si>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</si>
  <si>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</si>
  <si>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</si>
  <si>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</si>
  <si>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</si>
  <si>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</si>
  <si>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</si>
  <si>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</si>
  <si>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</si>
  <si>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</si>
  <si>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</si>
  <si>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</si>
  <si>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</si>
  <si>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</si>
  <si>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</si>
  <si>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</si>
  <si>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</si>
  <si>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</si>
  <si>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</si>
  <si>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</si>
  <si>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</si>
  <si>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</si>
  <si>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</si>
  <si>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</si>
  <si>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</si>
  <si>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</si>
  <si>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</si>
  <si>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</si>
  <si>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</si>
  <si>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</si>
  <si>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</si>
  <si>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</si>
  <si>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</si>
  <si>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</si>
  <si>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</si>
  <si>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</si>
  <si>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</si>
  <si>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</si>
  <si>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</si>
  <si>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</si>
  <si>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</si>
  <si>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</si>
  <si>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</si>
  <si>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</si>
  <si>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</si>
  <si>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</si>
  <si>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</si>
  <si>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</si>
  <si>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</si>
  <si>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</si>
  <si>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</si>
  <si>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</si>
  <si>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</si>
  <si>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</si>
  <si>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</si>
  <si>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</si>
  <si>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</si>
  <si>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</si>
  <si>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</si>
  <si>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</si>
  <si>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</si>
  <si>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</si>
  <si>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</si>
  <si>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</si>
  <si>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</si>
  <si>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</si>
  <si>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</si>
  <si>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</si>
  <si>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</si>
  <si>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</si>
  <si>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</si>
  <si>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</si>
  <si>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</si>
  <si>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</si>
  <si>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</si>
  <si>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</si>
  <si>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</si>
  <si>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</si>
  <si>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</si>
  <si>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</si>
  <si>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</si>
  <si>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</si>
  <si>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</si>
  <si>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</si>
  <si>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</si>
  <si>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</si>
  <si>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</si>
  <si>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</si>
  <si>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</si>
  <si>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</si>
  <si>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</si>
  <si>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</si>
  <si>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</si>
  <si>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</si>
  <si>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</si>
  <si>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</si>
  <si>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</si>
  <si>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</si>
  <si>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</si>
  <si>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</si>
  <si>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</si>
  <si>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</si>
  <si>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</si>
  <si>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</si>
  <si>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</si>
  <si>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</si>
  <si>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</si>
  <si>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</si>
  <si>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</si>
  <si>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</si>
  <si>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</si>
  <si>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</si>
  <si>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</si>
  <si>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</si>
  <si>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</si>
  <si>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</si>
  <si>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</si>
  <si>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</si>
  <si>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</si>
  <si>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</si>
  <si>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</si>
  <si>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</si>
  <si>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</si>
  <si>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</si>
  <si>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</si>
  <si>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</si>
  <si>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</si>
  <si>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</si>
  <si>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</si>
  <si>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</si>
  <si>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</si>
  <si>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</si>
  <si>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</si>
  <si>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</si>
  <si>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</si>
  <si>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</si>
  <si>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</si>
  <si>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</si>
  <si>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</si>
  <si>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</si>
  <si>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</si>
  <si>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</si>
  <si>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</si>
  <si>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</si>
  <si>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</si>
  <si>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</si>
  <si>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</si>
  <si>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</si>
  <si>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</si>
  <si>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</si>
  <si>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</si>
  <si>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</si>
  <si>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</si>
  <si>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</si>
  <si>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</si>
  <si>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</si>
  <si>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</si>
  <si>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</si>
  <si>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</si>
  <si>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</si>
  <si>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</si>
  <si>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</si>
  <si>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</si>
  <si>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</si>
  <si>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</si>
  <si>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</si>
  <si>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</si>
  <si>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</si>
  <si>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</si>
  <si>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</si>
  <si>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</si>
  <si>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</si>
  <si>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</si>
  <si>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</si>
  <si>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</si>
  <si>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</si>
  <si>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</si>
  <si>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</si>
  <si>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</si>
  <si>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</si>
  <si>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</si>
  <si>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</si>
  <si>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</si>
  <si>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</si>
  <si>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</si>
  <si>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</si>
  <si>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</si>
  <si>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</si>
  <si>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</si>
  <si>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</si>
  <si>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</si>
  <si>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</si>
  <si>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</si>
  <si>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</si>
  <si>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</si>
  <si>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</si>
  <si>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</si>
  <si>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</si>
  <si>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</si>
  <si>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</si>
  <si>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</si>
  <si>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</si>
  <si>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</si>
  <si>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</si>
  <si>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</si>
  <si>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</si>
  <si>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</si>
  <si>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</si>
  <si>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</si>
  <si>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</si>
  <si>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</si>
  <si>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</si>
  <si>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</si>
  <si>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</si>
  <si>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</si>
  <si>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</si>
  <si>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</si>
  <si>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</si>
  <si>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</si>
  <si>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</si>
  <si>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</si>
  <si>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</si>
  <si>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</si>
  <si>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</si>
  <si>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</si>
  <si>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</si>
  <si>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</si>
  <si>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</si>
  <si>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</si>
  <si>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</si>
  <si>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</si>
  <si>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</si>
  <si>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</si>
  <si>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</si>
  <si>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</si>
  <si>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</si>
  <si>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</si>
  <si>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</si>
  <si>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</si>
  <si>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</si>
  <si>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</si>
  <si>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</si>
  <si>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</si>
  <si>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</si>
  <si>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</si>
  <si>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</si>
  <si>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</si>
  <si>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</si>
  <si>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</si>
  <si>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</si>
  <si>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</si>
  <si>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</si>
  <si>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</si>
  <si>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</si>
  <si>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</si>
  <si>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</si>
  <si>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</si>
  <si>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</si>
  <si>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</si>
  <si>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</si>
  <si>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</si>
  <si>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</si>
  <si>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</si>
  <si>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</si>
  <si>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</si>
  <si>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</si>
  <si>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</si>
  <si>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</si>
  <si>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</si>
  <si>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</si>
  <si>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</si>
  <si>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</si>
  <si>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</si>
  <si>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</si>
  <si>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</si>
  <si>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</si>
  <si>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</si>
  <si>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</si>
  <si>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</si>
  <si>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</si>
  <si>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</si>
  <si>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</si>
  <si>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</si>
  <si>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</si>
  <si>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</si>
  <si>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</si>
  <si>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</si>
  <si>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</si>
  <si>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</si>
  <si>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</si>
  <si>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</si>
  <si>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</si>
  <si>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</si>
  <si>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</si>
  <si>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</si>
  <si>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</si>
  <si>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</si>
  <si>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</si>
  <si>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</si>
  <si>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</si>
  <si>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</si>
  <si>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</si>
  <si>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</si>
  <si>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</si>
  <si>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</si>
  <si>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</si>
  <si>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</si>
  <si>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</si>
  <si>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</si>
  <si>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</si>
  <si>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</si>
  <si>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</si>
  <si>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</si>
  <si>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</si>
  <si>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</si>
  <si>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</si>
  <si>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</si>
  <si>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</si>
  <si>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</si>
  <si>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</si>
  <si>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</si>
  <si>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</si>
  <si>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</si>
  <si>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</si>
  <si>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</si>
  <si>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</si>
  <si>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</si>
  <si>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</si>
  <si>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</si>
  <si>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</si>
  <si>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</si>
  <si>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</si>
  <si>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</si>
  <si>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</si>
  <si>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</si>
  <si>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</si>
  <si>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</si>
  <si>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</si>
  <si>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</si>
  <si>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</si>
  <si>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</si>
  <si>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</si>
  <si>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</si>
  <si>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</si>
  <si>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</si>
  <si>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</si>
  <si>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</si>
  <si>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</si>
  <si>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</si>
  <si>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</si>
  <si>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</si>
  <si>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</si>
  <si>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</si>
  <si>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</si>
  <si>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</si>
  <si>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</si>
  <si>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</si>
  <si>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</si>
  <si>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</si>
  <si>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</si>
  <si>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</si>
  <si>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</si>
  <si>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</si>
  <si>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</si>
  <si>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</si>
  <si>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</si>
  <si>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</si>
  <si>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</si>
  <si>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</si>
  <si>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</si>
  <si>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</si>
  <si>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</si>
  <si>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</si>
  <si>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</si>
  <si>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</si>
  <si>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</si>
  <si>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</si>
  <si>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</si>
  <si>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</si>
  <si>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</si>
  <si>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</si>
  <si>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</si>
  <si>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</si>
  <si>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</si>
  <si>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</si>
  <si>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</si>
  <si>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</si>
  <si>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</si>
  <si>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</si>
  <si>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</si>
  <si>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</si>
  <si>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</si>
  <si>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</si>
  <si>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</si>
  <si>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</si>
  <si>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</si>
  <si>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</si>
  <si>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</si>
  <si>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</si>
  <si>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</si>
  <si>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</si>
  <si>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</si>
  <si>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</si>
  <si>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</si>
  <si>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</si>
  <si>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</si>
  <si>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</si>
  <si>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</si>
  <si>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</si>
  <si>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</si>
  <si>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</si>
  <si>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</si>
  <si>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</si>
  <si>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</si>
  <si>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</si>
  <si>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</si>
  <si>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</si>
  <si>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</si>
  <si>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</si>
  <si>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</si>
  <si>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</si>
  <si>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</si>
  <si>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</si>
  <si>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</si>
  <si>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</si>
  <si>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</si>
  <si>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</si>
  <si>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</si>
  <si>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</si>
  <si>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</si>
  <si>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</si>
  <si>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</si>
  <si>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</si>
  <si>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</si>
  <si>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</si>
  <si>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</si>
  <si>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</si>
  <si>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</si>
  <si>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</si>
  <si>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</si>
  <si>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</si>
  <si>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</si>
  <si>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</si>
  <si>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</si>
  <si>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</si>
  <si>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</si>
  <si>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</si>
  <si>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</si>
  <si>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</si>
  <si>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</si>
  <si>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</si>
  <si>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</si>
  <si>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</si>
  <si>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</si>
  <si>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</si>
  <si>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</si>
  <si>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</si>
  <si>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</si>
  <si>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</si>
  <si>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</si>
  <si>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</si>
  <si>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</si>
  <si>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</si>
  <si>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</si>
  <si>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</si>
  <si>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</si>
  <si>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</si>
  <si>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</si>
  <si>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</si>
  <si>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</si>
  <si>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</si>
  <si>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</si>
  <si>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</si>
  <si>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</si>
  <si>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</si>
  <si>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</si>
  <si>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</si>
  <si>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</si>
  <si>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</si>
  <si>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</si>
  <si>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</si>
  <si>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</si>
  <si>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</si>
  <si>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</si>
  <si>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</si>
  <si>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</si>
  <si>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</si>
  <si>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</si>
  <si>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</si>
  <si>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</si>
  <si>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</si>
  <si>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</si>
  <si>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</si>
  <si>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</si>
  <si>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</si>
  <si>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</si>
  <si>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</si>
  <si>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</si>
  <si>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</si>
  <si>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</si>
  <si>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</si>
  <si>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</si>
  <si>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</si>
  <si>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</si>
  <si>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</si>
  <si>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</si>
  <si>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</si>
  <si>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</si>
  <si>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</si>
  <si>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</si>
  <si>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</si>
  <si>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</si>
  <si>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</si>
  <si>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</si>
  <si>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</si>
  <si>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</si>
  <si>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</si>
  <si>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</si>
  <si>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</si>
  <si>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</si>
  <si>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</si>
  <si>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</si>
  <si>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</si>
  <si>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</si>
  <si>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</si>
  <si>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</si>
  <si>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</si>
  <si>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</si>
  <si>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</si>
  <si>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</si>
  <si>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</si>
  <si>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</si>
  <si>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</si>
  <si>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</si>
  <si>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</si>
  <si>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</si>
  <si>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</si>
  <si>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</si>
  <si>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</si>
  <si>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</si>
  <si>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</si>
  <si>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</si>
  <si>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</si>
  <si>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</si>
  <si>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</si>
  <si>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</si>
  <si>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</si>
  <si>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</si>
  <si>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</si>
  <si>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</si>
  <si>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</si>
  <si>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</si>
  <si>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</si>
  <si>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</si>
  <si>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</si>
  <si>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</si>
  <si>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</si>
  <si>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</si>
  <si>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</si>
  <si>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</si>
  <si>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</si>
  <si>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</si>
  <si>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</si>
  <si>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</si>
  <si>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</si>
  <si>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</si>
  <si>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</si>
  <si>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</si>
  <si>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</si>
  <si>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</si>
  <si>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</si>
  <si>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</si>
  <si>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</si>
  <si>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</si>
  <si>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</si>
  <si>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</si>
  <si>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</si>
  <si>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</si>
  <si>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</si>
  <si>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</si>
  <si>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</si>
  <si>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</si>
  <si>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</si>
  <si>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</si>
  <si>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</si>
  <si>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</si>
  <si>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2017</t>
  </si>
  <si>
    <t>175</t>
  </si>
  <si>
    <t>311 South L Street</t>
  </si>
  <si>
    <t>Mary Bridge Children's Hospital</t>
  </si>
  <si>
    <t>Tacoma, Wa.  98405</t>
  </si>
  <si>
    <t>Pierce</t>
  </si>
  <si>
    <t>Bill Robertson</t>
  </si>
  <si>
    <t>Jim McManus</t>
  </si>
  <si>
    <t>John Wiborg</t>
  </si>
  <si>
    <t>(253) 403-1000</t>
  </si>
  <si>
    <t>(253) 459-7859</t>
  </si>
  <si>
    <t>Row 77</t>
  </si>
  <si>
    <t>Row 78</t>
  </si>
  <si>
    <t>Row 79</t>
  </si>
  <si>
    <t>Copied 2018 for estimates</t>
  </si>
  <si>
    <t>Updated with new numbers provided by Tanny.</t>
  </si>
  <si>
    <t>12/31/2019</t>
  </si>
  <si>
    <t>Check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</si>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</sst>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  <numFmt numFmtId="168" formatCode="0.0%_);\(#0.0%\)"/>
    <numFmt numFmtId="169" formatCode="[$-409]mmm\-yy;@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0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4.9989318521683403E-2"/>
      <name val="Calibri"/>
      <family val="1"/>
      <scheme val="minor"/>
    </font>
    <font>
      <sz val="12"/>
      <color indexed="12"/>
      <name val="Arial"/>
      <family val="2"/>
    </font>
    <font>
      <sz val="10"/>
      <color theme="8" tint="-0.49992370372631001"/>
      <name val="Segoe UI"/>
      <family val="2"/>
    </font>
    <font>
      <b/>
      <sz val="10"/>
      <name val="Verdana"/>
      <family val="2"/>
    </font>
    <font>
      <sz val="12"/>
      <color theme="3"/>
      <name val="Calibri"/>
      <family val="2"/>
      <scheme val="minor"/>
    </font>
    <font>
      <b/>
      <sz val="26"/>
      <color theme="3"/>
      <name val="Calibri"/>
      <family val="2"/>
      <scheme val="minor"/>
    </font>
    <font>
      <sz val="10"/>
      <color theme="1"/>
      <name val="Segoe UI"/>
      <family val="2"/>
    </font>
    <font>
      <sz val="9"/>
      <color theme="8" tint="-0.49992370372631001"/>
      <name val="Segoe UI"/>
      <family val="2"/>
    </font>
    <font>
      <sz val="10"/>
      <color theme="8" tint="-0.49992370372631001"/>
      <name val="Calibri"/>
      <family val="2"/>
      <scheme val="minor"/>
    </font>
    <font>
      <sz val="12"/>
      <name val="Helv"/>
    </font>
    <font>
      <sz val="8"/>
      <name val="Calibri"/>
      <family val="2"/>
      <scheme val="minor"/>
    </font>
    <font>
      <b/>
      <sz val="10"/>
      <color rgb="FFFF0000"/>
      <name val="Wingdings"/>
      <charset val="2"/>
    </font>
    <font>
      <sz val="14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15"/>
      </patternFill>
    </fill>
    <fill>
      <patternFill patternType="solid">
        <fgColor theme="0" tint="-4.992828150273141E-2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8F5B6"/>
        <bgColor indexed="64"/>
      </patternFill>
    </fill>
    <fill>
      <patternFill patternType="solid">
        <fgColor theme="0" tint="-4.9897762993255407E-2"/>
        <bgColor indexed="15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15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/>
      <bottom style="thick">
        <color theme="0" tint="-0.49992370372631001"/>
      </bottom>
      <diagonal/>
    </border>
    <border>
      <left/>
      <right/>
      <top style="thick">
        <color theme="0" tint="-0.49992370372631001"/>
      </top>
      <bottom/>
      <diagonal/>
    </border>
    <border>
      <left style="thin">
        <color theme="0" tint="-0.3499252296517838"/>
      </left>
      <right style="thin">
        <color theme="0" tint="-0.3499252296517838"/>
      </right>
      <top style="thin">
        <color theme="0" tint="-0.3499252296517838"/>
      </top>
      <bottom style="thin">
        <color theme="0" tint="-0.3499252296517838"/>
      </bottom>
      <diagonal/>
    </border>
    <border>
      <left/>
      <right/>
      <top style="medium">
        <color theme="0" tint="-0.49992370372631001"/>
      </top>
      <bottom style="double">
        <color theme="0" tint="-0.49992370372631001"/>
      </bottom>
      <diagonal/>
    </border>
    <border>
      <left/>
      <right/>
      <top style="medium">
        <color theme="0" tint="-0.49989318521683401"/>
      </top>
      <bottom style="double">
        <color theme="0" tint="-0.499893185216834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92370372631001"/>
      </top>
      <bottom style="thick">
        <color theme="0" tint="-0.49992370372631001"/>
      </bottom>
      <diagonal/>
    </border>
    <border>
      <left/>
      <right/>
      <top style="thick">
        <color theme="0" tint="-0.49989318521683401"/>
      </top>
      <bottom style="thick">
        <color theme="0" tint="-0.4998931852168340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12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17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43" fontId="3" fillId="0" borderId="0" applyFont="0" applyFill="0" applyBorder="0" applyAlignment="0" applyProtection="0"/>
    <xf numFmtId="37" fontId="17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37" fontId="9" fillId="0" borderId="0"/>
    <xf numFmtId="0" fontId="24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17" fillId="0" borderId="0"/>
    <xf numFmtId="166" fontId="23" fillId="9" borderId="0">
      <alignment vertical="center"/>
    </xf>
    <xf numFmtId="37" fontId="25" fillId="10" borderId="0" applyNumberFormat="0">
      <protection locked="0"/>
    </xf>
    <xf numFmtId="0" fontId="22" fillId="11" borderId="36">
      <alignment horizontal="center" vertical="center" wrapText="1"/>
    </xf>
    <xf numFmtId="37" fontId="26" fillId="12" borderId="37">
      <alignment vertical="center" wrapText="1"/>
      <protection locked="0"/>
    </xf>
    <xf numFmtId="0" fontId="27" fillId="9" borderId="38">
      <alignment horizontal="center"/>
    </xf>
    <xf numFmtId="37" fontId="28" fillId="13" borderId="39" applyNumberFormat="0">
      <alignment vertical="top"/>
      <protection locked="0"/>
    </xf>
    <xf numFmtId="37" fontId="29" fillId="13" borderId="40" applyNumberFormat="0">
      <protection locked="0"/>
    </xf>
    <xf numFmtId="0" fontId="30" fillId="14" borderId="41">
      <alignment vertical="center"/>
      <protection locked="0"/>
    </xf>
    <xf numFmtId="38" fontId="26" fillId="15" borderId="41">
      <alignment vertical="center"/>
      <protection locked="0"/>
    </xf>
    <xf numFmtId="37" fontId="26" fillId="12" borderId="37" applyNumberFormat="0">
      <protection locked="0"/>
    </xf>
    <xf numFmtId="0" fontId="31" fillId="12" borderId="41">
      <alignment vertical="center" wrapText="1"/>
      <protection locked="0"/>
    </xf>
    <xf numFmtId="168" fontId="32" fillId="16" borderId="41">
      <alignment vertical="center"/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3" fillId="0" borderId="0">
      <alignment vertical="center"/>
    </xf>
    <xf numFmtId="168" fontId="23" fillId="0" borderId="0">
      <alignment vertical="center"/>
    </xf>
    <xf numFmtId="37" fontId="34" fillId="0" borderId="0">
      <alignment horizontal="left" vertical="center"/>
    </xf>
    <xf numFmtId="0" fontId="35" fillId="0" borderId="0">
      <alignment horizontal="right" vertical="center"/>
    </xf>
    <xf numFmtId="0" fontId="36" fillId="0" borderId="0">
      <alignment vertical="center"/>
    </xf>
    <xf numFmtId="0" fontId="21" fillId="9" borderId="42">
      <alignment vertical="center"/>
    </xf>
    <xf numFmtId="37" fontId="21" fillId="17" borderId="43" applyNumberFormat="0">
      <alignment vertical="center"/>
      <protection locked="0"/>
    </xf>
    <xf numFmtId="37" fontId="37" fillId="9" borderId="44">
      <alignment horizontal="left" vertical="center"/>
    </xf>
    <xf numFmtId="0" fontId="37" fillId="18" borderId="44">
      <alignment horizontal="left" vertical="center"/>
    </xf>
    <xf numFmtId="167" fontId="30" fillId="19" borderId="45">
      <alignment vertical="center"/>
    </xf>
    <xf numFmtId="38" fontId="30" fillId="19" borderId="45">
      <alignment vertical="center"/>
    </xf>
    <xf numFmtId="37" fontId="29" fillId="13" borderId="46" applyNumberFormat="0">
      <alignment vertical="center"/>
      <protection locked="0"/>
    </xf>
    <xf numFmtId="37" fontId="29" fillId="17" borderId="47" applyNumberFormat="0">
      <alignment vertical="center"/>
      <protection locked="0"/>
    </xf>
    <xf numFmtId="37" fontId="37" fillId="20" borderId="0">
      <alignment horizontal="left" vertical="center"/>
    </xf>
    <xf numFmtId="38" fontId="37" fillId="9" borderId="44">
      <alignment horizontal="left" vertical="center"/>
    </xf>
    <xf numFmtId="38" fontId="23" fillId="9" borderId="45">
      <alignment vertical="center"/>
    </xf>
    <xf numFmtId="167" fontId="23" fillId="9" borderId="45">
      <alignment vertical="center"/>
    </xf>
    <xf numFmtId="37" fontId="30" fillId="19" borderId="48" applyNumberFormat="0">
      <protection locked="0"/>
    </xf>
    <xf numFmtId="169" fontId="38" fillId="21" borderId="0">
      <alignment horizontal="right" vertical="center"/>
    </xf>
    <xf numFmtId="38" fontId="38" fillId="21" borderId="0">
      <alignment vertical="center"/>
    </xf>
    <xf numFmtId="0" fontId="38" fillId="21" borderId="0">
      <alignment horizontal="right" vertical="center"/>
    </xf>
    <xf numFmtId="37" fontId="38" fillId="21" borderId="0" applyNumberFormat="0">
      <alignment vertical="center"/>
      <protection locked="0"/>
    </xf>
    <xf numFmtId="0" fontId="29" fillId="13" borderId="40"/>
    <xf numFmtId="0" fontId="28" fillId="13" borderId="39">
      <alignment vertical="top"/>
    </xf>
    <xf numFmtId="0" fontId="29" fillId="9" borderId="46">
      <alignment vertical="center"/>
    </xf>
  </cellStyleXfs>
  <cellXfs count="322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49" fontId="12" fillId="4" borderId="1" xfId="0" applyNumberFormat="1" applyFont="1" applyFill="1" applyBorder="1" applyAlignment="1" applyProtection="1">
      <alignment horizontal="left"/>
      <protection locked="0"/>
    </xf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2" fillId="0" borderId="1" xfId="11" quotePrefix="1" applyNumberFormat="1" applyFont="1" applyBorder="1" applyProtection="1">
      <protection locked="0"/>
    </xf>
    <xf numFmtId="37" fontId="12" fillId="0" borderId="1" xfId="12" quotePrefix="1" applyNumberFormat="1" applyFont="1" applyBorder="1" applyProtection="1">
      <protection locked="0"/>
    </xf>
    <xf numFmtId="37" fontId="12" fillId="0" borderId="1" xfId="13" quotePrefix="1" applyNumberFormat="1" applyFont="1" applyBorder="1" applyProtection="1">
      <protection locked="0"/>
    </xf>
    <xf numFmtId="37" fontId="12" fillId="0" borderId="1" xfId="14" quotePrefix="1" applyNumberFormat="1" applyFont="1" applyBorder="1" applyProtection="1">
      <protection locked="0"/>
    </xf>
    <xf numFmtId="37" fontId="12" fillId="0" borderId="1" xfId="15" quotePrefix="1" applyNumberFormat="1" applyFont="1" applyBorder="1" applyProtection="1">
      <protection locked="0"/>
    </xf>
    <xf numFmtId="37" fontId="6" fillId="3" borderId="0" xfId="0" applyNumberFormat="1" applyFont="1" applyFill="1" applyProtection="1">
      <protection locked="0"/>
    </xf>
    <xf numFmtId="37" fontId="12" fillId="0" borderId="1" xfId="16" quotePrefix="1" applyNumberFormat="1" applyFont="1" applyBorder="1" applyProtection="1">
      <protection locked="0"/>
    </xf>
    <xf numFmtId="37" fontId="12" fillId="0" borderId="1" xfId="17" quotePrefix="1" applyNumberFormat="1" applyFont="1" applyBorder="1" applyProtection="1">
      <protection locked="0"/>
    </xf>
    <xf numFmtId="37" fontId="12" fillId="0" borderId="1" xfId="18" quotePrefix="1" applyNumberFormat="1" applyFont="1" applyBorder="1" applyProtection="1">
      <protection locked="0"/>
    </xf>
    <xf numFmtId="37" fontId="12" fillId="0" borderId="1" xfId="19" quotePrefix="1" applyNumberFormat="1" applyFont="1" applyBorder="1" applyProtection="1">
      <protection locked="0"/>
    </xf>
    <xf numFmtId="37" fontId="12" fillId="0" borderId="1" xfId="20" quotePrefix="1" applyNumberFormat="1" applyFont="1" applyBorder="1" applyProtection="1">
      <protection locked="0"/>
    </xf>
    <xf numFmtId="37" fontId="12" fillId="0" borderId="1" xfId="21" quotePrefix="1" applyNumberFormat="1" applyFont="1" applyBorder="1" applyProtection="1">
      <protection locked="0"/>
    </xf>
    <xf numFmtId="37" fontId="12" fillId="0" borderId="1" xfId="22" quotePrefix="1" applyNumberFormat="1" applyFont="1" applyBorder="1" applyProtection="1">
      <protection locked="0"/>
    </xf>
    <xf numFmtId="165" fontId="12" fillId="0" borderId="1" xfId="11" quotePrefix="1" applyNumberFormat="1" applyFont="1" applyBorder="1" applyProtection="1">
      <protection locked="0"/>
    </xf>
    <xf numFmtId="39" fontId="12" fillId="0" borderId="1" xfId="19" quotePrefix="1" applyNumberFormat="1" applyFont="1" applyBorder="1" applyProtection="1">
      <protection locked="0"/>
    </xf>
    <xf numFmtId="37" fontId="12" fillId="4" borderId="33" xfId="0" quotePrefix="1" applyFont="1" applyFill="1" applyBorder="1" applyAlignment="1" applyProtection="1">
      <protection locked="0"/>
    </xf>
    <xf numFmtId="37" fontId="12" fillId="4" borderId="34" xfId="0" applyFont="1" applyFill="1" applyBorder="1" applyAlignment="1" applyProtection="1">
      <protection locked="0"/>
    </xf>
    <xf numFmtId="37" fontId="12" fillId="4" borderId="33" xfId="0" applyFont="1" applyFill="1" applyBorder="1" applyAlignment="1" applyProtection="1">
      <alignment horizontal="left"/>
      <protection locked="0"/>
    </xf>
    <xf numFmtId="37" fontId="12" fillId="4" borderId="33" xfId="0" applyFont="1" applyFill="1" applyBorder="1" applyAlignment="1" applyProtection="1">
      <protection locked="0"/>
    </xf>
    <xf numFmtId="49" fontId="12" fillId="4" borderId="33" xfId="0" applyNumberFormat="1" applyFont="1" applyFill="1" applyBorder="1" applyAlignment="1" applyProtection="1">
      <alignment horizontal="left"/>
      <protection locked="0"/>
    </xf>
    <xf numFmtId="49" fontId="12" fillId="4" borderId="35" xfId="0" applyNumberFormat="1" applyFont="1" applyFill="1" applyBorder="1" applyAlignment="1" applyProtection="1">
      <alignment horizontal="left"/>
      <protection locked="0"/>
    </xf>
    <xf numFmtId="38" fontId="12" fillId="4" borderId="1" xfId="23" applyNumberFormat="1" applyFont="1" applyFill="1" applyBorder="1" applyProtection="1">
      <protection locked="0"/>
    </xf>
    <xf numFmtId="38" fontId="12" fillId="4" borderId="1" xfId="24" applyNumberFormat="1" applyFont="1" applyFill="1" applyBorder="1" applyProtection="1">
      <protection locked="0"/>
    </xf>
    <xf numFmtId="38" fontId="12" fillId="4" borderId="1" xfId="25" applyNumberFormat="1" applyFont="1" applyFill="1" applyBorder="1" applyProtection="1">
      <protection locked="0"/>
    </xf>
    <xf numFmtId="38" fontId="12" fillId="4" borderId="1" xfId="26" applyNumberFormat="1" applyFont="1" applyFill="1" applyBorder="1" applyProtection="1">
      <protection locked="0"/>
    </xf>
    <xf numFmtId="38" fontId="12" fillId="4" borderId="1" xfId="27" applyNumberFormat="1" applyFont="1" applyFill="1" applyBorder="1" applyProtection="1">
      <protection locked="0"/>
    </xf>
    <xf numFmtId="38" fontId="18" fillId="0" borderId="1" xfId="28" applyNumberFormat="1" applyFont="1" applyFill="1" applyBorder="1" applyProtection="1">
      <protection locked="0"/>
    </xf>
    <xf numFmtId="38" fontId="12" fillId="4" borderId="1" xfId="29" applyNumberFormat="1" applyFont="1" applyFill="1" applyBorder="1" applyProtection="1">
      <protection locked="0"/>
    </xf>
    <xf numFmtId="37" fontId="12" fillId="8" borderId="1" xfId="12" quotePrefix="1" applyNumberFormat="1" applyFont="1" applyFill="1" applyBorder="1" applyProtection="1">
      <protection locked="0"/>
    </xf>
    <xf numFmtId="37" fontId="12" fillId="0" borderId="0" xfId="1" quotePrefix="1" applyNumberFormat="1" applyFont="1" applyBorder="1" applyProtection="1">
      <protection locked="0"/>
    </xf>
    <xf numFmtId="37" fontId="19" fillId="0" borderId="0" xfId="0" applyFont="1" applyProtection="1"/>
    <xf numFmtId="37" fontId="20" fillId="0" borderId="0" xfId="0" applyFont="1" applyProtection="1"/>
    <xf numFmtId="37" fontId="12" fillId="0" borderId="1" xfId="12" quotePrefix="1" applyNumberFormat="1" applyFont="1" applyFill="1" applyBorder="1" applyProtection="1">
      <protection locked="0"/>
    </xf>
    <xf numFmtId="37" fontId="12" fillId="0" borderId="1" xfId="0" quotePrefix="1" applyNumberFormat="1" applyFont="1" applyFill="1" applyBorder="1" applyProtection="1">
      <protection locked="0"/>
    </xf>
    <xf numFmtId="37" fontId="6" fillId="0" borderId="0" xfId="0" applyFont="1" applyProtection="1"/>
    <xf numFmtId="43" fontId="6" fillId="0" borderId="0" xfId="1" quotePrefix="1" applyFont="1" applyProtection="1"/>
    <xf numFmtId="37" fontId="12" fillId="3" borderId="0" xfId="0" applyFont="1" applyFill="1" applyAlignment="1" applyProtection="1">
      <alignment horizontal="center" vertical="center"/>
    </xf>
  </cellXfs>
  <cellStyles count="112">
    <cellStyle name="Alt Row Shade" xfId="63" xr:uid="{2C4DAC11-9BE6-485D-9DA0-40FD6FC02854}"/>
    <cellStyle name="Assumption" xfId="64" xr:uid="{AE2FA184-8F8C-4207-ADEA-F702FE8FA627}"/>
    <cellStyle name="AXM_Header1 2" xfId="65" xr:uid="{F7FFDCB5-789F-4235-831B-43D1DB8CA36D}"/>
    <cellStyle name="Comma" xfId="1" builtinId="3"/>
    <cellStyle name="Comma 10 10" xfId="9" xr:uid="{00000000-0005-0000-0000-000001000000}"/>
    <cellStyle name="Comma 10 10 2" xfId="31" xr:uid="{5549042F-0DEC-4607-A5F0-69819D1C3DF9}"/>
    <cellStyle name="Comma 2" xfId="11" xr:uid="{00000000-0005-0000-0000-000002000000}"/>
    <cellStyle name="Comma 96" xfId="60" xr:uid="{AE77221E-BF7D-4C54-B133-70E78A204233}"/>
    <cellStyle name="Comma 97" xfId="61" xr:uid="{0545EE93-886F-426C-A078-9C6043CF3201}"/>
    <cellStyle name="Comment Cell" xfId="66" xr:uid="{161CCFD3-FB79-44D3-BE20-D0654BFB9F93}"/>
    <cellStyle name="Dbl-Click" xfId="67" xr:uid="{B43E1A3B-DA76-459A-9E06-199F01157192}"/>
    <cellStyle name="Double Line Subtitle" xfId="68" xr:uid="{4DA89937-6269-49E7-960D-95F43E9F2BE2}"/>
    <cellStyle name="Double Line Title" xfId="69" xr:uid="{5C77A940-BC41-430F-B863-574D07229B03}"/>
    <cellStyle name="Drop Down" xfId="70" xr:uid="{976A4BAD-7EF5-4D1F-AD09-99D9AAE74681}"/>
    <cellStyle name="Hyperlink" xfId="2" builtinId="8"/>
    <cellStyle name="Input #" xfId="71" xr:uid="{9BDEABED-8EEF-48B2-8BBF-0D2BE5C32329}"/>
    <cellStyle name="Input Cell" xfId="72" xr:uid="{14614EE6-6A05-4863-BEE3-3CAC89B4B892}"/>
    <cellStyle name="Input Comment" xfId="73" xr:uid="{DBA33938-A3CF-47D6-B4EA-7B9CE8051C22}"/>
    <cellStyle name="Input Pct" xfId="74" xr:uid="{2774752D-F2BF-4D1B-BEAF-42E942A806D3}"/>
    <cellStyle name="Normal" xfId="0" builtinId="0"/>
    <cellStyle name="Normal - Style1" xfId="75" xr:uid="{10A4B89A-A1EA-4B1B-8219-0DEB55DF0193}"/>
    <cellStyle name="Normal - Style2" xfId="76" xr:uid="{AA8A6183-6C5C-4E45-AB72-F5F40CF5201A}"/>
    <cellStyle name="Normal - Style3" xfId="77" xr:uid="{444AC4A7-30D5-495D-93CB-AA81DE84C744}"/>
    <cellStyle name="Normal - Style4" xfId="78" xr:uid="{75AA47CD-E2E0-4872-B1FF-D1F225E95C08}"/>
    <cellStyle name="Normal - Style5" xfId="79" xr:uid="{7F1927BF-B4BA-4F68-A53F-111CCEB96193}"/>
    <cellStyle name="Normal 10 2 3" xfId="54" xr:uid="{0ABC208D-E1AE-4239-8D6D-4B9334CA9399}"/>
    <cellStyle name="Normal 101" xfId="53" xr:uid="{660C83FA-2772-4A4A-8370-73CCF7023C19}"/>
    <cellStyle name="Normal 11" xfId="4" xr:uid="{00000000-0005-0000-0000-000005000000}"/>
    <cellStyle name="Normal 143" xfId="55" xr:uid="{5453BE71-04DB-4870-B456-D23226BD1976}"/>
    <cellStyle name="Normal 144" xfId="56" xr:uid="{19A1B33F-874D-4647-B331-AA575DB772AC}"/>
    <cellStyle name="Normal 145" xfId="57" xr:uid="{077EE3C3-7A4B-4A85-B8E4-8532B04AE0A7}"/>
    <cellStyle name="Normal 146" xfId="58" xr:uid="{A1A9EB19-B34A-4893-AB0B-2F11BDD6AB6B}"/>
    <cellStyle name="Normal 147" xfId="59" xr:uid="{43F15C8B-822B-4223-868B-409160E04A60}"/>
    <cellStyle name="Normal 2" xfId="80" xr:uid="{5C75076B-108D-4B19-85CB-8F4563DF08CE}"/>
    <cellStyle name="Normal 2 2" xfId="81" xr:uid="{71E1EDF6-CCFC-4F3A-91BF-BDCDA7E2DD49}"/>
    <cellStyle name="Normal 3" xfId="82" xr:uid="{08C8EE57-DF4E-4856-AF74-F2CEB3007F83}"/>
    <cellStyle name="Normal 4" xfId="83" xr:uid="{78A8CD67-3084-4060-8E15-8B7BF813F533}"/>
    <cellStyle name="Normal 5" xfId="84" xr:uid="{DE89EFAE-7FC5-4E52-B7C9-0E131A546EC7}"/>
    <cellStyle name="Normal 52" xfId="12" xr:uid="{00000000-0005-0000-0000-000006000000}"/>
    <cellStyle name="Normal 52 2" xfId="62" xr:uid="{3146CBEB-E6BD-4AF4-B2D4-FB86C7BDE535}"/>
    <cellStyle name="Normal 557" xfId="6" xr:uid="{00000000-0005-0000-0000-000007000000}"/>
    <cellStyle name="Normal 56" xfId="14" xr:uid="{00000000-0005-0000-0000-000008000000}"/>
    <cellStyle name="Normal 561" xfId="7" xr:uid="{00000000-0005-0000-0000-000009000000}"/>
    <cellStyle name="Normal 568" xfId="8" xr:uid="{00000000-0005-0000-0000-00000A000000}"/>
    <cellStyle name="Normal 576" xfId="10" xr:uid="{00000000-0005-0000-0000-00000B000000}"/>
    <cellStyle name="Normal 58" xfId="15" xr:uid="{00000000-0005-0000-0000-00000C000000}"/>
    <cellStyle name="Normal 59" xfId="17" xr:uid="{00000000-0005-0000-0000-00000D000000}"/>
    <cellStyle name="Normal 6" xfId="85" xr:uid="{A7F517B8-1E17-442B-8CA6-E8FD1A6091B3}"/>
    <cellStyle name="Normal 6_Balance Sheet Puget Sound" xfId="28" xr:uid="{00000000-0005-0000-0000-00000E000000}"/>
    <cellStyle name="Normal 61" xfId="13" xr:uid="{00000000-0005-0000-0000-00000F000000}"/>
    <cellStyle name="Normal 68" xfId="16" xr:uid="{00000000-0005-0000-0000-000010000000}"/>
    <cellStyle name="Normal 69" xfId="19" xr:uid="{00000000-0005-0000-0000-000011000000}"/>
    <cellStyle name="Normal 69 2" xfId="32" xr:uid="{7DCFB68D-DB65-4C48-8D38-27BFFE17B1EB}"/>
    <cellStyle name="Normal 7" xfId="86" xr:uid="{07DEFE07-9427-4766-8CA6-71E575C4A1BF}"/>
    <cellStyle name="Normal 70" xfId="20" xr:uid="{00000000-0005-0000-0000-000012000000}"/>
    <cellStyle name="Normal 70 2" xfId="33" xr:uid="{FD100E47-54DA-4579-B91F-8C7AAE6B339A}"/>
    <cellStyle name="Normal 71" xfId="21" xr:uid="{00000000-0005-0000-0000-000013000000}"/>
    <cellStyle name="Normal 71 2" xfId="34" xr:uid="{5FD867AF-A654-46D7-BFF6-52AA1AD2C36F}"/>
    <cellStyle name="Normal 72" xfId="22" xr:uid="{00000000-0005-0000-0000-000014000000}"/>
    <cellStyle name="Normal 72 2" xfId="36" xr:uid="{B88ED700-FA96-4BBA-89F9-17690B20CE89}"/>
    <cellStyle name="Normal 73" xfId="37" xr:uid="{855392DF-D3EA-449A-AC72-5B2ECA64D9AD}"/>
    <cellStyle name="Normal 74" xfId="18" xr:uid="{00000000-0005-0000-0000-000015000000}"/>
    <cellStyle name="Normal 74 2" xfId="38" xr:uid="{56749FBD-1E36-475F-A0DB-B5D46636902B}"/>
    <cellStyle name="Normal 75" xfId="23" xr:uid="{00000000-0005-0000-0000-000016000000}"/>
    <cellStyle name="Normal 75 2" xfId="35" xr:uid="{1B9338EB-1BEF-4D3C-9D92-01103F2F4DC7}"/>
    <cellStyle name="Normal 76" xfId="24" xr:uid="{00000000-0005-0000-0000-000017000000}"/>
    <cellStyle name="Normal 76 2" xfId="39" xr:uid="{29ED08F7-48EE-4C13-8909-342455997732}"/>
    <cellStyle name="Normal 77" xfId="25" xr:uid="{00000000-0005-0000-0000-000018000000}"/>
    <cellStyle name="Normal 77 2" xfId="40" xr:uid="{0769648A-D941-4ACA-857F-D5BDB75B4570}"/>
    <cellStyle name="Normal 78" xfId="26" xr:uid="{00000000-0005-0000-0000-000019000000}"/>
    <cellStyle name="Normal 78 2" xfId="41" xr:uid="{60E2333B-9688-48CF-96BF-73041F0BA359}"/>
    <cellStyle name="Normal 79" xfId="27" xr:uid="{00000000-0005-0000-0000-00001A000000}"/>
    <cellStyle name="Normal 79 2" xfId="42" xr:uid="{81D1AC9C-C97C-4841-AA8A-2EB44EC53442}"/>
    <cellStyle name="Normal 8" xfId="30" xr:uid="{821814C9-CAFD-46D3-B88D-AE5E0A9B7AE8}"/>
    <cellStyle name="Normal 80" xfId="43" xr:uid="{A5754AB3-8139-4C3A-B161-EF5E87B81713}"/>
    <cellStyle name="Normal 82" xfId="44" xr:uid="{314A0D92-E6E0-40E5-BF02-13E2AC481AFC}"/>
    <cellStyle name="Normal 84" xfId="45" xr:uid="{05E0F5CD-E138-4114-BD80-A429D707802D}"/>
    <cellStyle name="Normal 85" xfId="46" xr:uid="{FA49C162-530D-4DCD-BEB6-37BAE67C50F1}"/>
    <cellStyle name="Normal 87" xfId="47" xr:uid="{6913EDD5-407C-47A4-BC19-9176E818F407}"/>
    <cellStyle name="Normal 88" xfId="48" xr:uid="{B3B293FF-74F2-459D-998B-9FF49DA94774}"/>
    <cellStyle name="Normal 89" xfId="49" xr:uid="{FF56B1E6-ED06-4B26-B441-4C4992D965C5}"/>
    <cellStyle name="Normal 90" xfId="50" xr:uid="{9B5A1108-6431-4455-AABC-0E3E979BB14F}"/>
    <cellStyle name="Normal 92" xfId="52" xr:uid="{0E36FF2E-9926-4FB9-BDF6-C78B51CD8AAF}"/>
    <cellStyle name="Normal 94" xfId="51" xr:uid="{C4BBA7BF-0D82-4334-9CCD-B67F5C30A22E}"/>
    <cellStyle name="Normal_Balance Sheet Puget Sound" xfId="29" xr:uid="{00000000-0005-0000-0000-00001B000000}"/>
    <cellStyle name="Number Cell" xfId="87" xr:uid="{985CE724-D849-4DC7-9931-6327D12A5DFC}"/>
    <cellStyle name="Percent" xfId="3" builtinId="5"/>
    <cellStyle name="Percent 460" xfId="5" xr:uid="{00000000-0005-0000-0000-00001D000000}"/>
    <cellStyle name="Percent Cell" xfId="88" xr:uid="{00737AED-0694-4984-82A8-4ABED62B4B4A}"/>
    <cellStyle name="Place Cursor Here" xfId="89" xr:uid="{00687A75-C117-4CF4-85BA-F13829048E6F}"/>
    <cellStyle name="Red Flag" xfId="90" xr:uid="{5C15AB75-CE7B-4557-8065-C44FFA7C001E}"/>
    <cellStyle name="Row Height" xfId="91" xr:uid="{DDD90925-21C9-48EC-A841-D55536B4170A}"/>
    <cellStyle name="Section Header" xfId="92" xr:uid="{15213232-F8AB-4610-9230-5231087B9EDF}"/>
    <cellStyle name="Section Header 2" xfId="93" xr:uid="{873B78AE-0330-4037-842B-55EB7DED49D8}"/>
    <cellStyle name="Section Subtotal" xfId="94" xr:uid="{404AAD09-97D6-4DA2-936F-715F4A07F757}"/>
    <cellStyle name="Section Total Label" xfId="95" xr:uid="{47F43F0C-91B1-45B2-A8E0-A24468640DCB}"/>
    <cellStyle name="Section Total Pct" xfId="96" xr:uid="{CB029EAF-0353-4F57-93CC-4A2A946360A9}"/>
    <cellStyle name="Section Total#" xfId="97" xr:uid="{1FE55465-F9C5-41B2-929B-E517456335E4}"/>
    <cellStyle name="Single Line Title" xfId="98" xr:uid="{8E7FFB0D-0BDF-484C-91AD-399D1674FC62}"/>
    <cellStyle name="Single Line Title 2" xfId="99" xr:uid="{BC873B89-8F41-45A3-BCEC-AD8781804D14}"/>
    <cellStyle name="Sub-Section Header" xfId="100" xr:uid="{34FD5F6C-FE1F-44FC-B74C-7FD3D9FDD976}"/>
    <cellStyle name="Sub-Section Total" xfId="101" xr:uid="{EA1F05E5-8461-44E3-B7E9-70136ADC37C2}"/>
    <cellStyle name="Sub-Section Total #" xfId="102" xr:uid="{1287B43E-565F-4A1D-B392-AE5CC122F3FD}"/>
    <cellStyle name="Sub-Section Total Pct" xfId="103" xr:uid="{8044154A-0384-437B-A599-17F28C63D7C2}"/>
    <cellStyle name="Subtotals" xfId="104" xr:uid="{A3975280-EDD0-4777-8B40-B2F84AE8963E}"/>
    <cellStyle name="Tab Hdr Date" xfId="105" xr:uid="{C495D25A-4FA7-49FA-B684-2D2E476D35D8}"/>
    <cellStyle name="Tab Hdr Left" xfId="106" xr:uid="{F14ADFC3-C67D-44BC-89DF-BAD6FB726F38}"/>
    <cellStyle name="Tab Hdr Right" xfId="107" xr:uid="{7CE73B35-F544-48EA-84DF-DEE48CC9314A}"/>
    <cellStyle name="Tab header" xfId="108" xr:uid="{49C25F2F-C529-46F2-9E79-08E73CEA7823}"/>
    <cellStyle name="Title Double Line" xfId="109" xr:uid="{08E3794F-7F24-49D5-B764-CE78AA49CE3B}"/>
    <cellStyle name="Title Double Subtitle" xfId="110" xr:uid="{24671546-E585-47C7-A9C3-381A6FF404F1}"/>
    <cellStyle name="Title Single" xfId="111" xr:uid="{136C081B-DC78-4406-9166-C554C8CBA01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81" transitionEvaluation="1" transitionEntry="1" codeName="Sheet1">
    <pageSetUpPr autoPageBreaks="0" fitToPage="1"/>
  </sheetPr>
  <dimension ref="A1:CF817"/>
  <sheetViews>
    <sheetView showGridLines="0" tabSelected="1" topLeftCell="A481" zoomScale="75" zoomScaleNormal="75" workbookViewId="0">
      <selection activeCell="C494" sqref="C49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2" t="s">
        <v>1259</v>
      </c>
    </row>
    <row r="17" spans="1:6" ht="12.75" customHeight="1" x14ac:dyDescent="0.35">
      <c r="A17" s="180" t="s">
        <v>1230</v>
      </c>
      <c r="C17" s="282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791507.45000000007</v>
      </c>
      <c r="D47" s="184">
        <v>0</v>
      </c>
      <c r="E47" s="184">
        <v>1940988.5200000003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1337543.83</v>
      </c>
      <c r="Q47" s="184">
        <v>0</v>
      </c>
      <c r="R47" s="184">
        <v>0</v>
      </c>
      <c r="S47" s="184">
        <v>0</v>
      </c>
      <c r="T47" s="184">
        <v>610639.88</v>
      </c>
      <c r="U47" s="184">
        <v>0</v>
      </c>
      <c r="V47" s="184">
        <v>0</v>
      </c>
      <c r="W47" s="184">
        <v>0</v>
      </c>
      <c r="X47" s="184">
        <v>0</v>
      </c>
      <c r="Y47" s="184">
        <v>52860.14</v>
      </c>
      <c r="Z47" s="184">
        <v>0</v>
      </c>
      <c r="AA47" s="184">
        <v>0</v>
      </c>
      <c r="AB47" s="184">
        <v>692599.35000000009</v>
      </c>
      <c r="AC47" s="184">
        <v>365688.52999999997</v>
      </c>
      <c r="AD47" s="184">
        <v>0</v>
      </c>
      <c r="AE47" s="184">
        <v>439709.71</v>
      </c>
      <c r="AF47" s="184">
        <v>0</v>
      </c>
      <c r="AG47" s="184">
        <v>2150993.0199999996</v>
      </c>
      <c r="AH47" s="184">
        <v>0</v>
      </c>
      <c r="AI47" s="184">
        <v>0</v>
      </c>
      <c r="AJ47" s="184">
        <v>4604195.4000000004</v>
      </c>
      <c r="AK47" s="184">
        <v>801275.31</v>
      </c>
      <c r="AL47" s="184">
        <v>462035.69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4818096.1500000004</v>
      </c>
      <c r="AW47" s="184">
        <v>214132.04</v>
      </c>
      <c r="AX47" s="184">
        <v>0</v>
      </c>
      <c r="AY47" s="184">
        <v>8945.7400000000016</v>
      </c>
      <c r="AZ47" s="184">
        <v>0</v>
      </c>
      <c r="BA47" s="184">
        <v>0</v>
      </c>
      <c r="BB47" s="184">
        <v>339075.30000000005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280698.56000000006</v>
      </c>
      <c r="BM47" s="184">
        <v>0</v>
      </c>
      <c r="BN47" s="184">
        <v>305545.50999999995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91668.609999999986</v>
      </c>
      <c r="BY47" s="184">
        <v>144693.17000000001</v>
      </c>
      <c r="BZ47" s="184">
        <v>360669.19</v>
      </c>
      <c r="CA47" s="184">
        <v>0</v>
      </c>
      <c r="CB47" s="184">
        <v>42382.67</v>
      </c>
      <c r="CC47" s="184">
        <v>5496198.8299999991</v>
      </c>
      <c r="CD47" s="195"/>
      <c r="CE47" s="195">
        <f>SUM(C47:CC47)</f>
        <v>26352142.600000001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597921.54999999993</v>
      </c>
      <c r="D51" s="184">
        <v>0</v>
      </c>
      <c r="E51" s="184">
        <v>951308.6100000001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1011882.9399999998</v>
      </c>
      <c r="Q51" s="184">
        <v>0</v>
      </c>
      <c r="R51" s="184">
        <v>0</v>
      </c>
      <c r="S51" s="184">
        <v>0</v>
      </c>
      <c r="T51" s="184">
        <v>170740.88999999998</v>
      </c>
      <c r="U51" s="184">
        <v>0</v>
      </c>
      <c r="V51" s="184">
        <v>0</v>
      </c>
      <c r="W51" s="184">
        <v>0</v>
      </c>
      <c r="X51" s="184">
        <v>1390.07</v>
      </c>
      <c r="Y51" s="184">
        <v>72843.03</v>
      </c>
      <c r="Z51" s="184">
        <v>0</v>
      </c>
      <c r="AA51" s="184">
        <v>0</v>
      </c>
      <c r="AB51" s="184">
        <v>38780.910000000003</v>
      </c>
      <c r="AC51" s="184">
        <v>99922.37000000001</v>
      </c>
      <c r="AD51" s="184">
        <v>0</v>
      </c>
      <c r="AE51" s="184">
        <v>331783.17999999993</v>
      </c>
      <c r="AF51" s="184">
        <v>0</v>
      </c>
      <c r="AG51" s="184">
        <v>650348.19999999995</v>
      </c>
      <c r="AH51" s="184">
        <v>0</v>
      </c>
      <c r="AI51" s="184">
        <v>0</v>
      </c>
      <c r="AJ51" s="184">
        <v>2802188.91</v>
      </c>
      <c r="AK51" s="184">
        <v>421139.04</v>
      </c>
      <c r="AL51" s="184">
        <v>62426.020000000011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690386.62</v>
      </c>
      <c r="AW51" s="184">
        <v>0</v>
      </c>
      <c r="AX51" s="184">
        <v>0</v>
      </c>
      <c r="AY51" s="184">
        <v>0</v>
      </c>
      <c r="AZ51" s="184">
        <v>0</v>
      </c>
      <c r="BA51" s="184">
        <v>0</v>
      </c>
      <c r="BB51" s="184">
        <v>4455.53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685848.3600000001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1659.94</v>
      </c>
      <c r="BY51" s="184">
        <v>4596.05</v>
      </c>
      <c r="BZ51" s="184">
        <v>0</v>
      </c>
      <c r="CA51" s="184">
        <v>0</v>
      </c>
      <c r="CB51" s="184">
        <v>20662.14</v>
      </c>
      <c r="CC51" s="184">
        <v>3234765.7200000016</v>
      </c>
      <c r="CD51" s="195"/>
      <c r="CE51" s="195">
        <f>SUM(C51:CD51)</f>
        <v>11855050.080000002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1908</v>
      </c>
      <c r="D59" s="184">
        <v>0</v>
      </c>
      <c r="E59" s="184">
        <v>10508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1355585</v>
      </c>
      <c r="Q59" s="185"/>
      <c r="R59" s="185"/>
      <c r="S59" s="248"/>
      <c r="T59" s="248"/>
      <c r="U59" s="224"/>
      <c r="V59" s="185"/>
      <c r="W59" s="185"/>
      <c r="X59" s="185"/>
      <c r="Y59" s="185">
        <v>14955</v>
      </c>
      <c r="Z59" s="185"/>
      <c r="AA59" s="185"/>
      <c r="AB59" s="248"/>
      <c r="AC59" s="185"/>
      <c r="AD59" s="185"/>
      <c r="AE59" s="185">
        <v>50193</v>
      </c>
      <c r="AF59" s="185"/>
      <c r="AG59" s="185">
        <v>30942</v>
      </c>
      <c r="AH59" s="185"/>
      <c r="AI59" s="185"/>
      <c r="AJ59" s="185"/>
      <c r="AK59" s="185">
        <v>62176</v>
      </c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36378</v>
      </c>
      <c r="AZ59" s="185"/>
      <c r="BA59" s="248"/>
      <c r="BB59" s="248"/>
      <c r="BC59" s="248"/>
      <c r="BD59" s="248"/>
      <c r="BE59" s="185">
        <v>181562.17744259659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35.173897255455628</v>
      </c>
      <c r="D60" s="187">
        <v>0</v>
      </c>
      <c r="E60" s="187">
        <v>90.908616425902935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50.18110136298889</v>
      </c>
      <c r="Q60" s="221">
        <v>0</v>
      </c>
      <c r="R60" s="221">
        <v>0</v>
      </c>
      <c r="S60" s="221">
        <v>0</v>
      </c>
      <c r="T60" s="221">
        <v>25.422403421175019</v>
      </c>
      <c r="U60" s="221">
        <v>0</v>
      </c>
      <c r="V60" s="221">
        <v>0</v>
      </c>
      <c r="W60" s="221">
        <v>0</v>
      </c>
      <c r="X60" s="221">
        <v>0</v>
      </c>
      <c r="Y60" s="221">
        <v>2.2912054791381911</v>
      </c>
      <c r="Z60" s="221">
        <v>0</v>
      </c>
      <c r="AA60" s="221">
        <v>0</v>
      </c>
      <c r="AB60" s="221">
        <v>28.869769174127427</v>
      </c>
      <c r="AC60" s="221">
        <v>15.677919175934532</v>
      </c>
      <c r="AD60" s="221">
        <v>0</v>
      </c>
      <c r="AE60" s="221">
        <v>18.594670545397989</v>
      </c>
      <c r="AF60" s="221">
        <v>0</v>
      </c>
      <c r="AG60" s="221">
        <v>86.138351358063218</v>
      </c>
      <c r="AH60" s="221">
        <v>0</v>
      </c>
      <c r="AI60" s="221">
        <v>0</v>
      </c>
      <c r="AJ60" s="221">
        <v>177.14231641409012</v>
      </c>
      <c r="AK60" s="221">
        <v>32.811593831121691</v>
      </c>
      <c r="AL60" s="221">
        <v>19.561701367183332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177.12773148258526</v>
      </c>
      <c r="AW60" s="221">
        <v>9.9663123274018766</v>
      </c>
      <c r="AX60" s="221">
        <v>0</v>
      </c>
      <c r="AY60" s="221">
        <v>0.46699589034698691</v>
      </c>
      <c r="AZ60" s="221">
        <v>0</v>
      </c>
      <c r="BA60" s="221">
        <v>0</v>
      </c>
      <c r="BB60" s="221">
        <v>14.516710271984012</v>
      </c>
      <c r="BC60" s="221">
        <v>0</v>
      </c>
      <c r="BD60" s="221">
        <v>0</v>
      </c>
      <c r="BE60" s="221">
        <v>0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13.961619861101147</v>
      </c>
      <c r="BM60" s="221">
        <v>0</v>
      </c>
      <c r="BN60" s="221">
        <v>11.444563697062389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3.7321363008586119</v>
      </c>
      <c r="BY60" s="221">
        <v>5.054618492458272</v>
      </c>
      <c r="BZ60" s="221">
        <v>20.594738353343185</v>
      </c>
      <c r="CA60" s="221">
        <v>0</v>
      </c>
      <c r="CB60" s="221">
        <v>1.9918595887682389</v>
      </c>
      <c r="CC60" s="221">
        <v>248.43090133583141</v>
      </c>
      <c r="CD60" s="249" t="s">
        <v>221</v>
      </c>
      <c r="CE60" s="251">
        <f t="shared" ref="CE60:CE70" si="0">SUM(C60:CD60)</f>
        <v>1090.0617334123201</v>
      </c>
    </row>
    <row r="61" spans="1:84" ht="12.65" customHeight="1" x14ac:dyDescent="0.35">
      <c r="A61" s="171" t="s">
        <v>235</v>
      </c>
      <c r="B61" s="175"/>
      <c r="C61" s="184">
        <v>3533059.02</v>
      </c>
      <c r="D61" s="184">
        <v>0</v>
      </c>
      <c r="E61" s="184">
        <v>8394014.1099999994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8675861.1500000004</v>
      </c>
      <c r="Q61" s="185">
        <v>0</v>
      </c>
      <c r="R61" s="185">
        <v>0</v>
      </c>
      <c r="S61" s="185">
        <v>0</v>
      </c>
      <c r="T61" s="185">
        <v>2708558.9799999995</v>
      </c>
      <c r="U61" s="185">
        <v>0</v>
      </c>
      <c r="V61" s="185">
        <v>0</v>
      </c>
      <c r="W61" s="185">
        <v>0</v>
      </c>
      <c r="X61" s="185">
        <v>0</v>
      </c>
      <c r="Y61" s="185">
        <v>214873.13999999998</v>
      </c>
      <c r="Z61" s="185">
        <v>0</v>
      </c>
      <c r="AA61" s="185">
        <v>0</v>
      </c>
      <c r="AB61" s="185">
        <v>3165676.1500000004</v>
      </c>
      <c r="AC61" s="185">
        <v>1521562.7</v>
      </c>
      <c r="AD61" s="185">
        <v>0</v>
      </c>
      <c r="AE61" s="185">
        <v>1843342.62</v>
      </c>
      <c r="AF61" s="185">
        <v>0</v>
      </c>
      <c r="AG61" s="185">
        <v>12039399.59</v>
      </c>
      <c r="AH61" s="185">
        <v>0</v>
      </c>
      <c r="AI61" s="185">
        <v>0</v>
      </c>
      <c r="AJ61" s="185">
        <v>26063110.18</v>
      </c>
      <c r="AK61" s="185">
        <v>3573841.52</v>
      </c>
      <c r="AL61" s="185">
        <v>1936678.74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27634503.790000003</v>
      </c>
      <c r="AW61" s="185">
        <v>736160.1</v>
      </c>
      <c r="AX61" s="185">
        <v>0</v>
      </c>
      <c r="AY61" s="185">
        <v>17883.64</v>
      </c>
      <c r="AZ61" s="185">
        <v>0</v>
      </c>
      <c r="BA61" s="185">
        <v>0</v>
      </c>
      <c r="BB61" s="185">
        <v>1457898.2400000002</v>
      </c>
      <c r="BC61" s="185">
        <v>0</v>
      </c>
      <c r="BD61" s="185">
        <v>0</v>
      </c>
      <c r="BE61" s="185">
        <v>0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743612.5</v>
      </c>
      <c r="BM61" s="185">
        <v>0</v>
      </c>
      <c r="BN61" s="185">
        <v>1710467.4100000001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416609.91</v>
      </c>
      <c r="BY61" s="185">
        <v>809207.09999999986</v>
      </c>
      <c r="BZ61" s="185">
        <v>1320715.1500000001</v>
      </c>
      <c r="CA61" s="185">
        <v>0</v>
      </c>
      <c r="CB61" s="185">
        <v>151250.82</v>
      </c>
      <c r="CC61" s="185">
        <v>21827642.370000001</v>
      </c>
      <c r="CD61" s="249" t="s">
        <v>221</v>
      </c>
      <c r="CE61" s="195">
        <f t="shared" si="0"/>
        <v>130495928.92999999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791507</v>
      </c>
      <c r="D62" s="195">
        <f t="shared" si="1"/>
        <v>0</v>
      </c>
      <c r="E62" s="195">
        <f t="shared" si="1"/>
        <v>1940989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1337544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610640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52860</v>
      </c>
      <c r="Z62" s="195">
        <f t="shared" si="1"/>
        <v>0</v>
      </c>
      <c r="AA62" s="195">
        <f t="shared" si="1"/>
        <v>0</v>
      </c>
      <c r="AB62" s="195">
        <f t="shared" si="1"/>
        <v>692599</v>
      </c>
      <c r="AC62" s="195">
        <f t="shared" si="1"/>
        <v>365689</v>
      </c>
      <c r="AD62" s="195">
        <f t="shared" si="1"/>
        <v>0</v>
      </c>
      <c r="AE62" s="195">
        <f t="shared" si="1"/>
        <v>439710</v>
      </c>
      <c r="AF62" s="195">
        <f t="shared" si="1"/>
        <v>0</v>
      </c>
      <c r="AG62" s="195">
        <f t="shared" si="1"/>
        <v>2150993</v>
      </c>
      <c r="AH62" s="195">
        <f t="shared" si="1"/>
        <v>0</v>
      </c>
      <c r="AI62" s="195">
        <f t="shared" si="1"/>
        <v>0</v>
      </c>
      <c r="AJ62" s="195">
        <f t="shared" si="1"/>
        <v>4604195</v>
      </c>
      <c r="AK62" s="195">
        <f t="shared" si="1"/>
        <v>801275</v>
      </c>
      <c r="AL62" s="195">
        <f t="shared" si="1"/>
        <v>462036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4818096</v>
      </c>
      <c r="AW62" s="195">
        <f t="shared" si="1"/>
        <v>214132</v>
      </c>
      <c r="AX62" s="195">
        <f t="shared" si="1"/>
        <v>0</v>
      </c>
      <c r="AY62" s="195">
        <f>ROUND(AY47+AY48,0)</f>
        <v>8946</v>
      </c>
      <c r="AZ62" s="195">
        <f>ROUND(AZ47+AZ48,0)</f>
        <v>0</v>
      </c>
      <c r="BA62" s="195">
        <f>ROUND(BA47+BA48,0)</f>
        <v>0</v>
      </c>
      <c r="BB62" s="195">
        <f t="shared" si="1"/>
        <v>339075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280699</v>
      </c>
      <c r="BM62" s="195">
        <f t="shared" si="1"/>
        <v>0</v>
      </c>
      <c r="BN62" s="195">
        <f t="shared" si="1"/>
        <v>305546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91669</v>
      </c>
      <c r="BY62" s="195">
        <f t="shared" si="2"/>
        <v>144693</v>
      </c>
      <c r="BZ62" s="195">
        <f t="shared" si="2"/>
        <v>360669</v>
      </c>
      <c r="CA62" s="195">
        <f t="shared" si="2"/>
        <v>0</v>
      </c>
      <c r="CB62" s="195">
        <f t="shared" si="2"/>
        <v>42383</v>
      </c>
      <c r="CC62" s="195">
        <f t="shared" si="2"/>
        <v>5496199</v>
      </c>
      <c r="CD62" s="249" t="s">
        <v>221</v>
      </c>
      <c r="CE62" s="195">
        <f t="shared" si="0"/>
        <v>26352144</v>
      </c>
      <c r="CF62" s="252"/>
    </row>
    <row r="63" spans="1:84" ht="12.65" customHeight="1" x14ac:dyDescent="0.35">
      <c r="A63" s="171" t="s">
        <v>236</v>
      </c>
      <c r="B63" s="175"/>
      <c r="C63" s="184">
        <v>730217.7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1069078.8899999999</v>
      </c>
      <c r="Q63" s="185">
        <v>0</v>
      </c>
      <c r="R63" s="185">
        <v>0</v>
      </c>
      <c r="S63" s="185">
        <v>0</v>
      </c>
      <c r="T63" s="185">
        <v>3914.4</v>
      </c>
      <c r="U63" s="185">
        <v>0</v>
      </c>
      <c r="V63" s="185">
        <v>10098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258304.38999999998</v>
      </c>
      <c r="AH63" s="185">
        <v>0</v>
      </c>
      <c r="AI63" s="185">
        <v>0</v>
      </c>
      <c r="AJ63" s="185">
        <v>590089.70000000007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665624.01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586599.02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1086431.18</v>
      </c>
      <c r="CD63" s="249" t="s">
        <v>221</v>
      </c>
      <c r="CE63" s="195">
        <f t="shared" si="0"/>
        <v>5000357.29</v>
      </c>
      <c r="CF63" s="252"/>
    </row>
    <row r="64" spans="1:84" ht="12.65" customHeight="1" x14ac:dyDescent="0.35">
      <c r="A64" s="171" t="s">
        <v>237</v>
      </c>
      <c r="B64" s="175"/>
      <c r="C64" s="184">
        <v>247282.9</v>
      </c>
      <c r="D64" s="184">
        <v>0</v>
      </c>
      <c r="E64" s="185">
        <v>545470.41999999993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280380.37</v>
      </c>
      <c r="Q64" s="185">
        <v>0</v>
      </c>
      <c r="R64" s="185">
        <v>0</v>
      </c>
      <c r="S64" s="185">
        <v>0</v>
      </c>
      <c r="T64" s="185">
        <v>2447456.6</v>
      </c>
      <c r="U64" s="185">
        <v>0</v>
      </c>
      <c r="V64" s="185">
        <v>0</v>
      </c>
      <c r="W64" s="185">
        <v>0</v>
      </c>
      <c r="X64" s="185">
        <v>0</v>
      </c>
      <c r="Y64" s="185">
        <v>2863.8499999999995</v>
      </c>
      <c r="Z64" s="185">
        <v>0</v>
      </c>
      <c r="AA64" s="185">
        <v>0</v>
      </c>
      <c r="AB64" s="185">
        <v>18229089.539999999</v>
      </c>
      <c r="AC64" s="185">
        <v>180246.48</v>
      </c>
      <c r="AD64" s="185">
        <v>0</v>
      </c>
      <c r="AE64" s="185">
        <v>11321.71</v>
      </c>
      <c r="AF64" s="185">
        <v>0</v>
      </c>
      <c r="AG64" s="185">
        <v>659668.46</v>
      </c>
      <c r="AH64" s="185">
        <v>0</v>
      </c>
      <c r="AI64" s="185">
        <v>0</v>
      </c>
      <c r="AJ64" s="185">
        <v>606958.72</v>
      </c>
      <c r="AK64" s="185">
        <v>43553.19</v>
      </c>
      <c r="AL64" s="185">
        <v>88146.65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1285203.3500000001</v>
      </c>
      <c r="AW64" s="185">
        <v>0</v>
      </c>
      <c r="AX64" s="185">
        <v>0</v>
      </c>
      <c r="AY64" s="185">
        <v>16818.91</v>
      </c>
      <c r="AZ64" s="185">
        <v>0</v>
      </c>
      <c r="BA64" s="185">
        <v>0</v>
      </c>
      <c r="BB64" s="185">
        <v>11975.57</v>
      </c>
      <c r="BC64" s="185">
        <v>0</v>
      </c>
      <c r="BD64" s="185">
        <v>0</v>
      </c>
      <c r="BE64" s="185">
        <v>0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51533.470000000008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0</v>
      </c>
      <c r="BY64" s="185">
        <v>1789.39</v>
      </c>
      <c r="BZ64" s="185">
        <v>0</v>
      </c>
      <c r="CA64" s="185">
        <v>0</v>
      </c>
      <c r="CB64" s="185">
        <v>2969.23</v>
      </c>
      <c r="CC64" s="185">
        <v>910135.18</v>
      </c>
      <c r="CD64" s="249" t="s">
        <v>221</v>
      </c>
      <c r="CE64" s="195">
        <f t="shared" si="0"/>
        <v>25622863.990000002</v>
      </c>
      <c r="CF64" s="252"/>
    </row>
    <row r="65" spans="1:84" ht="12.65" customHeight="1" x14ac:dyDescent="0.35">
      <c r="A65" s="171" t="s">
        <v>238</v>
      </c>
      <c r="B65" s="175"/>
      <c r="C65" s="184">
        <v>58229.31</v>
      </c>
      <c r="D65" s="184">
        <v>0</v>
      </c>
      <c r="E65" s="184">
        <v>124498.34999999999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91815.44</v>
      </c>
      <c r="Q65" s="185">
        <v>0</v>
      </c>
      <c r="R65" s="185">
        <v>0</v>
      </c>
      <c r="S65" s="185">
        <v>0</v>
      </c>
      <c r="T65" s="185">
        <v>30711.55</v>
      </c>
      <c r="U65" s="185">
        <v>0</v>
      </c>
      <c r="V65" s="185">
        <v>0</v>
      </c>
      <c r="W65" s="185">
        <v>0</v>
      </c>
      <c r="X65" s="185">
        <v>35.950000000000003</v>
      </c>
      <c r="Y65" s="185">
        <v>4701.45</v>
      </c>
      <c r="Z65" s="185">
        <v>0</v>
      </c>
      <c r="AA65" s="185">
        <v>0</v>
      </c>
      <c r="AB65" s="185">
        <v>6945.13</v>
      </c>
      <c r="AC65" s="185">
        <v>2992.7400000000007</v>
      </c>
      <c r="AD65" s="185">
        <v>0</v>
      </c>
      <c r="AE65" s="185">
        <v>49088.340000000011</v>
      </c>
      <c r="AF65" s="185">
        <v>0</v>
      </c>
      <c r="AG65" s="185">
        <v>64263.27</v>
      </c>
      <c r="AH65" s="185">
        <v>0</v>
      </c>
      <c r="AI65" s="185">
        <v>0</v>
      </c>
      <c r="AJ65" s="185">
        <v>235661.63</v>
      </c>
      <c r="AK65" s="185">
        <v>57200.53</v>
      </c>
      <c r="AL65" s="185">
        <v>28661.03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129732.96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6251.14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33822.129999999997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2315.64</v>
      </c>
      <c r="BY65" s="185">
        <v>1087.1100000000001</v>
      </c>
      <c r="BZ65" s="185">
        <v>611.57000000000005</v>
      </c>
      <c r="CA65" s="185">
        <v>0</v>
      </c>
      <c r="CB65" s="185">
        <v>2192.2399999999998</v>
      </c>
      <c r="CC65" s="185">
        <v>29477.91</v>
      </c>
      <c r="CD65" s="249" t="s">
        <v>221</v>
      </c>
      <c r="CE65" s="195">
        <f t="shared" si="0"/>
        <v>960295.42</v>
      </c>
      <c r="CF65" s="252"/>
    </row>
    <row r="66" spans="1:84" ht="12.65" customHeight="1" x14ac:dyDescent="0.35">
      <c r="A66" s="171" t="s">
        <v>239</v>
      </c>
      <c r="B66" s="175"/>
      <c r="C66" s="184">
        <v>35268</v>
      </c>
      <c r="D66" s="184">
        <v>0</v>
      </c>
      <c r="E66" s="184">
        <v>135306.04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2621322.14</v>
      </c>
      <c r="Q66" s="185">
        <v>0</v>
      </c>
      <c r="R66" s="185">
        <v>0</v>
      </c>
      <c r="S66" s="184">
        <v>0</v>
      </c>
      <c r="T66" s="184">
        <v>202021.7</v>
      </c>
      <c r="U66" s="185">
        <v>0</v>
      </c>
      <c r="V66" s="185">
        <v>0</v>
      </c>
      <c r="W66" s="185">
        <v>0</v>
      </c>
      <c r="X66" s="185">
        <v>0</v>
      </c>
      <c r="Y66" s="185">
        <v>4394.18</v>
      </c>
      <c r="Z66" s="185">
        <v>0</v>
      </c>
      <c r="AA66" s="185">
        <v>0</v>
      </c>
      <c r="AB66" s="185">
        <v>534125.43999999994</v>
      </c>
      <c r="AC66" s="185">
        <v>16163</v>
      </c>
      <c r="AD66" s="185">
        <v>0</v>
      </c>
      <c r="AE66" s="185">
        <v>-174071.6</v>
      </c>
      <c r="AF66" s="185">
        <v>0</v>
      </c>
      <c r="AG66" s="185">
        <v>512672.43</v>
      </c>
      <c r="AH66" s="185">
        <v>0</v>
      </c>
      <c r="AI66" s="185">
        <v>0</v>
      </c>
      <c r="AJ66" s="185">
        <v>15967293.07</v>
      </c>
      <c r="AK66" s="185">
        <v>-213661.07</v>
      </c>
      <c r="AL66" s="185">
        <v>-288821.87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12311504.890000001</v>
      </c>
      <c r="AW66" s="185">
        <v>0</v>
      </c>
      <c r="AX66" s="185">
        <v>0</v>
      </c>
      <c r="AY66" s="185">
        <v>23069.4</v>
      </c>
      <c r="AZ66" s="185">
        <v>0</v>
      </c>
      <c r="BA66" s="185">
        <v>0</v>
      </c>
      <c r="BB66" s="185">
        <v>14231.6</v>
      </c>
      <c r="BC66" s="185">
        <v>0</v>
      </c>
      <c r="BD66" s="185">
        <v>0</v>
      </c>
      <c r="BE66" s="185">
        <v>0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396690.52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211.2</v>
      </c>
      <c r="BY66" s="185">
        <v>0</v>
      </c>
      <c r="BZ66" s="185">
        <v>3156</v>
      </c>
      <c r="CA66" s="185">
        <v>0</v>
      </c>
      <c r="CB66" s="185">
        <v>12718</v>
      </c>
      <c r="CC66" s="185">
        <v>62628121.579999991</v>
      </c>
      <c r="CD66" s="249" t="s">
        <v>221</v>
      </c>
      <c r="CE66" s="195">
        <f t="shared" si="0"/>
        <v>94741714.649999991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597922</v>
      </c>
      <c r="D67" s="195">
        <f>ROUND(D51+D52,0)</f>
        <v>0</v>
      </c>
      <c r="E67" s="195">
        <f t="shared" ref="E67:BP67" si="3">ROUND(E51+E52,0)</f>
        <v>951309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1011883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170741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1390</v>
      </c>
      <c r="Y67" s="195">
        <f t="shared" si="3"/>
        <v>72843</v>
      </c>
      <c r="Z67" s="195">
        <f t="shared" si="3"/>
        <v>0</v>
      </c>
      <c r="AA67" s="195">
        <f t="shared" si="3"/>
        <v>0</v>
      </c>
      <c r="AB67" s="195">
        <f t="shared" si="3"/>
        <v>38781</v>
      </c>
      <c r="AC67" s="195">
        <f t="shared" si="3"/>
        <v>99922</v>
      </c>
      <c r="AD67" s="195">
        <f t="shared" si="3"/>
        <v>0</v>
      </c>
      <c r="AE67" s="195">
        <f t="shared" si="3"/>
        <v>331783</v>
      </c>
      <c r="AF67" s="195">
        <f t="shared" si="3"/>
        <v>0</v>
      </c>
      <c r="AG67" s="195">
        <f t="shared" si="3"/>
        <v>650348</v>
      </c>
      <c r="AH67" s="195">
        <f t="shared" si="3"/>
        <v>0</v>
      </c>
      <c r="AI67" s="195">
        <f t="shared" si="3"/>
        <v>0</v>
      </c>
      <c r="AJ67" s="195">
        <f t="shared" si="3"/>
        <v>2802189</v>
      </c>
      <c r="AK67" s="195">
        <f t="shared" si="3"/>
        <v>421139</v>
      </c>
      <c r="AL67" s="195">
        <f t="shared" si="3"/>
        <v>62426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690387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4456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685848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1660</v>
      </c>
      <c r="BY67" s="195">
        <f t="shared" si="4"/>
        <v>4596</v>
      </c>
      <c r="BZ67" s="195">
        <f t="shared" si="4"/>
        <v>0</v>
      </c>
      <c r="CA67" s="195">
        <f t="shared" si="4"/>
        <v>0</v>
      </c>
      <c r="CB67" s="195">
        <f t="shared" si="4"/>
        <v>20662</v>
      </c>
      <c r="CC67" s="195">
        <f t="shared" si="4"/>
        <v>3234766</v>
      </c>
      <c r="CD67" s="249" t="s">
        <v>221</v>
      </c>
      <c r="CE67" s="195">
        <f t="shared" si="0"/>
        <v>11855051</v>
      </c>
      <c r="CF67" s="252"/>
    </row>
    <row r="68" spans="1:84" ht="12.65" customHeight="1" x14ac:dyDescent="0.35">
      <c r="A68" s="171" t="s">
        <v>240</v>
      </c>
      <c r="B68" s="175"/>
      <c r="C68" s="184">
        <v>6736.22</v>
      </c>
      <c r="D68" s="184">
        <v>0</v>
      </c>
      <c r="E68" s="184">
        <v>12494.01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2.78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2217083.7999999998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1834090.9500000002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55951.920000000013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595151.9</v>
      </c>
      <c r="CD68" s="249" t="s">
        <v>221</v>
      </c>
      <c r="CE68" s="195">
        <f t="shared" si="0"/>
        <v>4721511.58</v>
      </c>
      <c r="CF68" s="252"/>
    </row>
    <row r="69" spans="1:84" ht="12.65" customHeight="1" x14ac:dyDescent="0.35">
      <c r="A69" s="171" t="s">
        <v>241</v>
      </c>
      <c r="B69" s="175"/>
      <c r="C69" s="184">
        <v>21577.140000000029</v>
      </c>
      <c r="D69" s="184">
        <v>0</v>
      </c>
      <c r="E69" s="185">
        <v>3794.9299999999785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64068.460000000021</v>
      </c>
      <c r="Q69" s="185">
        <v>0</v>
      </c>
      <c r="R69" s="224">
        <v>0</v>
      </c>
      <c r="S69" s="185">
        <v>0</v>
      </c>
      <c r="T69" s="184">
        <v>49007.979999999981</v>
      </c>
      <c r="U69" s="185">
        <v>0</v>
      </c>
      <c r="V69" s="185">
        <v>0</v>
      </c>
      <c r="W69" s="184">
        <v>0</v>
      </c>
      <c r="X69" s="185">
        <v>0</v>
      </c>
      <c r="Y69" s="185">
        <v>0</v>
      </c>
      <c r="Z69" s="185">
        <v>0</v>
      </c>
      <c r="AA69" s="185">
        <v>0</v>
      </c>
      <c r="AB69" s="185">
        <v>1828.5699999999824</v>
      </c>
      <c r="AC69" s="185">
        <v>563535.51</v>
      </c>
      <c r="AD69" s="185">
        <v>0</v>
      </c>
      <c r="AE69" s="185">
        <v>1101.9000000000087</v>
      </c>
      <c r="AF69" s="185">
        <v>0</v>
      </c>
      <c r="AG69" s="185">
        <v>60145.35</v>
      </c>
      <c r="AH69" s="185">
        <v>0</v>
      </c>
      <c r="AI69" s="185">
        <v>0</v>
      </c>
      <c r="AJ69" s="185">
        <v>490431.33999999973</v>
      </c>
      <c r="AK69" s="185">
        <v>4249.9599999999773</v>
      </c>
      <c r="AL69" s="185">
        <v>1033.7000000000116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139587.32999999984</v>
      </c>
      <c r="AW69" s="185">
        <v>1908.38</v>
      </c>
      <c r="AX69" s="185">
        <v>0</v>
      </c>
      <c r="AY69" s="185">
        <v>725.53999999999951</v>
      </c>
      <c r="AZ69" s="185">
        <v>0</v>
      </c>
      <c r="BA69" s="185">
        <v>0</v>
      </c>
      <c r="BB69" s="185">
        <v>948.42999999999938</v>
      </c>
      <c r="BC69" s="185">
        <v>0</v>
      </c>
      <c r="BD69" s="185">
        <v>0</v>
      </c>
      <c r="BE69" s="185">
        <v>0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727616.86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0</v>
      </c>
      <c r="BY69" s="185">
        <v>0</v>
      </c>
      <c r="BZ69" s="185">
        <v>-200.32999999999845</v>
      </c>
      <c r="CA69" s="185">
        <v>0</v>
      </c>
      <c r="CB69" s="185">
        <v>1910.33</v>
      </c>
      <c r="CC69" s="185">
        <v>12362460.880000001</v>
      </c>
      <c r="CD69" s="317">
        <v>9942273.9199999981</v>
      </c>
      <c r="CE69" s="195">
        <f t="shared" si="0"/>
        <v>24438006.18</v>
      </c>
      <c r="CF69" s="252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1369.72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15330.77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76590.09</v>
      </c>
      <c r="Z70" s="185">
        <v>0</v>
      </c>
      <c r="AA70" s="185">
        <v>0</v>
      </c>
      <c r="AB70" s="185">
        <v>15047.67</v>
      </c>
      <c r="AC70" s="185">
        <v>0</v>
      </c>
      <c r="AD70" s="185">
        <v>0</v>
      </c>
      <c r="AE70" s="185">
        <v>826.0300000000002</v>
      </c>
      <c r="AF70" s="185">
        <v>0</v>
      </c>
      <c r="AG70" s="185">
        <v>155708.84</v>
      </c>
      <c r="AH70" s="185">
        <v>0</v>
      </c>
      <c r="AI70" s="185">
        <v>0</v>
      </c>
      <c r="AJ70" s="185">
        <v>1508908.3899999997</v>
      </c>
      <c r="AK70" s="185">
        <v>9100.76</v>
      </c>
      <c r="AL70" s="185">
        <v>525.75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2562265.56</v>
      </c>
      <c r="AW70" s="185">
        <v>1908.38</v>
      </c>
      <c r="AX70" s="185">
        <v>0</v>
      </c>
      <c r="AY70" s="185">
        <v>53647.53</v>
      </c>
      <c r="AZ70" s="185">
        <v>0</v>
      </c>
      <c r="BA70" s="185">
        <v>0</v>
      </c>
      <c r="BB70" s="185">
        <v>43219.9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2644.8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210613.18000000002</v>
      </c>
      <c r="CC70" s="185">
        <v>20545377.649999999</v>
      </c>
      <c r="CD70" s="188">
        <v>0</v>
      </c>
      <c r="CE70" s="195">
        <f t="shared" si="0"/>
        <v>25203085.02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6021799.2899999991</v>
      </c>
      <c r="D71" s="195">
        <f t="shared" ref="D71:AI71" si="5">SUM(D61:D69)-D70</f>
        <v>0</v>
      </c>
      <c r="E71" s="195">
        <f t="shared" si="5"/>
        <v>12106506.139999997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15136622.680000002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6223052.209999999</v>
      </c>
      <c r="U71" s="195">
        <f t="shared" si="5"/>
        <v>0</v>
      </c>
      <c r="V71" s="195">
        <f t="shared" si="5"/>
        <v>10098</v>
      </c>
      <c r="W71" s="195">
        <f t="shared" si="5"/>
        <v>0</v>
      </c>
      <c r="X71" s="195">
        <f t="shared" si="5"/>
        <v>1425.95</v>
      </c>
      <c r="Y71" s="195">
        <f t="shared" si="5"/>
        <v>275945.53000000003</v>
      </c>
      <c r="Z71" s="195">
        <f t="shared" si="5"/>
        <v>0</v>
      </c>
      <c r="AA71" s="195">
        <f t="shared" si="5"/>
        <v>0</v>
      </c>
      <c r="AB71" s="195">
        <f t="shared" si="5"/>
        <v>22653999.939999998</v>
      </c>
      <c r="AC71" s="195">
        <f t="shared" si="5"/>
        <v>2750111.4299999997</v>
      </c>
      <c r="AD71" s="195">
        <f t="shared" si="5"/>
        <v>0</v>
      </c>
      <c r="AE71" s="195">
        <f t="shared" si="5"/>
        <v>2501449.94</v>
      </c>
      <c r="AF71" s="195">
        <f t="shared" si="5"/>
        <v>0</v>
      </c>
      <c r="AG71" s="195">
        <f t="shared" si="5"/>
        <v>16240085.65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52068104.04999999</v>
      </c>
      <c r="AK71" s="195">
        <f t="shared" si="6"/>
        <v>4678497.37</v>
      </c>
      <c r="AL71" s="195">
        <f t="shared" si="6"/>
        <v>2289634.5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46946464.720000006</v>
      </c>
      <c r="AW71" s="195">
        <f t="shared" si="6"/>
        <v>950292.1</v>
      </c>
      <c r="AX71" s="195">
        <f t="shared" si="6"/>
        <v>0</v>
      </c>
      <c r="AY71" s="195">
        <f t="shared" si="6"/>
        <v>13795.960000000006</v>
      </c>
      <c r="AZ71" s="195">
        <f t="shared" si="6"/>
        <v>0</v>
      </c>
      <c r="BA71" s="195">
        <f t="shared" si="6"/>
        <v>0</v>
      </c>
      <c r="BB71" s="195">
        <f t="shared" si="6"/>
        <v>1791616.0800000003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1024311.5</v>
      </c>
      <c r="BM71" s="195">
        <f t="shared" si="6"/>
        <v>0</v>
      </c>
      <c r="BN71" s="195">
        <f t="shared" si="6"/>
        <v>4551430.53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512465.75</v>
      </c>
      <c r="BY71" s="195">
        <f t="shared" si="7"/>
        <v>961372.59999999986</v>
      </c>
      <c r="BZ71" s="195">
        <f t="shared" si="7"/>
        <v>1684951.3900000001</v>
      </c>
      <c r="CA71" s="195">
        <f t="shared" si="7"/>
        <v>0</v>
      </c>
      <c r="CB71" s="195">
        <f t="shared" si="7"/>
        <v>23472.439999999973</v>
      </c>
      <c r="CC71" s="195">
        <f t="shared" si="7"/>
        <v>87625008.349999994</v>
      </c>
      <c r="CD71" s="245">
        <f>CD69-CD70</f>
        <v>9942273.9199999981</v>
      </c>
      <c r="CE71" s="195">
        <f>SUM(CE61:CE69)-CE70</f>
        <v>298984788.01999998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22377377.939999998</v>
      </c>
      <c r="D73" s="184">
        <v>0</v>
      </c>
      <c r="E73" s="185">
        <v>62049053.140000001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71845150.560000002</v>
      </c>
      <c r="Q73" s="185">
        <v>0</v>
      </c>
      <c r="R73" s="185">
        <v>0</v>
      </c>
      <c r="S73" s="185">
        <v>0</v>
      </c>
      <c r="T73" s="185">
        <v>3427162</v>
      </c>
      <c r="U73" s="185">
        <v>19848352.239999998</v>
      </c>
      <c r="V73" s="185">
        <v>172422</v>
      </c>
      <c r="W73" s="185">
        <v>4247849.75</v>
      </c>
      <c r="X73" s="185">
        <v>3979503.8</v>
      </c>
      <c r="Y73" s="185">
        <v>4086132.0000000005</v>
      </c>
      <c r="Z73" s="185">
        <v>617667.85</v>
      </c>
      <c r="AA73" s="185">
        <v>105260</v>
      </c>
      <c r="AB73" s="185">
        <v>25275207.32</v>
      </c>
      <c r="AC73" s="185">
        <v>9737825</v>
      </c>
      <c r="AD73" s="185">
        <v>0</v>
      </c>
      <c r="AE73" s="185">
        <v>525963</v>
      </c>
      <c r="AF73" s="185">
        <v>0</v>
      </c>
      <c r="AG73" s="185">
        <v>21130313.439999998</v>
      </c>
      <c r="AH73" s="185">
        <v>0</v>
      </c>
      <c r="AI73" s="185">
        <v>0</v>
      </c>
      <c r="AJ73" s="185">
        <v>3683323</v>
      </c>
      <c r="AK73" s="185">
        <v>477991.00000000006</v>
      </c>
      <c r="AL73" s="185">
        <v>220788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3804094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257611436.03999999</v>
      </c>
      <c r="CF73" s="252"/>
    </row>
    <row r="74" spans="1:84" ht="12.65" customHeight="1" x14ac:dyDescent="0.35">
      <c r="A74" s="171" t="s">
        <v>246</v>
      </c>
      <c r="B74" s="175"/>
      <c r="C74" s="184">
        <v>167734</v>
      </c>
      <c r="D74" s="184">
        <v>0</v>
      </c>
      <c r="E74" s="185">
        <v>6336731.459999999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172047882.25</v>
      </c>
      <c r="Q74" s="185">
        <v>0</v>
      </c>
      <c r="R74" s="185">
        <v>0</v>
      </c>
      <c r="S74" s="185">
        <v>0</v>
      </c>
      <c r="T74" s="185">
        <v>9975984.1799999997</v>
      </c>
      <c r="U74" s="185">
        <v>19023711</v>
      </c>
      <c r="V74" s="185">
        <v>304652.99999999994</v>
      </c>
      <c r="W74" s="185">
        <v>15367829.550000001</v>
      </c>
      <c r="X74" s="185">
        <v>7126532.4499999993</v>
      </c>
      <c r="Y74" s="185">
        <v>23621412.5</v>
      </c>
      <c r="Z74" s="185">
        <v>1248369.5</v>
      </c>
      <c r="AA74" s="185">
        <v>1004096</v>
      </c>
      <c r="AB74" s="185">
        <v>80056521.469999984</v>
      </c>
      <c r="AC74" s="185">
        <v>117268</v>
      </c>
      <c r="AD74" s="185">
        <v>0</v>
      </c>
      <c r="AE74" s="185">
        <v>5958000</v>
      </c>
      <c r="AF74" s="185">
        <v>0</v>
      </c>
      <c r="AG74" s="185">
        <v>103995952.11</v>
      </c>
      <c r="AH74" s="185">
        <v>0</v>
      </c>
      <c r="AI74" s="185">
        <v>0</v>
      </c>
      <c r="AJ74" s="185">
        <v>86243462.150000006</v>
      </c>
      <c r="AK74" s="185">
        <v>12273662.9</v>
      </c>
      <c r="AL74" s="185">
        <v>6004924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48898921.089999996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185">
        <v>169701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314">
        <v>884207</v>
      </c>
      <c r="CD74" s="249" t="s">
        <v>221</v>
      </c>
      <c r="CE74" s="195">
        <f t="shared" si="8"/>
        <v>600827555.61000001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22545111.939999998</v>
      </c>
      <c r="D75" s="195">
        <f t="shared" si="9"/>
        <v>0</v>
      </c>
      <c r="E75" s="195">
        <f t="shared" si="9"/>
        <v>68385784.599999994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243893032.81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13403146.18</v>
      </c>
      <c r="U75" s="195">
        <f t="shared" si="9"/>
        <v>38872063.239999995</v>
      </c>
      <c r="V75" s="195">
        <f t="shared" si="9"/>
        <v>477074.99999999994</v>
      </c>
      <c r="W75" s="195">
        <f t="shared" si="9"/>
        <v>19615679.300000001</v>
      </c>
      <c r="X75" s="195">
        <f t="shared" si="9"/>
        <v>11106036.25</v>
      </c>
      <c r="Y75" s="195">
        <f t="shared" si="9"/>
        <v>27707544.5</v>
      </c>
      <c r="Z75" s="195">
        <f t="shared" si="9"/>
        <v>1866037.35</v>
      </c>
      <c r="AA75" s="195">
        <f t="shared" si="9"/>
        <v>1109356</v>
      </c>
      <c r="AB75" s="195">
        <f t="shared" si="9"/>
        <v>105331728.78999999</v>
      </c>
      <c r="AC75" s="195">
        <f t="shared" si="9"/>
        <v>9855093</v>
      </c>
      <c r="AD75" s="195">
        <f t="shared" si="9"/>
        <v>0</v>
      </c>
      <c r="AE75" s="195">
        <f t="shared" si="9"/>
        <v>6483963</v>
      </c>
      <c r="AF75" s="195">
        <f t="shared" si="9"/>
        <v>0</v>
      </c>
      <c r="AG75" s="195">
        <f t="shared" si="9"/>
        <v>125126265.55</v>
      </c>
      <c r="AH75" s="195">
        <f t="shared" si="9"/>
        <v>0</v>
      </c>
      <c r="AI75" s="195">
        <f t="shared" si="9"/>
        <v>0</v>
      </c>
      <c r="AJ75" s="195">
        <f t="shared" si="9"/>
        <v>89926785.150000006</v>
      </c>
      <c r="AK75" s="195">
        <f t="shared" si="9"/>
        <v>12751653.9</v>
      </c>
      <c r="AL75" s="195">
        <f t="shared" si="9"/>
        <v>6225712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52703015.089999996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195">
        <f t="shared" ref="BB75" si="10">SUM(BB73:BB74)</f>
        <v>169701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195">
        <f t="shared" ref="CC75" si="11">SUM(CC73:CC74)</f>
        <v>884207</v>
      </c>
      <c r="CD75" s="249" t="s">
        <v>221</v>
      </c>
      <c r="CE75" s="195">
        <f t="shared" si="8"/>
        <v>858438991.64999998</v>
      </c>
      <c r="CF75" s="252"/>
    </row>
    <row r="76" spans="1:84" ht="12.65" customHeight="1" x14ac:dyDescent="0.35">
      <c r="A76" s="171" t="s">
        <v>248</v>
      </c>
      <c r="B76" s="175"/>
      <c r="C76" s="318">
        <v>17108.02</v>
      </c>
      <c r="D76" s="184"/>
      <c r="E76" s="185">
        <v>36645.9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13758.90769011472</v>
      </c>
      <c r="Q76" s="185"/>
      <c r="R76" s="185"/>
      <c r="S76" s="185"/>
      <c r="T76" s="185">
        <v>4532.9553420149396</v>
      </c>
      <c r="U76" s="185"/>
      <c r="V76" s="185"/>
      <c r="W76" s="185"/>
      <c r="X76" s="185"/>
      <c r="Y76" s="185"/>
      <c r="Z76" s="185"/>
      <c r="AA76" s="185"/>
      <c r="AB76" s="185"/>
      <c r="AC76" s="185">
        <v>621.80490875244163</v>
      </c>
      <c r="AD76" s="185"/>
      <c r="AE76" s="185">
        <v>9229.07</v>
      </c>
      <c r="AF76" s="185"/>
      <c r="AG76" s="185">
        <v>23115.403814153411</v>
      </c>
      <c r="AH76" s="185"/>
      <c r="AI76" s="185"/>
      <c r="AJ76" s="185">
        <v>24269.66</v>
      </c>
      <c r="AK76" s="185">
        <v>9223.1200000000008</v>
      </c>
      <c r="AL76" s="185">
        <v>7589.42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24936.431802062987</v>
      </c>
      <c r="AW76" s="185"/>
      <c r="AX76" s="185"/>
      <c r="AY76" s="185"/>
      <c r="AZ76" s="185"/>
      <c r="BA76" s="185"/>
      <c r="BB76" s="185">
        <v>787.87388549804689</v>
      </c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>
        <v>2211.46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>
        <v>71.98</v>
      </c>
      <c r="BZ76" s="185"/>
      <c r="CA76" s="185">
        <v>127.89</v>
      </c>
      <c r="CB76" s="185">
        <v>7332.28</v>
      </c>
      <c r="CC76" s="185"/>
      <c r="CD76" s="249" t="s">
        <v>221</v>
      </c>
      <c r="CE76" s="195">
        <f t="shared" si="8"/>
        <v>181562.17744259659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2406</v>
      </c>
      <c r="D77" s="184"/>
      <c r="E77" s="184">
        <v>31494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>
        <v>6</v>
      </c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2472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36378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318">
        <v>3118.5066777663355</v>
      </c>
      <c r="D78" s="184">
        <v>0</v>
      </c>
      <c r="E78" s="184">
        <v>31950.32957197693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8817.479629452524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0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13671.645576014793</v>
      </c>
      <c r="AH78" s="184">
        <v>0</v>
      </c>
      <c r="AI78" s="184">
        <v>0</v>
      </c>
      <c r="AJ78" s="184">
        <v>5978.353356196254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63536.314811406839</v>
      </c>
      <c r="CF78" s="195"/>
    </row>
    <row r="79" spans="1:84" ht="12.65" customHeight="1" x14ac:dyDescent="0.35">
      <c r="A79" s="171" t="s">
        <v>251</v>
      </c>
      <c r="B79" s="175"/>
      <c r="C79" s="225">
        <v>37194</v>
      </c>
      <c r="D79" s="225"/>
      <c r="E79" s="184">
        <v>163701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39484</v>
      </c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>
        <v>91</v>
      </c>
      <c r="AC79" s="184"/>
      <c r="AD79" s="184"/>
      <c r="AE79" s="184">
        <v>1379</v>
      </c>
      <c r="AF79" s="184"/>
      <c r="AG79" s="184"/>
      <c r="AH79" s="184"/>
      <c r="AI79" s="184"/>
      <c r="AJ79" s="184">
        <v>1230</v>
      </c>
      <c r="AK79" s="184">
        <v>1503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244582</v>
      </c>
      <c r="CF79" s="195">
        <f>BA59</f>
        <v>0</v>
      </c>
    </row>
    <row r="80" spans="1:84" ht="14.15" x14ac:dyDescent="0.35">
      <c r="A80" s="171" t="s">
        <v>252</v>
      </c>
      <c r="B80" s="175"/>
      <c r="C80" s="286">
        <v>22.952616435211972</v>
      </c>
      <c r="D80" s="286">
        <v>0</v>
      </c>
      <c r="E80" s="286">
        <v>59.066934923415481</v>
      </c>
      <c r="F80" s="286">
        <v>0</v>
      </c>
      <c r="G80" s="286">
        <v>0</v>
      </c>
      <c r="H80" s="286">
        <v>0</v>
      </c>
      <c r="I80" s="286">
        <v>0</v>
      </c>
      <c r="J80" s="286">
        <v>0</v>
      </c>
      <c r="K80" s="286">
        <v>0</v>
      </c>
      <c r="L80" s="286">
        <v>0</v>
      </c>
      <c r="M80" s="286">
        <v>0</v>
      </c>
      <c r="N80" s="286">
        <v>0</v>
      </c>
      <c r="O80" s="286">
        <v>0</v>
      </c>
      <c r="P80" s="286">
        <v>24.725534243188289</v>
      </c>
      <c r="Q80" s="286">
        <v>0</v>
      </c>
      <c r="R80" s="286">
        <v>0</v>
      </c>
      <c r="S80" s="286">
        <v>0</v>
      </c>
      <c r="T80" s="286">
        <v>13.262108902292862</v>
      </c>
      <c r="U80" s="286">
        <v>0</v>
      </c>
      <c r="V80" s="286">
        <v>0</v>
      </c>
      <c r="W80" s="286">
        <v>0</v>
      </c>
      <c r="X80" s="286">
        <v>0</v>
      </c>
      <c r="Y80" s="286">
        <v>0</v>
      </c>
      <c r="Z80" s="286">
        <v>0</v>
      </c>
      <c r="AA80" s="286">
        <v>0</v>
      </c>
      <c r="AB80" s="286">
        <v>0</v>
      </c>
      <c r="AC80" s="286">
        <v>0</v>
      </c>
      <c r="AD80" s="286">
        <v>0</v>
      </c>
      <c r="AE80" s="286">
        <v>0</v>
      </c>
      <c r="AF80" s="286">
        <v>0</v>
      </c>
      <c r="AG80" s="286">
        <v>35.132218488338047</v>
      </c>
      <c r="AH80" s="286">
        <v>0</v>
      </c>
      <c r="AI80" s="286">
        <v>0</v>
      </c>
      <c r="AJ80" s="286">
        <v>23.902957530972198</v>
      </c>
      <c r="AK80" s="286">
        <v>0.74445479441856788</v>
      </c>
      <c r="AL80" s="286">
        <v>0</v>
      </c>
      <c r="AM80" s="286">
        <v>0</v>
      </c>
      <c r="AN80" s="286">
        <v>0</v>
      </c>
      <c r="AO80" s="286">
        <v>0</v>
      </c>
      <c r="AP80" s="286">
        <v>0</v>
      </c>
      <c r="AQ80" s="286">
        <v>0</v>
      </c>
      <c r="AR80" s="286">
        <v>0</v>
      </c>
      <c r="AS80" s="286">
        <v>0</v>
      </c>
      <c r="AT80" s="286">
        <v>0</v>
      </c>
      <c r="AU80" s="286">
        <v>0</v>
      </c>
      <c r="AV80" s="286">
        <v>13.675128080318476</v>
      </c>
      <c r="AW80" s="286">
        <v>0.26255273969006127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86">
        <v>5.9931506841105278E-3</v>
      </c>
      <c r="BZ80" s="286">
        <v>2.6640753421008116</v>
      </c>
      <c r="CA80" s="254"/>
      <c r="CB80" s="254"/>
      <c r="CC80" s="286">
        <v>2.9748465749349524</v>
      </c>
      <c r="CD80" s="249" t="s">
        <v>221</v>
      </c>
      <c r="CE80" s="255">
        <f t="shared" si="8"/>
        <v>199.36942120556583</v>
      </c>
      <c r="CF80" s="255"/>
    </row>
    <row r="81" spans="1:8" ht="12.65" customHeight="1" x14ac:dyDescent="0.35">
      <c r="A81" s="208" t="s">
        <v>253</v>
      </c>
      <c r="B81" s="208"/>
      <c r="C81" s="208"/>
      <c r="D81" s="208"/>
      <c r="E81" s="208"/>
    </row>
    <row r="82" spans="1:8" ht="12.65" customHeight="1" x14ac:dyDescent="0.35">
      <c r="A82" s="171" t="s">
        <v>254</v>
      </c>
      <c r="B82" s="172"/>
      <c r="C82" s="281" t="s">
        <v>1284</v>
      </c>
      <c r="D82" s="256"/>
      <c r="E82" s="175"/>
    </row>
    <row r="83" spans="1:8" ht="12.65" customHeight="1" x14ac:dyDescent="0.3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8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8" ht="12.65" customHeight="1" x14ac:dyDescent="0.35">
      <c r="A85" s="173" t="s">
        <v>1251</v>
      </c>
      <c r="B85" s="172"/>
      <c r="C85" s="230" t="s">
        <v>1268</v>
      </c>
      <c r="D85" s="205"/>
      <c r="E85" s="204"/>
    </row>
    <row r="86" spans="1:8" ht="12.65" customHeight="1" x14ac:dyDescent="0.35">
      <c r="A86" s="173" t="s">
        <v>1252</v>
      </c>
      <c r="B86" s="172" t="s">
        <v>256</v>
      </c>
      <c r="C86" s="230" t="s">
        <v>1268</v>
      </c>
      <c r="D86" s="205"/>
      <c r="E86" s="204"/>
      <c r="G86" s="315" t="s">
        <v>1277</v>
      </c>
      <c r="H86" s="315" t="s">
        <v>1280</v>
      </c>
    </row>
    <row r="87" spans="1:8" ht="12.65" customHeight="1" x14ac:dyDescent="0.35">
      <c r="A87" s="173" t="s">
        <v>258</v>
      </c>
      <c r="B87" s="172" t="s">
        <v>256</v>
      </c>
      <c r="C87" s="231" t="s">
        <v>1270</v>
      </c>
      <c r="D87" s="205"/>
      <c r="E87" s="204"/>
      <c r="G87" s="315" t="s">
        <v>1277</v>
      </c>
      <c r="H87" s="315" t="s">
        <v>1280</v>
      </c>
    </row>
    <row r="88" spans="1:8" ht="12.65" customHeight="1" x14ac:dyDescent="0.35">
      <c r="A88" s="173" t="s">
        <v>259</v>
      </c>
      <c r="B88" s="172" t="s">
        <v>256</v>
      </c>
      <c r="C88" s="230" t="s">
        <v>1271</v>
      </c>
      <c r="D88" s="205"/>
      <c r="E88" s="204"/>
      <c r="G88" s="315" t="s">
        <v>1278</v>
      </c>
      <c r="H88" s="315" t="s">
        <v>1280</v>
      </c>
    </row>
    <row r="89" spans="1:8" ht="12.65" customHeight="1" x14ac:dyDescent="0.35">
      <c r="A89" s="173" t="s">
        <v>260</v>
      </c>
      <c r="B89" s="172" t="s">
        <v>256</v>
      </c>
      <c r="C89" s="230" t="s">
        <v>1272</v>
      </c>
      <c r="D89" s="205"/>
      <c r="E89" s="204"/>
      <c r="G89" s="316" t="s">
        <v>1279</v>
      </c>
      <c r="H89" s="316" t="s">
        <v>1281</v>
      </c>
    </row>
    <row r="90" spans="1:8" ht="12.65" customHeight="1" x14ac:dyDescent="0.3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8" ht="12.65" customHeight="1" x14ac:dyDescent="0.35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8" ht="12.65" customHeight="1" x14ac:dyDescent="0.35">
      <c r="A92" s="173" t="s">
        <v>263</v>
      </c>
      <c r="B92" s="172" t="s">
        <v>256</v>
      </c>
      <c r="C92" s="230" t="s">
        <v>1275</v>
      </c>
      <c r="D92" s="256"/>
      <c r="E92" s="175"/>
    </row>
    <row r="93" spans="1:8" ht="12.65" customHeight="1" x14ac:dyDescent="0.35">
      <c r="A93" s="173" t="s">
        <v>264</v>
      </c>
      <c r="B93" s="172" t="s">
        <v>256</v>
      </c>
      <c r="C93" s="226" t="s">
        <v>1276</v>
      </c>
      <c r="D93" s="256"/>
      <c r="E93" s="175"/>
    </row>
    <row r="94" spans="1:8" ht="12.65" customHeight="1" x14ac:dyDescent="0.35">
      <c r="A94" s="173"/>
      <c r="B94" s="173"/>
      <c r="C94" s="191"/>
      <c r="D94" s="175"/>
      <c r="E94" s="175"/>
    </row>
    <row r="95" spans="1:8" ht="12.65" customHeight="1" x14ac:dyDescent="0.35">
      <c r="A95" s="208" t="s">
        <v>265</v>
      </c>
      <c r="B95" s="208"/>
      <c r="C95" s="208"/>
      <c r="D95" s="208"/>
      <c r="E95" s="208"/>
    </row>
    <row r="96" spans="1:8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3304</v>
      </c>
      <c r="D111" s="174">
        <v>12527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22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82</v>
      </c>
    </row>
    <row r="128" spans="1:5" ht="12.65" customHeight="1" x14ac:dyDescent="0.35">
      <c r="A128" s="173" t="s">
        <v>292</v>
      </c>
      <c r="B128" s="172" t="s">
        <v>256</v>
      </c>
      <c r="C128" s="189">
        <v>82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0</v>
      </c>
      <c r="C138" s="189">
        <v>1990.6650396583282</v>
      </c>
      <c r="D138" s="174">
        <v>1313.3349603416718</v>
      </c>
      <c r="E138" s="175">
        <f>SUM(B138:D138)</f>
        <v>3304</v>
      </c>
    </row>
    <row r="139" spans="1:6" ht="12.65" customHeight="1" x14ac:dyDescent="0.35">
      <c r="A139" s="173" t="s">
        <v>215</v>
      </c>
      <c r="B139" s="174">
        <v>0</v>
      </c>
      <c r="C139" s="189">
        <v>7794.1271199506627</v>
      </c>
      <c r="D139" s="174">
        <v>4732.8728800493373</v>
      </c>
      <c r="E139" s="175">
        <f>SUM(B139:D139)</f>
        <v>12527</v>
      </c>
    </row>
    <row r="140" spans="1:6" ht="12.65" customHeight="1" x14ac:dyDescent="0.35">
      <c r="A140" s="173" t="s">
        <v>298</v>
      </c>
      <c r="B140" s="174">
        <v>35.011761441933317</v>
      </c>
      <c r="C140" s="174">
        <v>48302.127777295951</v>
      </c>
      <c r="D140" s="174">
        <v>38941.860461262113</v>
      </c>
      <c r="E140" s="175">
        <f>SUM(B140:D140)</f>
        <v>87279</v>
      </c>
    </row>
    <row r="141" spans="1:6" ht="12.65" customHeight="1" x14ac:dyDescent="0.35">
      <c r="A141" s="173" t="s">
        <v>245</v>
      </c>
      <c r="B141" s="174">
        <v>1004</v>
      </c>
      <c r="C141" s="189">
        <v>150223236.49430278</v>
      </c>
      <c r="D141" s="174">
        <v>107435350.19569734</v>
      </c>
      <c r="E141" s="175">
        <f>SUM(B141:D141)</f>
        <v>257659590.69000012</v>
      </c>
      <c r="F141" s="199"/>
    </row>
    <row r="142" spans="1:6" ht="12.65" customHeight="1" x14ac:dyDescent="0.35">
      <c r="A142" s="173" t="s">
        <v>246</v>
      </c>
      <c r="B142" s="174">
        <v>241020.53256296349</v>
      </c>
      <c r="C142" s="189">
        <v>332511249.9728415</v>
      </c>
      <c r="D142" s="174">
        <v>268075285.58459556</v>
      </c>
      <c r="E142" s="175">
        <f>SUM(B142:D142)</f>
        <v>600827556.09000003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6877862.9899999993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10506323.439999999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8957227.0099999979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10729.84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26352143.279999997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4702653.66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18857.920000000002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4721511.58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3201229.46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3201229.46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140735.81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3627396.36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3768132.17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2972912.2899999996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2972912.2899999996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774202</v>
      </c>
      <c r="C195" s="189">
        <v>0</v>
      </c>
      <c r="D195" s="174">
        <v>0</v>
      </c>
      <c r="E195" s="175">
        <f t="shared" ref="E195:E203" si="12">SUM(B195:C195)-D195</f>
        <v>774202</v>
      </c>
    </row>
    <row r="196" spans="1:8" ht="12.65" customHeight="1" x14ac:dyDescent="0.35">
      <c r="A196" s="173" t="s">
        <v>333</v>
      </c>
      <c r="B196" s="174">
        <v>472407.19</v>
      </c>
      <c r="C196" s="189">
        <v>0</v>
      </c>
      <c r="D196" s="174">
        <v>0</v>
      </c>
      <c r="E196" s="175">
        <f t="shared" si="12"/>
        <v>472407.19</v>
      </c>
    </row>
    <row r="197" spans="1:8" ht="12.65" customHeight="1" x14ac:dyDescent="0.35">
      <c r="A197" s="173" t="s">
        <v>334</v>
      </c>
      <c r="B197" s="174">
        <v>141185554.5</v>
      </c>
      <c r="C197" s="189">
        <v>2485563.16</v>
      </c>
      <c r="D197" s="174">
        <v>0</v>
      </c>
      <c r="E197" s="175">
        <f t="shared" si="12"/>
        <v>143671117.66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2"/>
        <v>0</v>
      </c>
    </row>
    <row r="199" spans="1:8" ht="12.65" customHeight="1" x14ac:dyDescent="0.35">
      <c r="A199" s="173" t="s">
        <v>336</v>
      </c>
      <c r="B199" s="174">
        <v>3354415.9800000004</v>
      </c>
      <c r="C199" s="189">
        <v>32120.78</v>
      </c>
      <c r="D199" s="174">
        <v>0</v>
      </c>
      <c r="E199" s="175">
        <f t="shared" si="12"/>
        <v>3386536.7600000002</v>
      </c>
    </row>
    <row r="200" spans="1:8" ht="12.65" customHeight="1" x14ac:dyDescent="0.35">
      <c r="A200" s="173" t="s">
        <v>337</v>
      </c>
      <c r="B200" s="174">
        <v>33164957.98</v>
      </c>
      <c r="C200" s="189">
        <v>4185249.379999999</v>
      </c>
      <c r="D200" s="174">
        <v>0</v>
      </c>
      <c r="E200" s="175">
        <f t="shared" si="12"/>
        <v>37350207.359999999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2"/>
        <v>0</v>
      </c>
    </row>
    <row r="202" spans="1:8" ht="12.65" customHeight="1" x14ac:dyDescent="0.35">
      <c r="A202" s="173" t="s">
        <v>339</v>
      </c>
      <c r="B202" s="174">
        <v>6233435.4400000004</v>
      </c>
      <c r="C202" s="189">
        <v>4749928.1499999994</v>
      </c>
      <c r="D202" s="174">
        <v>0</v>
      </c>
      <c r="E202" s="175">
        <f t="shared" si="12"/>
        <v>10983363.59</v>
      </c>
    </row>
    <row r="203" spans="1:8" ht="12.65" customHeight="1" x14ac:dyDescent="0.3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2"/>
        <v>0</v>
      </c>
    </row>
    <row r="204" spans="1:8" ht="12.65" customHeight="1" x14ac:dyDescent="0.35">
      <c r="A204" s="173" t="s">
        <v>203</v>
      </c>
      <c r="B204" s="175">
        <f>SUM(B195:B203)</f>
        <v>185184973.08999997</v>
      </c>
      <c r="C204" s="191">
        <f>SUM(C195:C203)</f>
        <v>11452861.469999999</v>
      </c>
      <c r="D204" s="175">
        <f>SUM(D195:D203)</f>
        <v>0</v>
      </c>
      <c r="E204" s="175">
        <f>SUM(E195:E203)</f>
        <v>196637834.55999997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394963.38</v>
      </c>
      <c r="C209" s="189">
        <v>10909.910000000002</v>
      </c>
      <c r="D209" s="174">
        <v>0</v>
      </c>
      <c r="E209" s="175">
        <f t="shared" ref="E209:E216" si="13">SUM(B209:C209)-D209</f>
        <v>405873.29</v>
      </c>
      <c r="H209" s="259"/>
    </row>
    <row r="210" spans="1:8" ht="12.65" customHeight="1" x14ac:dyDescent="0.35">
      <c r="A210" s="173" t="s">
        <v>334</v>
      </c>
      <c r="B210" s="174">
        <v>50405686.129999995</v>
      </c>
      <c r="C210" s="189">
        <v>4780047.789999987</v>
      </c>
      <c r="D210" s="174">
        <v>0</v>
      </c>
      <c r="E210" s="175">
        <f t="shared" si="13"/>
        <v>55185733.919999979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3"/>
        <v>0</v>
      </c>
      <c r="H211" s="259"/>
    </row>
    <row r="212" spans="1:8" ht="12.65" customHeight="1" x14ac:dyDescent="0.35">
      <c r="A212" s="173" t="s">
        <v>336</v>
      </c>
      <c r="B212" s="174">
        <v>3066226.34</v>
      </c>
      <c r="C212" s="189">
        <v>95247.649999999645</v>
      </c>
      <c r="D212" s="174">
        <v>0</v>
      </c>
      <c r="E212" s="175">
        <f t="shared" si="13"/>
        <v>3161473.9899999993</v>
      </c>
      <c r="H212" s="259"/>
    </row>
    <row r="213" spans="1:8" ht="12.65" customHeight="1" x14ac:dyDescent="0.35">
      <c r="A213" s="173" t="s">
        <v>337</v>
      </c>
      <c r="B213" s="174">
        <v>24402919.539999999</v>
      </c>
      <c r="C213" s="189">
        <v>2630046.3599999906</v>
      </c>
      <c r="D213" s="174">
        <v>0</v>
      </c>
      <c r="E213" s="175">
        <f t="shared" si="13"/>
        <v>27032965.899999991</v>
      </c>
      <c r="H213" s="259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3"/>
        <v>0</v>
      </c>
      <c r="H214" s="259"/>
    </row>
    <row r="215" spans="1:8" ht="12.65" customHeight="1" x14ac:dyDescent="0.35">
      <c r="A215" s="173" t="s">
        <v>339</v>
      </c>
      <c r="B215" s="174">
        <v>2476496.41</v>
      </c>
      <c r="C215" s="189">
        <v>830749.97000000102</v>
      </c>
      <c r="D215" s="174">
        <v>0</v>
      </c>
      <c r="E215" s="175">
        <f t="shared" si="13"/>
        <v>3307246.3800000013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3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80746291.799999982</v>
      </c>
      <c r="C217" s="191">
        <f>SUM(C208:C216)</f>
        <v>8347001.6799999774</v>
      </c>
      <c r="D217" s="175">
        <f>SUM(D208:D216)</f>
        <v>0</v>
      </c>
      <c r="E217" s="175">
        <f>SUM(E208:E216)</f>
        <v>89093293.479999959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21" t="s">
        <v>1255</v>
      </c>
      <c r="C220" s="321"/>
      <c r="D220" s="208"/>
      <c r="E220" s="208"/>
    </row>
    <row r="221" spans="1:8" ht="12.65" customHeight="1" x14ac:dyDescent="0.35">
      <c r="A221" s="271" t="s">
        <v>1255</v>
      </c>
      <c r="B221" s="208"/>
      <c r="C221" s="189">
        <v>5398311.4900000002</v>
      </c>
      <c r="D221" s="172">
        <f>C221</f>
        <v>5398311.4900000002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184854.79049437164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382675117.50535309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7665.3854160195597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29834646.443868317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115507735.34860526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528210019.47373712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3576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1904181.6644598227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5863560.3355401764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7767741.9999999991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5122306.4862630488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5122306.4862630488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546498379.45000017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609791997.32000017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36692460.020000011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3186858.5699999798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881285.98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644178884.75000024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774201.99999999988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472407.19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143671117.66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3386536.76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37350207.360000007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10983363.59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196637834.56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89093293.480000004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107544541.08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838484.62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838484.62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752561910.45000029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1846.12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2215731.7300000004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2217577.8500000006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750344332.60000002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752561910.45000005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752561910.45000029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257659590.69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600827555.61000001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858487146.29999995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5046666.49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525555604.28999996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7597437.2499999991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538199708.02999997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320287438.26999998</v>
      </c>
      <c r="E368" s="175"/>
    </row>
    <row r="369" spans="1:6" ht="12.65" customHeight="1" x14ac:dyDescent="0.35">
      <c r="A369" s="257" t="s">
        <v>436</v>
      </c>
      <c r="B369" s="257"/>
      <c r="C369" s="257"/>
      <c r="D369" s="257"/>
      <c r="E369" s="257"/>
    </row>
    <row r="370" spans="1:6" ht="12.65" customHeight="1" x14ac:dyDescent="0.35">
      <c r="A370" s="173" t="s">
        <v>437</v>
      </c>
      <c r="B370" s="172" t="s">
        <v>256</v>
      </c>
      <c r="C370" s="189">
        <v>25203085.02</v>
      </c>
      <c r="D370" s="175"/>
      <c r="E370" s="175"/>
    </row>
    <row r="371" spans="1:6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6" ht="12.65" customHeight="1" x14ac:dyDescent="0.35">
      <c r="A372" s="173" t="s">
        <v>439</v>
      </c>
      <c r="B372" s="175"/>
      <c r="C372" s="191"/>
      <c r="D372" s="175">
        <f>SUM(C370:C371)</f>
        <v>25203085.02</v>
      </c>
      <c r="E372" s="175"/>
    </row>
    <row r="373" spans="1:6" ht="12.65" customHeight="1" x14ac:dyDescent="0.35">
      <c r="A373" s="173" t="s">
        <v>440</v>
      </c>
      <c r="B373" s="175"/>
      <c r="C373" s="191"/>
      <c r="D373" s="175">
        <f>D368+D372</f>
        <v>345490523.28999996</v>
      </c>
      <c r="E373" s="175"/>
    </row>
    <row r="374" spans="1:6" ht="12.65" customHeight="1" x14ac:dyDescent="0.35">
      <c r="A374" s="173"/>
      <c r="B374" s="175"/>
      <c r="C374" s="191"/>
      <c r="D374" s="175"/>
      <c r="E374" s="175"/>
    </row>
    <row r="375" spans="1:6" ht="12.65" customHeight="1" x14ac:dyDescent="0.35">
      <c r="A375" s="173"/>
      <c r="B375" s="175"/>
      <c r="C375" s="191"/>
      <c r="D375" s="175"/>
      <c r="E375" s="175"/>
    </row>
    <row r="376" spans="1:6" ht="12.65" customHeight="1" x14ac:dyDescent="0.35">
      <c r="A376" s="173"/>
      <c r="B376" s="175"/>
      <c r="C376" s="191"/>
      <c r="D376" s="175"/>
      <c r="E376" s="175"/>
    </row>
    <row r="377" spans="1:6" ht="12.65" customHeight="1" x14ac:dyDescent="0.35">
      <c r="A377" s="257" t="s">
        <v>441</v>
      </c>
      <c r="B377" s="257"/>
      <c r="C377" s="257"/>
      <c r="D377" s="257"/>
      <c r="E377" s="257"/>
      <c r="F377" s="319" t="s">
        <v>1283</v>
      </c>
    </row>
    <row r="378" spans="1:6" ht="12.65" customHeight="1" x14ac:dyDescent="0.35">
      <c r="A378" s="173" t="s">
        <v>442</v>
      </c>
      <c r="B378" s="172" t="s">
        <v>256</v>
      </c>
      <c r="C378" s="189">
        <v>130495928.92999999</v>
      </c>
      <c r="D378" s="175"/>
      <c r="E378" s="175"/>
      <c r="F378" s="320">
        <f t="shared" ref="F378:F385" si="14">ROUNDDOWN(C378-CE61,0)</f>
        <v>0</v>
      </c>
    </row>
    <row r="379" spans="1:6" ht="12.65" customHeight="1" x14ac:dyDescent="0.35">
      <c r="A379" s="173" t="s">
        <v>3</v>
      </c>
      <c r="B379" s="172" t="s">
        <v>256</v>
      </c>
      <c r="C379" s="189">
        <v>26352142.600000001</v>
      </c>
      <c r="D379" s="175"/>
      <c r="E379" s="175"/>
      <c r="F379" s="320">
        <f t="shared" si="14"/>
        <v>-1</v>
      </c>
    </row>
    <row r="380" spans="1:6" ht="12.65" customHeight="1" x14ac:dyDescent="0.35">
      <c r="A380" s="173" t="s">
        <v>236</v>
      </c>
      <c r="B380" s="172" t="s">
        <v>256</v>
      </c>
      <c r="C380" s="189">
        <v>5000357.29</v>
      </c>
      <c r="D380" s="175"/>
      <c r="E380" s="175"/>
      <c r="F380" s="320">
        <f t="shared" si="14"/>
        <v>0</v>
      </c>
    </row>
    <row r="381" spans="1:6" ht="12.65" customHeight="1" x14ac:dyDescent="0.35">
      <c r="A381" s="173" t="s">
        <v>443</v>
      </c>
      <c r="B381" s="172" t="s">
        <v>256</v>
      </c>
      <c r="C381" s="189">
        <v>25622863.990000002</v>
      </c>
      <c r="D381" s="175"/>
      <c r="E381" s="175"/>
      <c r="F381" s="320">
        <f t="shared" si="14"/>
        <v>0</v>
      </c>
    </row>
    <row r="382" spans="1:6" ht="12.65" customHeight="1" x14ac:dyDescent="0.35">
      <c r="A382" s="173" t="s">
        <v>444</v>
      </c>
      <c r="B382" s="172" t="s">
        <v>256</v>
      </c>
      <c r="C382" s="189">
        <v>960295.42</v>
      </c>
      <c r="D382" s="175"/>
      <c r="E382" s="175"/>
      <c r="F382" s="320">
        <f t="shared" si="14"/>
        <v>0</v>
      </c>
    </row>
    <row r="383" spans="1:6" ht="12.65" customHeight="1" x14ac:dyDescent="0.35">
      <c r="A383" s="173" t="s">
        <v>445</v>
      </c>
      <c r="B383" s="172" t="s">
        <v>256</v>
      </c>
      <c r="C383" s="189">
        <v>94741714.649999991</v>
      </c>
      <c r="D383" s="175"/>
      <c r="E383" s="175"/>
      <c r="F383" s="320">
        <f t="shared" si="14"/>
        <v>0</v>
      </c>
    </row>
    <row r="384" spans="1:6" ht="12.65" customHeight="1" x14ac:dyDescent="0.35">
      <c r="A384" s="173" t="s">
        <v>6</v>
      </c>
      <c r="B384" s="172" t="s">
        <v>256</v>
      </c>
      <c r="C384" s="189">
        <v>11855050.080000002</v>
      </c>
      <c r="D384" s="175"/>
      <c r="E384" s="175"/>
      <c r="F384" s="320">
        <f t="shared" si="14"/>
        <v>0</v>
      </c>
    </row>
    <row r="385" spans="1:6" ht="12.65" customHeight="1" x14ac:dyDescent="0.35">
      <c r="A385" s="173" t="s">
        <v>446</v>
      </c>
      <c r="B385" s="172" t="s">
        <v>256</v>
      </c>
      <c r="C385" s="189">
        <v>4721511.58</v>
      </c>
      <c r="D385" s="175"/>
      <c r="E385" s="175"/>
      <c r="F385" s="320">
        <f t="shared" si="14"/>
        <v>0</v>
      </c>
    </row>
    <row r="386" spans="1:6" ht="12.65" customHeight="1" x14ac:dyDescent="0.35">
      <c r="A386" s="173" t="s">
        <v>447</v>
      </c>
      <c r="B386" s="172" t="s">
        <v>256</v>
      </c>
      <c r="C386" s="189">
        <v>3201229.459999999</v>
      </c>
      <c r="D386" s="175"/>
      <c r="E386" s="175"/>
      <c r="F386" s="320">
        <f>ROUNDDOWN(SUM(C386:C389)-CE69,0)</f>
        <v>0</v>
      </c>
    </row>
    <row r="387" spans="1:6" ht="12.65" customHeight="1" x14ac:dyDescent="0.35">
      <c r="A387" s="173" t="s">
        <v>448</v>
      </c>
      <c r="B387" s="172" t="s">
        <v>256</v>
      </c>
      <c r="C387" s="189">
        <v>3768132.1700000004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2972912.2899999996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14495732.260000002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324187870.71999997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21302652.569999993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21302652.569999993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21302652.569999993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Mary Bridge Children's Hospital   H-0     FYE 12/31/2020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3304</v>
      </c>
      <c r="C414" s="194">
        <f>E138</f>
        <v>3304</v>
      </c>
      <c r="D414" s="179"/>
    </row>
    <row r="415" spans="1:5" ht="12.65" customHeight="1" x14ac:dyDescent="0.35">
      <c r="A415" s="179" t="s">
        <v>464</v>
      </c>
      <c r="B415" s="179">
        <f>D111</f>
        <v>12527</v>
      </c>
      <c r="C415" s="179">
        <f>E139</f>
        <v>12527</v>
      </c>
      <c r="D415" s="194">
        <f>SUM(C59:H59)+N59</f>
        <v>12416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5">C378</f>
        <v>130495928.92999999</v>
      </c>
      <c r="C427" s="179">
        <f t="shared" ref="C427:C434" si="16">CE61</f>
        <v>130495928.92999999</v>
      </c>
      <c r="D427" s="179"/>
    </row>
    <row r="428" spans="1:7" ht="12.65" customHeight="1" x14ac:dyDescent="0.35">
      <c r="A428" s="179" t="s">
        <v>3</v>
      </c>
      <c r="B428" s="179">
        <f t="shared" si="15"/>
        <v>26352142.600000001</v>
      </c>
      <c r="C428" s="179">
        <f t="shared" si="16"/>
        <v>26352144</v>
      </c>
      <c r="D428" s="179">
        <f>D173</f>
        <v>26352143.279999997</v>
      </c>
    </row>
    <row r="429" spans="1:7" ht="12.65" customHeight="1" x14ac:dyDescent="0.35">
      <c r="A429" s="179" t="s">
        <v>236</v>
      </c>
      <c r="B429" s="179">
        <f t="shared" si="15"/>
        <v>5000357.29</v>
      </c>
      <c r="C429" s="179">
        <f t="shared" si="16"/>
        <v>5000357.29</v>
      </c>
      <c r="D429" s="179"/>
    </row>
    <row r="430" spans="1:7" ht="12.65" customHeight="1" x14ac:dyDescent="0.35">
      <c r="A430" s="179" t="s">
        <v>237</v>
      </c>
      <c r="B430" s="179">
        <f t="shared" si="15"/>
        <v>25622863.990000002</v>
      </c>
      <c r="C430" s="179">
        <f t="shared" si="16"/>
        <v>25622863.990000002</v>
      </c>
      <c r="D430" s="179"/>
    </row>
    <row r="431" spans="1:7" ht="12.65" customHeight="1" x14ac:dyDescent="0.35">
      <c r="A431" s="179" t="s">
        <v>444</v>
      </c>
      <c r="B431" s="179">
        <f t="shared" si="15"/>
        <v>960295.42</v>
      </c>
      <c r="C431" s="179">
        <f t="shared" si="16"/>
        <v>960295.42</v>
      </c>
      <c r="D431" s="179"/>
    </row>
    <row r="432" spans="1:7" ht="12.65" customHeight="1" x14ac:dyDescent="0.35">
      <c r="A432" s="179" t="s">
        <v>445</v>
      </c>
      <c r="B432" s="179">
        <f t="shared" si="15"/>
        <v>94741714.649999991</v>
      </c>
      <c r="C432" s="179">
        <f t="shared" si="16"/>
        <v>94741714.649999991</v>
      </c>
      <c r="D432" s="179"/>
    </row>
    <row r="433" spans="1:7" ht="12.65" customHeight="1" x14ac:dyDescent="0.35">
      <c r="A433" s="179" t="s">
        <v>6</v>
      </c>
      <c r="B433" s="179">
        <f t="shared" si="15"/>
        <v>11855050.080000002</v>
      </c>
      <c r="C433" s="179">
        <f t="shared" si="16"/>
        <v>11855051</v>
      </c>
      <c r="D433" s="179">
        <f>C217</f>
        <v>8347001.6799999774</v>
      </c>
    </row>
    <row r="434" spans="1:7" ht="12.65" customHeight="1" x14ac:dyDescent="0.35">
      <c r="A434" s="179" t="s">
        <v>474</v>
      </c>
      <c r="B434" s="179">
        <f t="shared" si="15"/>
        <v>4721511.58</v>
      </c>
      <c r="C434" s="179">
        <f t="shared" si="16"/>
        <v>4721511.58</v>
      </c>
      <c r="D434" s="179">
        <f>D177</f>
        <v>4721511.58</v>
      </c>
    </row>
    <row r="435" spans="1:7" ht="12.65" customHeight="1" x14ac:dyDescent="0.35">
      <c r="A435" s="179" t="s">
        <v>447</v>
      </c>
      <c r="B435" s="179">
        <f t="shared" si="15"/>
        <v>3201229.459999999</v>
      </c>
      <c r="C435" s="179"/>
      <c r="D435" s="179">
        <f>D181</f>
        <v>3201229.46</v>
      </c>
    </row>
    <row r="436" spans="1:7" ht="12.65" customHeight="1" x14ac:dyDescent="0.35">
      <c r="A436" s="179" t="s">
        <v>475</v>
      </c>
      <c r="B436" s="179">
        <f t="shared" si="15"/>
        <v>3768132.1700000004</v>
      </c>
      <c r="C436" s="179"/>
      <c r="D436" s="179">
        <f>D186</f>
        <v>3768132.17</v>
      </c>
    </row>
    <row r="437" spans="1:7" ht="12.65" customHeight="1" x14ac:dyDescent="0.35">
      <c r="A437" s="194" t="s">
        <v>449</v>
      </c>
      <c r="B437" s="194">
        <f t="shared" si="15"/>
        <v>2972912.2899999996</v>
      </c>
      <c r="C437" s="194"/>
      <c r="D437" s="194">
        <f>D190</f>
        <v>2972912.2899999996</v>
      </c>
    </row>
    <row r="438" spans="1:7" ht="12.65" customHeight="1" x14ac:dyDescent="0.35">
      <c r="A438" s="194" t="s">
        <v>476</v>
      </c>
      <c r="B438" s="194">
        <f>C386+C387+C388</f>
        <v>9942273.9199999981</v>
      </c>
      <c r="C438" s="194">
        <f>CD69</f>
        <v>9942273.9199999981</v>
      </c>
      <c r="D438" s="194">
        <f>D181+D186+D190</f>
        <v>9942273.9199999999</v>
      </c>
    </row>
    <row r="439" spans="1:7" ht="12.65" customHeight="1" x14ac:dyDescent="0.35">
      <c r="A439" s="179" t="s">
        <v>451</v>
      </c>
      <c r="B439" s="194">
        <f>C389</f>
        <v>14495732.260000002</v>
      </c>
      <c r="C439" s="194">
        <f>SUM(C69:CC69)</f>
        <v>14495732.26</v>
      </c>
      <c r="D439" s="179"/>
    </row>
    <row r="440" spans="1:7" ht="12.65" customHeight="1" x14ac:dyDescent="0.35">
      <c r="A440" s="179" t="s">
        <v>477</v>
      </c>
      <c r="B440" s="194">
        <f>B438+B439</f>
        <v>24438006.18</v>
      </c>
      <c r="C440" s="194">
        <f>CE69</f>
        <v>24438006.18</v>
      </c>
      <c r="D440" s="179"/>
    </row>
    <row r="441" spans="1:7" ht="12.65" customHeight="1" x14ac:dyDescent="0.35">
      <c r="A441" s="179" t="s">
        <v>478</v>
      </c>
      <c r="B441" s="179">
        <f>D390</f>
        <v>324187870.71999997</v>
      </c>
      <c r="C441" s="179">
        <f>SUM(C427:C437)+C440</f>
        <v>324187873.03999996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5398311.4900000002</v>
      </c>
      <c r="C444" s="179">
        <f>C363</f>
        <v>5046666.49</v>
      </c>
      <c r="D444" s="179"/>
    </row>
    <row r="445" spans="1:7" ht="12.65" customHeight="1" x14ac:dyDescent="0.35">
      <c r="A445" s="179" t="s">
        <v>343</v>
      </c>
      <c r="B445" s="179">
        <f>D229</f>
        <v>528210019.47373712</v>
      </c>
      <c r="C445" s="179">
        <f>C364</f>
        <v>525555604.28999996</v>
      </c>
      <c r="D445" s="179"/>
    </row>
    <row r="446" spans="1:7" ht="12.65" customHeight="1" x14ac:dyDescent="0.35">
      <c r="A446" s="179" t="s">
        <v>351</v>
      </c>
      <c r="B446" s="179">
        <f>D236</f>
        <v>7767741.9999999991</v>
      </c>
      <c r="C446" s="179">
        <f>C365</f>
        <v>7597437.2499999991</v>
      </c>
      <c r="D446" s="179"/>
    </row>
    <row r="447" spans="1:7" ht="12.65" customHeight="1" x14ac:dyDescent="0.35">
      <c r="A447" s="179" t="s">
        <v>356</v>
      </c>
      <c r="B447" s="179">
        <f>D240</f>
        <v>5122306.4862630488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546498379.45000017</v>
      </c>
      <c r="C448" s="179">
        <f>D367</f>
        <v>538199708.02999997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3576</v>
      </c>
    </row>
    <row r="454" spans="1:7" ht="12.65" customHeight="1" x14ac:dyDescent="0.35">
      <c r="A454" s="179" t="s">
        <v>168</v>
      </c>
      <c r="B454" s="179">
        <f>C233</f>
        <v>1904181.6644598227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5863560.3355401764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25203085.02</v>
      </c>
      <c r="C458" s="194">
        <f>CE70</f>
        <v>25203085.02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257659590.69</v>
      </c>
      <c r="C463" s="194">
        <f>CE73</f>
        <v>257611436.03999999</v>
      </c>
      <c r="D463" s="194">
        <f>E141+E147+E153</f>
        <v>257659590.69000012</v>
      </c>
    </row>
    <row r="464" spans="1:7" ht="12.65" customHeight="1" x14ac:dyDescent="0.35">
      <c r="A464" s="179" t="s">
        <v>246</v>
      </c>
      <c r="B464" s="194">
        <f>C360</f>
        <v>600827555.61000001</v>
      </c>
      <c r="C464" s="194">
        <f>CE74</f>
        <v>600827555.61000001</v>
      </c>
      <c r="D464" s="194">
        <f>E142+E148+E154</f>
        <v>600827556.09000003</v>
      </c>
    </row>
    <row r="465" spans="1:7" ht="12.65" customHeight="1" x14ac:dyDescent="0.35">
      <c r="A465" s="179" t="s">
        <v>247</v>
      </c>
      <c r="B465" s="194">
        <f>D361</f>
        <v>858487146.29999995</v>
      </c>
      <c r="C465" s="194">
        <f>CE75</f>
        <v>858438991.64999998</v>
      </c>
      <c r="D465" s="194">
        <f>D463+D464</f>
        <v>858487146.78000021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7">C267</f>
        <v>774201.99999999988</v>
      </c>
      <c r="C468" s="179">
        <f>E195</f>
        <v>774202</v>
      </c>
      <c r="D468" s="179"/>
    </row>
    <row r="469" spans="1:7" ht="12.65" customHeight="1" x14ac:dyDescent="0.35">
      <c r="A469" s="179" t="s">
        <v>333</v>
      </c>
      <c r="B469" s="179">
        <f t="shared" si="17"/>
        <v>472407.19</v>
      </c>
      <c r="C469" s="179">
        <f>E196</f>
        <v>472407.19</v>
      </c>
      <c r="D469" s="179"/>
    </row>
    <row r="470" spans="1:7" ht="12.65" customHeight="1" x14ac:dyDescent="0.35">
      <c r="A470" s="179" t="s">
        <v>334</v>
      </c>
      <c r="B470" s="179">
        <f t="shared" si="17"/>
        <v>143671117.66</v>
      </c>
      <c r="C470" s="179">
        <f>E197</f>
        <v>143671117.66</v>
      </c>
      <c r="D470" s="179"/>
    </row>
    <row r="471" spans="1:7" ht="12.65" customHeight="1" x14ac:dyDescent="0.35">
      <c r="A471" s="179" t="s">
        <v>494</v>
      </c>
      <c r="B471" s="179">
        <f t="shared" si="17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7"/>
        <v>3386536.76</v>
      </c>
      <c r="C472" s="179">
        <f>E199</f>
        <v>3386536.7600000002</v>
      </c>
      <c r="D472" s="179"/>
    </row>
    <row r="473" spans="1:7" ht="12.65" customHeight="1" x14ac:dyDescent="0.35">
      <c r="A473" s="179" t="s">
        <v>495</v>
      </c>
      <c r="B473" s="179">
        <f t="shared" si="17"/>
        <v>37350207.360000007</v>
      </c>
      <c r="C473" s="179">
        <f>SUM(E200:E201)</f>
        <v>37350207.359999999</v>
      </c>
      <c r="D473" s="179"/>
    </row>
    <row r="474" spans="1:7" ht="12.65" customHeight="1" x14ac:dyDescent="0.35">
      <c r="A474" s="179" t="s">
        <v>339</v>
      </c>
      <c r="B474" s="179">
        <f t="shared" si="17"/>
        <v>10983363.59</v>
      </c>
      <c r="C474" s="179">
        <f>E202</f>
        <v>10983363.59</v>
      </c>
      <c r="D474" s="179"/>
    </row>
    <row r="475" spans="1:7" ht="12.65" customHeight="1" x14ac:dyDescent="0.35">
      <c r="A475" s="179" t="s">
        <v>340</v>
      </c>
      <c r="B475" s="179">
        <f t="shared" si="17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196637834.56</v>
      </c>
      <c r="C476" s="179">
        <f>E204</f>
        <v>196637834.55999997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89093293.480000004</v>
      </c>
      <c r="C478" s="179">
        <f>E217</f>
        <v>89093293.479999959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752561910.45000029</v>
      </c>
    </row>
    <row r="482" spans="1:12" ht="12.65" customHeight="1" x14ac:dyDescent="0.35">
      <c r="A482" s="180" t="s">
        <v>499</v>
      </c>
      <c r="C482" s="180">
        <f>D339</f>
        <v>752561910.45000005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175</v>
      </c>
      <c r="B493" s="261" t="str">
        <f>RIGHT('Prior Year 2019'!C82,4)</f>
        <v>2019</v>
      </c>
      <c r="C493" s="261" t="str">
        <f>RIGHT(C82,4)</f>
        <v>2020</v>
      </c>
      <c r="D493" s="261" t="str">
        <f>RIGHT('Prior Year 2019'!C82,4)</f>
        <v>2019</v>
      </c>
      <c r="E493" s="261" t="str">
        <f>RIGHT(C82,4)</f>
        <v>2020</v>
      </c>
      <c r="F493" s="261" t="str">
        <f>RIGHT('Prior Year 2019'!C82,4)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 2019'!C71</f>
        <v>7103552.0300000003</v>
      </c>
      <c r="C496" s="240">
        <f>C71</f>
        <v>6021799.2899999991</v>
      </c>
      <c r="D496" s="240">
        <f>'Prior Year 2019'!C59</f>
        <v>2711</v>
      </c>
      <c r="E496" s="180">
        <f>C59</f>
        <v>1908</v>
      </c>
      <c r="F496" s="263">
        <f t="shared" ref="F496:G511" si="18">IF(B496=0,"",IF(D496=0,"",B496/D496))</f>
        <v>2620.2700221320547</v>
      </c>
      <c r="G496" s="264">
        <f t="shared" si="18"/>
        <v>3156.0792924528296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 2019'!D71</f>
        <v>0</v>
      </c>
      <c r="C497" s="240">
        <f>D71</f>
        <v>0</v>
      </c>
      <c r="D497" s="240">
        <f>'Prior Year 2019'!D59</f>
        <v>0</v>
      </c>
      <c r="E497" s="180">
        <f>D59</f>
        <v>0</v>
      </c>
      <c r="F497" s="263" t="str">
        <f t="shared" si="18"/>
        <v/>
      </c>
      <c r="G497" s="263" t="str">
        <f t="shared" si="18"/>
        <v/>
      </c>
      <c r="H497" s="265" t="str">
        <f t="shared" ref="H497:H550" si="19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 2019'!E71</f>
        <v>12666882.240000002</v>
      </c>
      <c r="C498" s="240">
        <f>E71</f>
        <v>12106506.139999997</v>
      </c>
      <c r="D498" s="240">
        <f>'Prior Year 2019'!E59</f>
        <v>13060</v>
      </c>
      <c r="E498" s="180">
        <f>E59</f>
        <v>10508</v>
      </c>
      <c r="F498" s="263">
        <f t="shared" si="18"/>
        <v>969.89909954058214</v>
      </c>
      <c r="G498" s="263">
        <f t="shared" si="18"/>
        <v>1152.1227769318612</v>
      </c>
      <c r="H498" s="265" t="str">
        <f t="shared" si="19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 2019'!F71</f>
        <v>0</v>
      </c>
      <c r="C499" s="240">
        <f>F71</f>
        <v>0</v>
      </c>
      <c r="D499" s="240">
        <f>'Prior Year 2019'!F59</f>
        <v>0</v>
      </c>
      <c r="E499" s="180">
        <f>F59</f>
        <v>0</v>
      </c>
      <c r="F499" s="263" t="str">
        <f t="shared" si="18"/>
        <v/>
      </c>
      <c r="G499" s="263" t="str">
        <f t="shared" si="18"/>
        <v/>
      </c>
      <c r="H499" s="265" t="str">
        <f t="shared" si="19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 2019'!G71</f>
        <v>0</v>
      </c>
      <c r="C500" s="240">
        <f>G71</f>
        <v>0</v>
      </c>
      <c r="D500" s="240">
        <f>'Prior Year 2019'!G59</f>
        <v>0</v>
      </c>
      <c r="E500" s="180">
        <f>G59</f>
        <v>0</v>
      </c>
      <c r="F500" s="263" t="str">
        <f t="shared" si="18"/>
        <v/>
      </c>
      <c r="G500" s="263" t="str">
        <f t="shared" si="18"/>
        <v/>
      </c>
      <c r="H500" s="265" t="str">
        <f t="shared" si="19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 2019'!H71</f>
        <v>0</v>
      </c>
      <c r="C501" s="240">
        <f>H71</f>
        <v>0</v>
      </c>
      <c r="D501" s="240">
        <f>'Prior Year 2019'!H59</f>
        <v>0</v>
      </c>
      <c r="E501" s="180">
        <f>H59</f>
        <v>0</v>
      </c>
      <c r="F501" s="263" t="str">
        <f t="shared" si="18"/>
        <v/>
      </c>
      <c r="G501" s="263" t="str">
        <f t="shared" si="18"/>
        <v/>
      </c>
      <c r="H501" s="265" t="str">
        <f t="shared" si="19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 2019'!I71</f>
        <v>0</v>
      </c>
      <c r="C502" s="240">
        <f>I71</f>
        <v>0</v>
      </c>
      <c r="D502" s="240">
        <f>'Prior Year 2019'!I59</f>
        <v>0</v>
      </c>
      <c r="E502" s="180">
        <f>I59</f>
        <v>0</v>
      </c>
      <c r="F502" s="263" t="str">
        <f t="shared" si="18"/>
        <v/>
      </c>
      <c r="G502" s="263" t="str">
        <f t="shared" si="18"/>
        <v/>
      </c>
      <c r="H502" s="265" t="str">
        <f t="shared" si="19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 2019'!J71</f>
        <v>0</v>
      </c>
      <c r="C503" s="240">
        <f>J71</f>
        <v>0</v>
      </c>
      <c r="D503" s="240">
        <f>'Prior Year 2019'!J59</f>
        <v>0</v>
      </c>
      <c r="E503" s="180">
        <f>J59</f>
        <v>0</v>
      </c>
      <c r="F503" s="263" t="str">
        <f t="shared" si="18"/>
        <v/>
      </c>
      <c r="G503" s="263" t="str">
        <f t="shared" si="18"/>
        <v/>
      </c>
      <c r="H503" s="265" t="str">
        <f t="shared" si="19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 2019'!K71</f>
        <v>0</v>
      </c>
      <c r="C504" s="240">
        <f>K71</f>
        <v>0</v>
      </c>
      <c r="D504" s="240">
        <f>'Prior Year 2019'!K59</f>
        <v>0</v>
      </c>
      <c r="E504" s="180">
        <f>K59</f>
        <v>0</v>
      </c>
      <c r="F504" s="263" t="str">
        <f t="shared" si="18"/>
        <v/>
      </c>
      <c r="G504" s="263" t="str">
        <f t="shared" si="18"/>
        <v/>
      </c>
      <c r="H504" s="265" t="str">
        <f t="shared" si="19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 2019'!L71</f>
        <v>0</v>
      </c>
      <c r="C505" s="240">
        <f>L71</f>
        <v>0</v>
      </c>
      <c r="D505" s="240">
        <f>'Prior Year 2019'!L59</f>
        <v>0</v>
      </c>
      <c r="E505" s="180">
        <f>L59</f>
        <v>0</v>
      </c>
      <c r="F505" s="263" t="str">
        <f t="shared" si="18"/>
        <v/>
      </c>
      <c r="G505" s="263" t="str">
        <f t="shared" si="18"/>
        <v/>
      </c>
      <c r="H505" s="265" t="str">
        <f t="shared" si="19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 2019'!M71</f>
        <v>0</v>
      </c>
      <c r="C506" s="240">
        <f>M71</f>
        <v>0</v>
      </c>
      <c r="D506" s="240">
        <f>'Prior Year 2019'!M59</f>
        <v>0</v>
      </c>
      <c r="E506" s="180">
        <f>M59</f>
        <v>0</v>
      </c>
      <c r="F506" s="263" t="str">
        <f t="shared" si="18"/>
        <v/>
      </c>
      <c r="G506" s="263" t="str">
        <f t="shared" si="18"/>
        <v/>
      </c>
      <c r="H506" s="265" t="str">
        <f t="shared" si="19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 2019'!N71</f>
        <v>0</v>
      </c>
      <c r="C507" s="240">
        <f>N71</f>
        <v>0</v>
      </c>
      <c r="D507" s="240">
        <f>'Prior Year 2019'!N59</f>
        <v>0</v>
      </c>
      <c r="E507" s="180">
        <f>N59</f>
        <v>0</v>
      </c>
      <c r="F507" s="263" t="str">
        <f t="shared" si="18"/>
        <v/>
      </c>
      <c r="G507" s="263" t="str">
        <f t="shared" si="18"/>
        <v/>
      </c>
      <c r="H507" s="265" t="str">
        <f t="shared" si="19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 2019'!O71</f>
        <v>0</v>
      </c>
      <c r="C508" s="240">
        <f>O71</f>
        <v>0</v>
      </c>
      <c r="D508" s="240">
        <f>'Prior Year 2019'!O59</f>
        <v>0</v>
      </c>
      <c r="E508" s="180">
        <f>O59</f>
        <v>0</v>
      </c>
      <c r="F508" s="263" t="str">
        <f t="shared" si="18"/>
        <v/>
      </c>
      <c r="G508" s="263" t="str">
        <f t="shared" si="18"/>
        <v/>
      </c>
      <c r="H508" s="265" t="str">
        <f t="shared" si="19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 2019'!P71</f>
        <v>14384365.08</v>
      </c>
      <c r="C509" s="240">
        <f>P71</f>
        <v>15136622.680000002</v>
      </c>
      <c r="D509" s="240">
        <f>'Prior Year 2019'!P59</f>
        <v>24</v>
      </c>
      <c r="E509" s="180">
        <f>P59</f>
        <v>1355585</v>
      </c>
      <c r="F509" s="263">
        <f t="shared" si="18"/>
        <v>599348.54500000004</v>
      </c>
      <c r="G509" s="263">
        <f t="shared" si="18"/>
        <v>11.166118450705785</v>
      </c>
      <c r="H509" s="265">
        <f t="shared" si="19"/>
        <v>-0.99998136957444239</v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 2019'!Q71</f>
        <v>0</v>
      </c>
      <c r="C510" s="240">
        <f>Q71</f>
        <v>0</v>
      </c>
      <c r="D510" s="240">
        <f>'Prior Year 2019'!Q59</f>
        <v>0</v>
      </c>
      <c r="E510" s="180">
        <f>Q59</f>
        <v>0</v>
      </c>
      <c r="F510" s="263" t="str">
        <f t="shared" si="18"/>
        <v/>
      </c>
      <c r="G510" s="263" t="str">
        <f t="shared" si="18"/>
        <v/>
      </c>
      <c r="H510" s="265" t="str">
        <f t="shared" si="19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 2019'!R71</f>
        <v>0</v>
      </c>
      <c r="C511" s="240">
        <f>R71</f>
        <v>0</v>
      </c>
      <c r="D511" s="240">
        <f>'Prior Year 2019'!R59</f>
        <v>0</v>
      </c>
      <c r="E511" s="180">
        <f>R59</f>
        <v>0</v>
      </c>
      <c r="F511" s="263" t="str">
        <f t="shared" si="18"/>
        <v/>
      </c>
      <c r="G511" s="263" t="str">
        <f t="shared" si="18"/>
        <v/>
      </c>
      <c r="H511" s="265" t="str">
        <f t="shared" si="19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 2019'!S71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20">IF(B512=0,"",IF(D512=0,"",B512/D512))</f>
        <v/>
      </c>
      <c r="G512" s="263" t="str">
        <f t="shared" si="20"/>
        <v/>
      </c>
      <c r="H512" s="265" t="str">
        <f t="shared" si="19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 2019'!T71</f>
        <v>5882288.8100000005</v>
      </c>
      <c r="C513" s="240">
        <f>T71</f>
        <v>6223052.209999999</v>
      </c>
      <c r="D513" s="181" t="s">
        <v>529</v>
      </c>
      <c r="E513" s="181" t="s">
        <v>529</v>
      </c>
      <c r="F513" s="263" t="str">
        <f t="shared" si="20"/>
        <v/>
      </c>
      <c r="G513" s="263" t="str">
        <f t="shared" si="20"/>
        <v/>
      </c>
      <c r="H513" s="265" t="str">
        <f t="shared" si="19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 2019'!U71</f>
        <v>0</v>
      </c>
      <c r="C514" s="240">
        <f>U71</f>
        <v>0</v>
      </c>
      <c r="D514" s="240">
        <f>'Prior Year 2019'!U59</f>
        <v>0</v>
      </c>
      <c r="E514" s="180">
        <f>U59</f>
        <v>0</v>
      </c>
      <c r="F514" s="263" t="str">
        <f t="shared" si="20"/>
        <v/>
      </c>
      <c r="G514" s="263" t="str">
        <f t="shared" si="20"/>
        <v/>
      </c>
      <c r="H514" s="265" t="str">
        <f t="shared" si="19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 2019'!V71</f>
        <v>9786</v>
      </c>
      <c r="C515" s="240">
        <f>V71</f>
        <v>10098</v>
      </c>
      <c r="D515" s="240">
        <f>'Prior Year 2019'!V59</f>
        <v>0</v>
      </c>
      <c r="E515" s="180">
        <f>V59</f>
        <v>0</v>
      </c>
      <c r="F515" s="263" t="str">
        <f t="shared" si="20"/>
        <v/>
      </c>
      <c r="G515" s="263" t="str">
        <f t="shared" si="20"/>
        <v/>
      </c>
      <c r="H515" s="265" t="str">
        <f t="shared" si="19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 2019'!W71</f>
        <v>0</v>
      </c>
      <c r="C516" s="240">
        <f>W71</f>
        <v>0</v>
      </c>
      <c r="D516" s="240">
        <f>'Prior Year 2019'!W59</f>
        <v>0</v>
      </c>
      <c r="E516" s="180">
        <f>W59</f>
        <v>0</v>
      </c>
      <c r="F516" s="263" t="str">
        <f t="shared" si="20"/>
        <v/>
      </c>
      <c r="G516" s="263" t="str">
        <f t="shared" si="20"/>
        <v/>
      </c>
      <c r="H516" s="265" t="str">
        <f t="shared" si="19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 2019'!X71</f>
        <v>383.89</v>
      </c>
      <c r="C517" s="240">
        <f>X71</f>
        <v>1425.95</v>
      </c>
      <c r="D517" s="240">
        <f>'Prior Year 2019'!X59</f>
        <v>0</v>
      </c>
      <c r="E517" s="180">
        <f>X59</f>
        <v>0</v>
      </c>
      <c r="F517" s="263" t="str">
        <f t="shared" si="20"/>
        <v/>
      </c>
      <c r="G517" s="263" t="str">
        <f t="shared" si="20"/>
        <v/>
      </c>
      <c r="H517" s="265" t="str">
        <f t="shared" si="19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 2019'!Y71</f>
        <v>302439.95999999996</v>
      </c>
      <c r="C518" s="240">
        <f>Y71</f>
        <v>275945.53000000003</v>
      </c>
      <c r="D518" s="240">
        <f>'Prior Year 2019'!Y59</f>
        <v>0</v>
      </c>
      <c r="E518" s="180">
        <f>Y59</f>
        <v>14955</v>
      </c>
      <c r="F518" s="263" t="str">
        <f t="shared" si="20"/>
        <v/>
      </c>
      <c r="G518" s="263">
        <f t="shared" si="20"/>
        <v>18.451723838181213</v>
      </c>
      <c r="H518" s="265" t="str">
        <f t="shared" si="19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 2019'!Z71</f>
        <v>0</v>
      </c>
      <c r="C519" s="240">
        <f>Z71</f>
        <v>0</v>
      </c>
      <c r="D519" s="240">
        <f>'Prior Year 2019'!Z59</f>
        <v>0</v>
      </c>
      <c r="E519" s="180">
        <f>Z59</f>
        <v>0</v>
      </c>
      <c r="F519" s="263" t="str">
        <f t="shared" si="20"/>
        <v/>
      </c>
      <c r="G519" s="263" t="str">
        <f t="shared" si="20"/>
        <v/>
      </c>
      <c r="H519" s="265" t="str">
        <f t="shared" si="19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 2019'!AA71</f>
        <v>0</v>
      </c>
      <c r="C520" s="240">
        <f>AA71</f>
        <v>0</v>
      </c>
      <c r="D520" s="240">
        <f>'Prior Year 2019'!AA59</f>
        <v>0</v>
      </c>
      <c r="E520" s="180">
        <f>AA59</f>
        <v>0</v>
      </c>
      <c r="F520" s="263" t="str">
        <f t="shared" si="20"/>
        <v/>
      </c>
      <c r="G520" s="263" t="str">
        <f t="shared" si="20"/>
        <v/>
      </c>
      <c r="H520" s="265" t="str">
        <f t="shared" si="19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 2019'!AB71</f>
        <v>12564034.180000002</v>
      </c>
      <c r="C521" s="240">
        <f>AB71</f>
        <v>22653999.939999998</v>
      </c>
      <c r="D521" s="181" t="s">
        <v>529</v>
      </c>
      <c r="E521" s="181" t="s">
        <v>529</v>
      </c>
      <c r="F521" s="263" t="str">
        <f t="shared" si="20"/>
        <v/>
      </c>
      <c r="G521" s="263" t="str">
        <f t="shared" si="20"/>
        <v/>
      </c>
      <c r="H521" s="265" t="str">
        <f t="shared" si="19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 2019'!AC71</f>
        <v>3259959.68</v>
      </c>
      <c r="C522" s="240">
        <f>AC71</f>
        <v>2750111.4299999997</v>
      </c>
      <c r="D522" s="240">
        <f>'Prior Year 2019'!AC59</f>
        <v>0</v>
      </c>
      <c r="E522" s="180">
        <f>AC59</f>
        <v>0</v>
      </c>
      <c r="F522" s="263" t="str">
        <f t="shared" si="20"/>
        <v/>
      </c>
      <c r="G522" s="263" t="str">
        <f t="shared" si="20"/>
        <v/>
      </c>
      <c r="H522" s="265" t="str">
        <f t="shared" si="19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 2019'!AD71</f>
        <v>0</v>
      </c>
      <c r="C523" s="240">
        <f>AD71</f>
        <v>0</v>
      </c>
      <c r="D523" s="240">
        <f>'Prior Year 2019'!AD59</f>
        <v>0</v>
      </c>
      <c r="E523" s="180">
        <f>AD59</f>
        <v>0</v>
      </c>
      <c r="F523" s="263" t="str">
        <f t="shared" si="20"/>
        <v/>
      </c>
      <c r="G523" s="263" t="str">
        <f t="shared" si="20"/>
        <v/>
      </c>
      <c r="H523" s="265" t="str">
        <f t="shared" si="19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 2019'!AE71</f>
        <v>2648611.0799999996</v>
      </c>
      <c r="C524" s="240">
        <f>AE71</f>
        <v>2501449.94</v>
      </c>
      <c r="D524" s="240">
        <f>'Prior Year 2019'!AE59</f>
        <v>0</v>
      </c>
      <c r="E524" s="180">
        <f>AE59</f>
        <v>50193</v>
      </c>
      <c r="F524" s="263" t="str">
        <f t="shared" si="20"/>
        <v/>
      </c>
      <c r="G524" s="263">
        <f t="shared" si="20"/>
        <v>49.836629410475567</v>
      </c>
      <c r="H524" s="265" t="str">
        <f t="shared" si="19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 2019'!AF71</f>
        <v>0</v>
      </c>
      <c r="C525" s="240">
        <f>AF71</f>
        <v>0</v>
      </c>
      <c r="D525" s="240">
        <f>'Prior Year 2019'!AF59</f>
        <v>0</v>
      </c>
      <c r="E525" s="180">
        <f>AF59</f>
        <v>0</v>
      </c>
      <c r="F525" s="263" t="str">
        <f t="shared" si="20"/>
        <v/>
      </c>
      <c r="G525" s="263" t="str">
        <f t="shared" si="20"/>
        <v/>
      </c>
      <c r="H525" s="265" t="str">
        <f t="shared" si="19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 2019'!AG71</f>
        <v>18145625.449999999</v>
      </c>
      <c r="C526" s="240">
        <f>AG71</f>
        <v>16240085.65</v>
      </c>
      <c r="D526" s="240">
        <f>'Prior Year 2019'!AG59</f>
        <v>0</v>
      </c>
      <c r="E526" s="180">
        <f>AG59</f>
        <v>30942</v>
      </c>
      <c r="F526" s="263" t="str">
        <f t="shared" si="20"/>
        <v/>
      </c>
      <c r="G526" s="263">
        <f t="shared" si="20"/>
        <v>524.8557187641394</v>
      </c>
      <c r="H526" s="265" t="str">
        <f t="shared" si="19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 2019'!AH71</f>
        <v>0</v>
      </c>
      <c r="C527" s="240">
        <f>AH71</f>
        <v>0</v>
      </c>
      <c r="D527" s="240">
        <f>'Prior Year 2019'!AH59</f>
        <v>0</v>
      </c>
      <c r="E527" s="180">
        <f>AH59</f>
        <v>0</v>
      </c>
      <c r="F527" s="263" t="str">
        <f t="shared" si="20"/>
        <v/>
      </c>
      <c r="G527" s="263" t="str">
        <f t="shared" si="20"/>
        <v/>
      </c>
      <c r="H527" s="265" t="str">
        <f t="shared" si="19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 2019'!AI71</f>
        <v>0</v>
      </c>
      <c r="C528" s="240">
        <f>AI71</f>
        <v>0</v>
      </c>
      <c r="D528" s="240">
        <f>'Prior Year 2019'!AI59</f>
        <v>0</v>
      </c>
      <c r="E528" s="180">
        <f>AI59</f>
        <v>0</v>
      </c>
      <c r="F528" s="263" t="str">
        <f t="shared" ref="F528:G540" si="21">IF(B528=0,"",IF(D528=0,"",B528/D528))</f>
        <v/>
      </c>
      <c r="G528" s="263" t="str">
        <f t="shared" si="21"/>
        <v/>
      </c>
      <c r="H528" s="265" t="str">
        <f t="shared" si="19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 2019'!AJ71</f>
        <v>36923895.509999998</v>
      </c>
      <c r="C529" s="240">
        <f>AJ71</f>
        <v>52068104.04999999</v>
      </c>
      <c r="D529" s="240">
        <f>'Prior Year 2019'!AJ59</f>
        <v>0</v>
      </c>
      <c r="E529" s="180">
        <f>AJ59</f>
        <v>0</v>
      </c>
      <c r="F529" s="263" t="str">
        <f t="shared" si="21"/>
        <v/>
      </c>
      <c r="G529" s="263" t="str">
        <f t="shared" si="21"/>
        <v/>
      </c>
      <c r="H529" s="265" t="str">
        <f t="shared" si="19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 2019'!AK71</f>
        <v>4632432.29</v>
      </c>
      <c r="C530" s="240">
        <f>AK71</f>
        <v>4678497.37</v>
      </c>
      <c r="D530" s="240">
        <f>'Prior Year 2019'!AK59</f>
        <v>0</v>
      </c>
      <c r="E530" s="180">
        <f>AK59</f>
        <v>62176</v>
      </c>
      <c r="F530" s="263" t="str">
        <f t="shared" si="21"/>
        <v/>
      </c>
      <c r="G530" s="263">
        <f t="shared" si="21"/>
        <v>75.246033356922283</v>
      </c>
      <c r="H530" s="265" t="str">
        <f t="shared" si="19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 2019'!AL71</f>
        <v>2565754.85</v>
      </c>
      <c r="C531" s="240">
        <f>AL71</f>
        <v>2289634.5</v>
      </c>
      <c r="D531" s="240">
        <f>'Prior Year 2019'!AL59</f>
        <v>0</v>
      </c>
      <c r="E531" s="180">
        <f>AL59</f>
        <v>0</v>
      </c>
      <c r="F531" s="263" t="str">
        <f t="shared" si="21"/>
        <v/>
      </c>
      <c r="G531" s="263" t="str">
        <f t="shared" si="21"/>
        <v/>
      </c>
      <c r="H531" s="265" t="str">
        <f t="shared" si="19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 2019'!AM71</f>
        <v>0</v>
      </c>
      <c r="C532" s="240">
        <f>AM71</f>
        <v>0</v>
      </c>
      <c r="D532" s="240">
        <f>'Prior Year 2019'!AM59</f>
        <v>0</v>
      </c>
      <c r="E532" s="180">
        <f>AM59</f>
        <v>0</v>
      </c>
      <c r="F532" s="263" t="str">
        <f t="shared" si="21"/>
        <v/>
      </c>
      <c r="G532" s="263" t="str">
        <f t="shared" si="21"/>
        <v/>
      </c>
      <c r="H532" s="265" t="str">
        <f t="shared" si="19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 2019'!AN71</f>
        <v>0</v>
      </c>
      <c r="C533" s="240">
        <f>AN71</f>
        <v>0</v>
      </c>
      <c r="D533" s="240">
        <f>'Prior Year 2019'!AN59</f>
        <v>0</v>
      </c>
      <c r="E533" s="180">
        <f>AN59</f>
        <v>0</v>
      </c>
      <c r="F533" s="263" t="str">
        <f t="shared" si="21"/>
        <v/>
      </c>
      <c r="G533" s="263" t="str">
        <f t="shared" si="21"/>
        <v/>
      </c>
      <c r="H533" s="265" t="str">
        <f t="shared" si="19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 2019'!AO71</f>
        <v>0</v>
      </c>
      <c r="C534" s="240">
        <f>AO71</f>
        <v>0</v>
      </c>
      <c r="D534" s="240">
        <f>'Prior Year 2019'!AO59</f>
        <v>0</v>
      </c>
      <c r="E534" s="180">
        <f>AO59</f>
        <v>0</v>
      </c>
      <c r="F534" s="263" t="str">
        <f t="shared" si="21"/>
        <v/>
      </c>
      <c r="G534" s="263" t="str">
        <f t="shared" si="21"/>
        <v/>
      </c>
      <c r="H534" s="265" t="str">
        <f t="shared" si="19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 2019'!AP71</f>
        <v>0</v>
      </c>
      <c r="C535" s="240">
        <f>AP71</f>
        <v>0</v>
      </c>
      <c r="D535" s="240">
        <f>'Prior Year 2019'!AP59</f>
        <v>0</v>
      </c>
      <c r="E535" s="180">
        <f>AP59</f>
        <v>0</v>
      </c>
      <c r="F535" s="263" t="str">
        <f t="shared" si="21"/>
        <v/>
      </c>
      <c r="G535" s="263" t="str">
        <f t="shared" si="21"/>
        <v/>
      </c>
      <c r="H535" s="265" t="str">
        <f t="shared" si="19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 2019'!AQ71</f>
        <v>0</v>
      </c>
      <c r="C536" s="240">
        <f>AQ71</f>
        <v>0</v>
      </c>
      <c r="D536" s="240">
        <f>'Prior Year 2019'!AQ59</f>
        <v>0</v>
      </c>
      <c r="E536" s="180">
        <f>AQ59</f>
        <v>0</v>
      </c>
      <c r="F536" s="263" t="str">
        <f t="shared" si="21"/>
        <v/>
      </c>
      <c r="G536" s="263" t="str">
        <f t="shared" si="21"/>
        <v/>
      </c>
      <c r="H536" s="265" t="str">
        <f t="shared" si="19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 2019'!AR71</f>
        <v>0</v>
      </c>
      <c r="C537" s="240">
        <f>AR71</f>
        <v>0</v>
      </c>
      <c r="D537" s="240">
        <f>'Prior Year 2019'!AR59</f>
        <v>0</v>
      </c>
      <c r="E537" s="180">
        <f>AR59</f>
        <v>0</v>
      </c>
      <c r="F537" s="263" t="str">
        <f t="shared" si="21"/>
        <v/>
      </c>
      <c r="G537" s="263" t="str">
        <f t="shared" si="21"/>
        <v/>
      </c>
      <c r="H537" s="265" t="str">
        <f t="shared" si="19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 2019'!AS71</f>
        <v>0</v>
      </c>
      <c r="C538" s="240">
        <f>AS71</f>
        <v>0</v>
      </c>
      <c r="D538" s="240">
        <f>'Prior Year 2019'!AS59</f>
        <v>0</v>
      </c>
      <c r="E538" s="180">
        <f>AS59</f>
        <v>0</v>
      </c>
      <c r="F538" s="263" t="str">
        <f t="shared" si="21"/>
        <v/>
      </c>
      <c r="G538" s="263" t="str">
        <f t="shared" si="21"/>
        <v/>
      </c>
      <c r="H538" s="265" t="str">
        <f t="shared" si="19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 2019'!AT71</f>
        <v>0</v>
      </c>
      <c r="C539" s="240">
        <f>AT71</f>
        <v>0</v>
      </c>
      <c r="D539" s="240">
        <f>'Prior Year 2019'!AT59</f>
        <v>0</v>
      </c>
      <c r="E539" s="180">
        <f>AT59</f>
        <v>0</v>
      </c>
      <c r="F539" s="263" t="str">
        <f t="shared" si="21"/>
        <v/>
      </c>
      <c r="G539" s="263" t="str">
        <f t="shared" si="21"/>
        <v/>
      </c>
      <c r="H539" s="265" t="str">
        <f t="shared" si="19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 2019'!AU71</f>
        <v>0</v>
      </c>
      <c r="C540" s="240">
        <f>AU71</f>
        <v>0</v>
      </c>
      <c r="D540" s="240">
        <f>'Prior Year 2019'!AU59</f>
        <v>0</v>
      </c>
      <c r="E540" s="180">
        <f>AU59</f>
        <v>0</v>
      </c>
      <c r="F540" s="263" t="str">
        <f t="shared" si="21"/>
        <v/>
      </c>
      <c r="G540" s="263" t="str">
        <f t="shared" si="21"/>
        <v/>
      </c>
      <c r="H540" s="265" t="str">
        <f t="shared" si="19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 2019'!AV71</f>
        <v>47195363.189999998</v>
      </c>
      <c r="C541" s="240">
        <f>AV71</f>
        <v>46946464.720000006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 2019'!AW71</f>
        <v>800890.01</v>
      </c>
      <c r="C542" s="240">
        <f>AW71</f>
        <v>950292.1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 2019'!AX71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 2019'!AY71</f>
        <v>0</v>
      </c>
      <c r="C544" s="240">
        <f>AY71</f>
        <v>13795.960000000006</v>
      </c>
      <c r="D544" s="240">
        <f>'Prior Year 2019'!AY59</f>
        <v>32592.591450355907</v>
      </c>
      <c r="E544" s="180">
        <f>AY59</f>
        <v>36378</v>
      </c>
      <c r="F544" s="263" t="str">
        <f t="shared" ref="F544:G550" si="22">IF(B544=0,"",IF(D544=0,"",B544/D544))</f>
        <v/>
      </c>
      <c r="G544" s="263">
        <f t="shared" si="22"/>
        <v>0.37923910055528082</v>
      </c>
      <c r="H544" s="265" t="str">
        <f t="shared" si="19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 2019'!AZ71</f>
        <v>0</v>
      </c>
      <c r="C545" s="240">
        <f>AZ71</f>
        <v>0</v>
      </c>
      <c r="D545" s="240">
        <f>'Prior Year 2019'!AZ59</f>
        <v>0</v>
      </c>
      <c r="E545" s="180">
        <f>AZ59</f>
        <v>0</v>
      </c>
      <c r="F545" s="263" t="str">
        <f t="shared" si="22"/>
        <v/>
      </c>
      <c r="G545" s="263" t="str">
        <f t="shared" si="22"/>
        <v/>
      </c>
      <c r="H545" s="265" t="str">
        <f t="shared" si="19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 2019'!BA71</f>
        <v>0</v>
      </c>
      <c r="C546" s="240">
        <f>BA71</f>
        <v>0</v>
      </c>
      <c r="D546" s="240">
        <f>'Prior Year 2019'!BA59</f>
        <v>0</v>
      </c>
      <c r="E546" s="180">
        <f>BA59</f>
        <v>0</v>
      </c>
      <c r="F546" s="263" t="str">
        <f t="shared" si="22"/>
        <v/>
      </c>
      <c r="G546" s="263" t="str">
        <f t="shared" si="22"/>
        <v/>
      </c>
      <c r="H546" s="265" t="str">
        <f t="shared" si="19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 2019'!BB71</f>
        <v>1497106.58</v>
      </c>
      <c r="C547" s="240">
        <f>BB71</f>
        <v>1791616.0800000003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 2019'!BC71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 2019'!BD71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 2019'!BE71</f>
        <v>0</v>
      </c>
      <c r="C550" s="240">
        <f>BE71</f>
        <v>0</v>
      </c>
      <c r="D550" s="240">
        <f>'Prior Year 2019'!BE59</f>
        <v>181562.17744259659</v>
      </c>
      <c r="E550" s="180">
        <f>BE59</f>
        <v>181562.17744259659</v>
      </c>
      <c r="F550" s="263" t="str">
        <f t="shared" si="22"/>
        <v/>
      </c>
      <c r="G550" s="263" t="str">
        <f t="shared" si="22"/>
        <v/>
      </c>
      <c r="H550" s="265" t="str">
        <f t="shared" si="19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 2019'!BF71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 2019'!BG71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 2019'!BH71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 2019'!BI71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 2019'!BJ71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 2019'!BK71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 2019'!BL71</f>
        <v>315516.33</v>
      </c>
      <c r="C557" s="240">
        <f>BL71</f>
        <v>1024311.5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 2019'!BM71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 2019'!BN71</f>
        <v>4549909.62</v>
      </c>
      <c r="C559" s="240">
        <f>BN71</f>
        <v>4551430.53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 2019'!BO71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 2019'!BP71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 2019'!BQ71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 2019'!BR71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 2019'!BS71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 2019'!BT71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 2019'!BU71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 2019'!BV71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 2019'!BW71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 2019'!BX71</f>
        <v>509574</v>
      </c>
      <c r="C569" s="240">
        <f>BX71</f>
        <v>512465.75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 2019'!BY71</f>
        <v>962606.2</v>
      </c>
      <c r="C570" s="240">
        <f>BY71</f>
        <v>961372.59999999986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 2019'!BZ71</f>
        <v>1365445.1299999997</v>
      </c>
      <c r="C571" s="240">
        <f>BZ71</f>
        <v>1684951.3900000001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 2019'!CA71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 2019'!CB71</f>
        <v>15414.610000000015</v>
      </c>
      <c r="C573" s="240">
        <f>CB71</f>
        <v>23472.439999999973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 2019'!CC71</f>
        <v>92290194.300000012</v>
      </c>
      <c r="C574" s="240">
        <f>CC71</f>
        <v>87625008.349999994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 2019'!CD71</f>
        <v>8765975.5099999998</v>
      </c>
      <c r="C575" s="240">
        <f>CD71</f>
        <v>9942273.9199999981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181562.17744259659</v>
      </c>
      <c r="E612" s="180">
        <f>SUM(C624:D647)+SUM(C668:D713)</f>
        <v>206262265.2253097</v>
      </c>
      <c r="F612" s="180">
        <f>CE64-(AX64+BD64+BE64+BG64+BJ64+BN64+BP64+BQ64+CB64+CC64+CD64)</f>
        <v>24658226.110000003</v>
      </c>
      <c r="G612" s="180">
        <f>CE77-(AX77+AY77+BD77+BE77+BG77+BJ77+BN77+BP77+BQ77+CB77+CC77+CD77)</f>
        <v>36378</v>
      </c>
      <c r="H612" s="197">
        <f>CE60-(AX60+AY60+AZ60+BD60+BE60+BG60+BJ60+BN60+BO60+BP60+BQ60+BR60+CB60+CC60+CD60)</f>
        <v>827.72741290031104</v>
      </c>
      <c r="I612" s="180">
        <f>CE78-(AX78+AY78+AZ78+BD78+BE78+BF78+BG78+BJ78+BN78+BO78+BP78+BQ78+BR78+CB78+CC78+CD78)</f>
        <v>63536.314811406839</v>
      </c>
      <c r="J612" s="180">
        <f>CE79-(AX79+AY79+AZ79+BA79+BD79+BE79+BF79+BG79+BJ79+BN79+BO79+BP79+BQ79+BR79+CB79+CC79+CD79)</f>
        <v>244582</v>
      </c>
      <c r="K612" s="180">
        <f>CE75-(AW75+AX75+AY75+AZ75+BA75+BB75+BC75+BD75+BE75+BF75+BG75+BH75+BI75+BJ75+BK75+BL75+BM75+BN75+BO75+BP75+BQ75+BR75+BS75+BT75+BU75+BV75+BW75+BX75+CB75+CC75+CD75)</f>
        <v>857385083.64999998</v>
      </c>
      <c r="L612" s="197">
        <f>CE80-(AW80+AX80+AY80+AZ80+BA80+BB80+BC80+BD80+BE80+BF80+BG80+BH80+BI80+BJ80+BK80+BL80+BM80+BN80+BO80+BP80+BQ80+BR80+BS80+BT80+BU80+BV80+BW80+BX80+BY80+BZ80+CA80+CB80+CC80+CD80)</f>
        <v>193.46195339815588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9942273.9199999981</v>
      </c>
      <c r="D615" s="266">
        <f>SUM(C614:C615)</f>
        <v>9942273.9199999981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4551430.53</v>
      </c>
      <c r="D619" s="180">
        <f>(D615/D612)*BN76</f>
        <v>121098.68582114065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87625008.349999994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23472.439999999973</v>
      </c>
      <c r="D622" s="180">
        <f>(D615/D612)*CB76</f>
        <v>401512.78886917833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92722522.794690311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13795.960000000006</v>
      </c>
      <c r="D625" s="180">
        <f>(D615/D612)*AY76</f>
        <v>0</v>
      </c>
      <c r="E625" s="180">
        <f>(E623/E612)*SUM(C625:D625)</f>
        <v>6201.7946626219382</v>
      </c>
      <c r="F625" s="180">
        <f>(F624/F612)*AY64</f>
        <v>0</v>
      </c>
      <c r="G625" s="180">
        <f>SUM(C625:F625)</f>
        <v>19997.754662621945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950292.1</v>
      </c>
      <c r="D631" s="180">
        <f>(D615/D612)*AW76</f>
        <v>0</v>
      </c>
      <c r="E631" s="180">
        <f>(E623/E612)*SUM(C631:D631)</f>
        <v>427191.47299004858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1791616.0800000003</v>
      </c>
      <c r="D632" s="180">
        <f>(D615/D612)*BB76</f>
        <v>43143.66623253838</v>
      </c>
      <c r="E632" s="180">
        <f>(E623/E612)*SUM(C632:D632)</f>
        <v>824792.41759026085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1024311.5</v>
      </c>
      <c r="D637" s="180">
        <f>(D615/D612)*BL76</f>
        <v>0</v>
      </c>
      <c r="E637" s="180">
        <f>(E623/E612)*SUM(C637:D637)</f>
        <v>460465.93303853221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512465.75</v>
      </c>
      <c r="D644" s="180">
        <f>(D615/D612)*BX76</f>
        <v>0</v>
      </c>
      <c r="E644" s="180">
        <f>(E623/E612)*SUM(C644:D644)</f>
        <v>230372.3229935827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6264651.2428449634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961372.59999999986</v>
      </c>
      <c r="D645" s="180">
        <f>(D615/D612)*BY76</f>
        <v>3941.5966851788885</v>
      </c>
      <c r="E645" s="180">
        <f>(E623/E612)*SUM(C645:D645)</f>
        <v>433944.46147678909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1684951.3900000001</v>
      </c>
      <c r="D646" s="180">
        <f>(D615/D612)*BZ76</f>
        <v>0</v>
      </c>
      <c r="E646" s="180">
        <f>(E623/E612)*SUM(C646:D646)</f>
        <v>757448.0164685467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7003.2064471732156</v>
      </c>
      <c r="E647" s="180">
        <f>(E623/E612)*SUM(C647:D647)</f>
        <v>3148.2005141590998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3851809.4715918475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109080990.61999997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6021799.2899999991</v>
      </c>
      <c r="D668" s="180">
        <f>(D615/D612)*C76</f>
        <v>936828.49294212461</v>
      </c>
      <c r="E668" s="180">
        <f>(E623/E612)*SUM(C668:D668)</f>
        <v>3128160.7545559118</v>
      </c>
      <c r="F668" s="180">
        <f>(F624/F612)*C64</f>
        <v>0</v>
      </c>
      <c r="G668" s="180">
        <f>(G625/G612)*C77</f>
        <v>1322.6289987978557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164730.25508413836</v>
      </c>
      <c r="L668" s="180">
        <f>(L647/L612)*C80</f>
        <v>456984.45523814764</v>
      </c>
      <c r="M668" s="180">
        <f t="shared" ref="M668:M713" si="23">ROUND(SUM(D668:L668),0)</f>
        <v>4688027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3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12106506.139999997</v>
      </c>
      <c r="D670" s="180">
        <f>(D615/D612)*E76</f>
        <v>2006715.1704000698</v>
      </c>
      <c r="E670" s="180">
        <f>(E623/E612)*SUM(C670:D670)</f>
        <v>6344415.3647329574</v>
      </c>
      <c r="F670" s="180">
        <f>(F624/F612)*E64</f>
        <v>0</v>
      </c>
      <c r="G670" s="180">
        <f>(G625/G612)*E77</f>
        <v>17312.916744862705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499674.06554766221</v>
      </c>
      <c r="L670" s="180">
        <f>(L647/L612)*E80</f>
        <v>1176017.1723670796</v>
      </c>
      <c r="M670" s="180">
        <f t="shared" si="23"/>
        <v>10044135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3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3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3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3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3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3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3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3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3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3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15136622.680000002</v>
      </c>
      <c r="D681" s="180">
        <f>(D615/D612)*P76</f>
        <v>753432.41098969849</v>
      </c>
      <c r="E681" s="180">
        <f>(E623/E612)*SUM(C681:D681)</f>
        <v>7143167.9166994132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1782051.9860339817</v>
      </c>
      <c r="L681" s="180">
        <f>(L647/L612)*P80</f>
        <v>492283.0836514702</v>
      </c>
      <c r="M681" s="180">
        <f t="shared" si="23"/>
        <v>10170935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3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3.2983266802939046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3"/>
        <v>3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3"/>
        <v>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6223052.209999999</v>
      </c>
      <c r="D685" s="180">
        <f>(D615/D612)*T76</f>
        <v>248222.8639920814</v>
      </c>
      <c r="E685" s="180">
        <f>(E623/E612)*SUM(C685:D685)</f>
        <v>2909077.6730464902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97932.700225102322</v>
      </c>
      <c r="L685" s="180">
        <f>(L647/L612)*T80</f>
        <v>264047.35290769133</v>
      </c>
      <c r="M685" s="180">
        <f t="shared" si="23"/>
        <v>3519281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284026.30735272181</v>
      </c>
      <c r="L686" s="180">
        <f>(L647/L612)*U80</f>
        <v>0</v>
      </c>
      <c r="M686" s="180">
        <f t="shared" si="23"/>
        <v>284026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10098</v>
      </c>
      <c r="D687" s="180">
        <f>(D615/D612)*V76</f>
        <v>0</v>
      </c>
      <c r="E687" s="180">
        <f>(E623/E612)*SUM(C687:D687)</f>
        <v>4539.4247666096671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3485.8414832188814</v>
      </c>
      <c r="L687" s="180">
        <f>(L647/L612)*V80</f>
        <v>0</v>
      </c>
      <c r="M687" s="180">
        <f t="shared" si="23"/>
        <v>8025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143325.78446881083</v>
      </c>
      <c r="L688" s="180">
        <f>(L647/L612)*W80</f>
        <v>0</v>
      </c>
      <c r="M688" s="180">
        <f t="shared" si="23"/>
        <v>143326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1425.95</v>
      </c>
      <c r="D689" s="180">
        <f>(D615/D612)*X76</f>
        <v>0</v>
      </c>
      <c r="E689" s="180">
        <f>(E623/E612)*SUM(C689:D689)</f>
        <v>641.0173050056502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81148.418748378492</v>
      </c>
      <c r="L689" s="180">
        <f>(L647/L612)*X80</f>
        <v>0</v>
      </c>
      <c r="M689" s="180">
        <f t="shared" si="23"/>
        <v>81789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275945.53000000003</v>
      </c>
      <c r="D690" s="180">
        <f>(D615/D612)*Y76</f>
        <v>0</v>
      </c>
      <c r="E690" s="180">
        <f>(E623/E612)*SUM(C690:D690)</f>
        <v>124047.72956201536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202450.57489122922</v>
      </c>
      <c r="L690" s="180">
        <f>(L647/L612)*Y80</f>
        <v>0</v>
      </c>
      <c r="M690" s="180">
        <f t="shared" si="23"/>
        <v>326498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13634.565642437419</v>
      </c>
      <c r="L691" s="180">
        <f>(L647/L612)*Z80</f>
        <v>0</v>
      </c>
      <c r="M691" s="180">
        <f t="shared" si="23"/>
        <v>13635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8105.7258595771436</v>
      </c>
      <c r="L692" s="180">
        <f>(L647/L612)*AA80</f>
        <v>0</v>
      </c>
      <c r="M692" s="180">
        <f t="shared" si="23"/>
        <v>8106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22653999.939999998</v>
      </c>
      <c r="D693" s="180">
        <f>(D615/D612)*AB76</f>
        <v>0</v>
      </c>
      <c r="E693" s="180">
        <f>(E623/E612)*SUM(C693:D693)</f>
        <v>10183811.486473549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769626.80860523519</v>
      </c>
      <c r="L693" s="180">
        <f>(L647/L612)*AB80</f>
        <v>0</v>
      </c>
      <c r="M693" s="180">
        <f t="shared" si="23"/>
        <v>10953438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2750111.4299999997</v>
      </c>
      <c r="D694" s="180">
        <f>(D615/D612)*AC76</f>
        <v>34049.793931183456</v>
      </c>
      <c r="E694" s="180">
        <f>(E623/E612)*SUM(C694:D694)</f>
        <v>1251583.5228904234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72008.158047225326</v>
      </c>
      <c r="L694" s="180">
        <f>(L647/L612)*AC80</f>
        <v>0</v>
      </c>
      <c r="M694" s="180">
        <f t="shared" si="23"/>
        <v>1357641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3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2501449.94</v>
      </c>
      <c r="D696" s="180">
        <f>(D615/D612)*AE76</f>
        <v>505380.26839794277</v>
      </c>
      <c r="E696" s="180">
        <f>(E623/E612)*SUM(C696:D696)</f>
        <v>1351681.4732612129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47376.339571464341</v>
      </c>
      <c r="L696" s="180">
        <f>(L647/L612)*AE80</f>
        <v>0</v>
      </c>
      <c r="M696" s="180">
        <f t="shared" si="23"/>
        <v>1904438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3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16240085.65</v>
      </c>
      <c r="D698" s="180">
        <f>(D615/D612)*AG76</f>
        <v>1265790.4841683595</v>
      </c>
      <c r="E698" s="180">
        <f>(E623/E612)*SUM(C698:D698)</f>
        <v>7869539.283486329</v>
      </c>
      <c r="F698" s="180">
        <f>(F624/F612)*AG64</f>
        <v>0</v>
      </c>
      <c r="G698" s="180">
        <f>(G625/G612)*AG77</f>
        <v>1358.9105922810886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914259.44997002918</v>
      </c>
      <c r="L698" s="180">
        <f>(L647/L612)*AG80</f>
        <v>699479.19761211623</v>
      </c>
      <c r="M698" s="180">
        <f t="shared" si="23"/>
        <v>10750427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3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3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52068104.04999999</v>
      </c>
      <c r="D701" s="180">
        <f>(D615/D612)*AJ76</f>
        <v>1328997.1020619429</v>
      </c>
      <c r="E701" s="180">
        <f>(E623/E612)*SUM(C701:D701)</f>
        <v>24003973.404122751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657067.58503040764</v>
      </c>
      <c r="L701" s="180">
        <f>(L647/L612)*AJ80</f>
        <v>475905.65793250187</v>
      </c>
      <c r="M701" s="180">
        <f t="shared" si="23"/>
        <v>26465944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4678497.37</v>
      </c>
      <c r="D702" s="180">
        <f>(D615/D612)*AK76</f>
        <v>505054.44872196601</v>
      </c>
      <c r="E702" s="180">
        <f>(E623/E612)*SUM(C702:D702)</f>
        <v>2330198.4061112176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93172.44488658983</v>
      </c>
      <c r="L702" s="180">
        <f>(L647/L612)*AK80</f>
        <v>14822.025612508545</v>
      </c>
      <c r="M702" s="180">
        <f t="shared" si="23"/>
        <v>2943247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2289634.5</v>
      </c>
      <c r="D703" s="180">
        <f>(D615/D612)*AL76</f>
        <v>415593.67483231949</v>
      </c>
      <c r="E703" s="180">
        <f>(E623/E612)*SUM(C703:D703)</f>
        <v>1216100.1956985639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45489.378299373457</v>
      </c>
      <c r="L703" s="180">
        <f>(L647/L612)*AL80</f>
        <v>0</v>
      </c>
      <c r="M703" s="180">
        <f t="shared" si="23"/>
        <v>1677183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3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3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3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3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3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3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3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3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3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46946464.720000006</v>
      </c>
      <c r="D713" s="180">
        <f>(D615/D612)*AV76</f>
        <v>1365509.2655070976</v>
      </c>
      <c r="E713" s="180">
        <f>(E623/E612)*SUM(C713:D713)</f>
        <v>21718020.522243306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385084.85309738031</v>
      </c>
      <c r="L713" s="180">
        <f>(L647/L612)*AV80</f>
        <v>272270.52627033199</v>
      </c>
      <c r="M713" s="180">
        <f t="shared" si="23"/>
        <v>23740885</v>
      </c>
      <c r="N713" s="199" t="s">
        <v>741</v>
      </c>
    </row>
    <row r="715" spans="1:83" ht="12.65" customHeight="1" x14ac:dyDescent="0.35">
      <c r="C715" s="180">
        <f>SUM(C614:C647)+SUM(C668:C713)</f>
        <v>298984788.01999998</v>
      </c>
      <c r="D715" s="180">
        <f>SUM(D616:D647)+SUM(D668:D713)</f>
        <v>9942273.9199999962</v>
      </c>
      <c r="E715" s="180">
        <f>SUM(E624:E647)+SUM(E668:E713)</f>
        <v>92722522.794690296</v>
      </c>
      <c r="F715" s="180">
        <f>SUM(F625:F648)+SUM(F668:F713)</f>
        <v>0</v>
      </c>
      <c r="G715" s="180">
        <f>SUM(G626:G647)+SUM(G668:G713)</f>
        <v>19997.754662621945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6264651.2428449625</v>
      </c>
      <c r="L715" s="180">
        <f>SUM(L668:L713)</f>
        <v>3851809.4715918466</v>
      </c>
      <c r="M715" s="180">
        <f>SUM(M668:M713)</f>
        <v>109080989</v>
      </c>
      <c r="N715" s="198" t="s">
        <v>742</v>
      </c>
    </row>
    <row r="716" spans="1:83" ht="12.65" customHeight="1" x14ac:dyDescent="0.35">
      <c r="C716" s="180">
        <f>CE71</f>
        <v>298984788.01999998</v>
      </c>
      <c r="D716" s="180">
        <f>D615</f>
        <v>9942273.9199999981</v>
      </c>
      <c r="E716" s="180">
        <f>E623</f>
        <v>92722522.794690311</v>
      </c>
      <c r="F716" s="180">
        <f>F624</f>
        <v>0</v>
      </c>
      <c r="G716" s="180">
        <f>G625</f>
        <v>19997.754662621945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6264651.2428449634</v>
      </c>
      <c r="L716" s="180">
        <f>L647</f>
        <v>3851809.4715918475</v>
      </c>
      <c r="M716" s="180">
        <f>C648</f>
        <v>109080990.61999997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175*2020*A</v>
      </c>
      <c r="B722" s="275">
        <f>ROUND(C165,0)</f>
        <v>6877863</v>
      </c>
      <c r="C722" s="275">
        <f>ROUND(C166,0)</f>
        <v>0</v>
      </c>
      <c r="D722" s="275">
        <f>ROUND(C167,0)</f>
        <v>0</v>
      </c>
      <c r="E722" s="275">
        <f>ROUND(C168,0)</f>
        <v>10506323</v>
      </c>
      <c r="F722" s="275">
        <f>ROUND(C169,0)</f>
        <v>0</v>
      </c>
      <c r="G722" s="275">
        <f>ROUND(C170,0)</f>
        <v>0</v>
      </c>
      <c r="H722" s="275">
        <f>ROUND(C171+C172,0)</f>
        <v>8967957</v>
      </c>
      <c r="I722" s="275">
        <f>ROUND(C175,0)</f>
        <v>4702654</v>
      </c>
      <c r="J722" s="275">
        <f>ROUND(C176,0)</f>
        <v>18858</v>
      </c>
      <c r="K722" s="275">
        <f>ROUND(C179,0)</f>
        <v>3201229</v>
      </c>
      <c r="L722" s="275">
        <f>ROUND(C180,0)</f>
        <v>0</v>
      </c>
      <c r="M722" s="275">
        <f>ROUND(C183,0)</f>
        <v>140736</v>
      </c>
      <c r="N722" s="275">
        <f>ROUND(C184,0)</f>
        <v>3627396</v>
      </c>
      <c r="O722" s="275">
        <f>ROUND(C185,0)</f>
        <v>0</v>
      </c>
      <c r="P722" s="275">
        <f>ROUND(C188,0)</f>
        <v>0</v>
      </c>
      <c r="Q722" s="275">
        <f>ROUND(C189,0)</f>
        <v>2972912</v>
      </c>
      <c r="R722" s="275">
        <f>ROUND(B195,0)</f>
        <v>774202</v>
      </c>
      <c r="S722" s="275">
        <f>ROUND(C195,0)</f>
        <v>0</v>
      </c>
      <c r="T722" s="275">
        <f>ROUND(D195,0)</f>
        <v>0</v>
      </c>
      <c r="U722" s="275">
        <f>ROUND(B196,0)</f>
        <v>472407</v>
      </c>
      <c r="V722" s="275">
        <f>ROUND(C196,0)</f>
        <v>0</v>
      </c>
      <c r="W722" s="275">
        <f>ROUND(D196,0)</f>
        <v>0</v>
      </c>
      <c r="X722" s="275">
        <f>ROUND(B197,0)</f>
        <v>141185555</v>
      </c>
      <c r="Y722" s="275">
        <f>ROUND(C197,0)</f>
        <v>2485563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3354416</v>
      </c>
      <c r="AE722" s="275">
        <f>ROUND(C199,0)</f>
        <v>32121</v>
      </c>
      <c r="AF722" s="275">
        <f>ROUND(D199,0)</f>
        <v>0</v>
      </c>
      <c r="AG722" s="275">
        <f>ROUND(B200,0)</f>
        <v>33164958</v>
      </c>
      <c r="AH722" s="275">
        <f>ROUND(C200,0)</f>
        <v>4185249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6233435</v>
      </c>
      <c r="AN722" s="275">
        <f>ROUND(C202,0)</f>
        <v>4749928</v>
      </c>
      <c r="AO722" s="275">
        <f>ROUND(D202,0)</f>
        <v>0</v>
      </c>
      <c r="AP722" s="275">
        <f>ROUND(B203,0)</f>
        <v>0</v>
      </c>
      <c r="AQ722" s="275">
        <f>ROUND(C203,0)</f>
        <v>0</v>
      </c>
      <c r="AR722" s="275">
        <f>ROUND(D203,0)</f>
        <v>0</v>
      </c>
      <c r="AS722" s="275"/>
      <c r="AT722" s="275"/>
      <c r="AU722" s="275"/>
      <c r="AV722" s="275">
        <f>ROUND(B209,0)</f>
        <v>394963</v>
      </c>
      <c r="AW722" s="275">
        <f>ROUND(C209,0)</f>
        <v>10910</v>
      </c>
      <c r="AX722" s="275">
        <f>ROUND(D209,0)</f>
        <v>0</v>
      </c>
      <c r="AY722" s="275">
        <f>ROUND(B210,0)</f>
        <v>50405686</v>
      </c>
      <c r="AZ722" s="275">
        <f>ROUND(C210,0)</f>
        <v>4780048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3066226</v>
      </c>
      <c r="BF722" s="275">
        <f>ROUND(C212,0)</f>
        <v>95248</v>
      </c>
      <c r="BG722" s="275">
        <f>ROUND(D212,0)</f>
        <v>0</v>
      </c>
      <c r="BH722" s="275">
        <f>ROUND(B213,0)</f>
        <v>24402920</v>
      </c>
      <c r="BI722" s="275">
        <f>ROUND(C213,0)</f>
        <v>2630046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2476496</v>
      </c>
      <c r="BO722" s="275">
        <f>ROUND(C215,0)</f>
        <v>830750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184855</v>
      </c>
      <c r="BU722" s="275">
        <f>ROUND(C224,0)</f>
        <v>382675118</v>
      </c>
      <c r="BV722" s="275">
        <f>ROUND(C225,0)</f>
        <v>7665</v>
      </c>
      <c r="BW722" s="275">
        <f>ROUND(C226,0)</f>
        <v>29834646</v>
      </c>
      <c r="BX722" s="275">
        <f>ROUND(C227,0)</f>
        <v>0</v>
      </c>
      <c r="BY722" s="275">
        <f>ROUND(C228,0)</f>
        <v>115507735</v>
      </c>
      <c r="BZ722" s="275">
        <f>ROUND(C231,0)</f>
        <v>3576</v>
      </c>
      <c r="CA722" s="275">
        <f>ROUND(C233,0)</f>
        <v>1904182</v>
      </c>
      <c r="CB722" s="275">
        <f>ROUND(C234,0)</f>
        <v>5863560</v>
      </c>
      <c r="CC722" s="275">
        <f>ROUND(C238+C239,0)</f>
        <v>5122306</v>
      </c>
      <c r="CD722" s="275">
        <f>D221</f>
        <v>5398311.4900000002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175*2020*A</v>
      </c>
      <c r="B726" s="275">
        <f>ROUND(C111,0)</f>
        <v>3304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12527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22</v>
      </c>
      <c r="K726" s="275">
        <f>ROUND(C117,0)</f>
        <v>0</v>
      </c>
      <c r="L726" s="275">
        <f>ROUND(C118,0)</f>
        <v>60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82</v>
      </c>
      <c r="W726" s="275">
        <f>ROUND(C129,0)</f>
        <v>0</v>
      </c>
      <c r="X726" s="275">
        <f>ROUND(B138,0)</f>
        <v>0</v>
      </c>
      <c r="Y726" s="275">
        <f>ROUND(B139,0)</f>
        <v>0</v>
      </c>
      <c r="Z726" s="275">
        <f>ROUND(B140,0)</f>
        <v>35</v>
      </c>
      <c r="AA726" s="275">
        <f>ROUND(B141,0)</f>
        <v>1004</v>
      </c>
      <c r="AB726" s="275">
        <f>ROUND(B142,0)</f>
        <v>241021</v>
      </c>
      <c r="AC726" s="275">
        <f>ROUND(C138,0)</f>
        <v>1991</v>
      </c>
      <c r="AD726" s="275">
        <f>ROUND(C139,0)</f>
        <v>7794</v>
      </c>
      <c r="AE726" s="275">
        <f>ROUND(C140,0)</f>
        <v>48302</v>
      </c>
      <c r="AF726" s="275">
        <f>ROUND(C141,0)</f>
        <v>150223236</v>
      </c>
      <c r="AG726" s="275">
        <f>ROUND(C142,0)</f>
        <v>332511250</v>
      </c>
      <c r="AH726" s="275">
        <f>ROUND(D138,0)</f>
        <v>1313</v>
      </c>
      <c r="AI726" s="275">
        <f>ROUND(D139,0)</f>
        <v>4733</v>
      </c>
      <c r="AJ726" s="275">
        <f>ROUND(D140,0)</f>
        <v>38942</v>
      </c>
      <c r="AK726" s="275">
        <f>ROUND(D141,0)</f>
        <v>107435350</v>
      </c>
      <c r="AL726" s="275">
        <f>ROUND(D142,0)</f>
        <v>268075286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175*2020*A</v>
      </c>
      <c r="B730" s="275">
        <f>ROUND(C250,0)</f>
        <v>609791997</v>
      </c>
      <c r="C730" s="275">
        <f>ROUND(C251,0)</f>
        <v>0</v>
      </c>
      <c r="D730" s="275">
        <f>ROUND(C252,0)</f>
        <v>36692460</v>
      </c>
      <c r="E730" s="275">
        <f>ROUND(C253,0)</f>
        <v>3186859</v>
      </c>
      <c r="F730" s="275">
        <f>ROUND(C254,0)</f>
        <v>0</v>
      </c>
      <c r="G730" s="275">
        <f>ROUND(C255,0)</f>
        <v>0</v>
      </c>
      <c r="H730" s="275">
        <f>ROUND(C256,0)</f>
        <v>0</v>
      </c>
      <c r="I730" s="275">
        <f>ROUND(C257,0)</f>
        <v>881286</v>
      </c>
      <c r="J730" s="275">
        <f>ROUND(C258,0)</f>
        <v>0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774202</v>
      </c>
      <c r="P730" s="275">
        <f>ROUND(C268,0)</f>
        <v>472407</v>
      </c>
      <c r="Q730" s="275">
        <f>ROUND(C269,0)</f>
        <v>143671118</v>
      </c>
      <c r="R730" s="275">
        <f>ROUND(C270,0)</f>
        <v>0</v>
      </c>
      <c r="S730" s="275">
        <f>ROUND(C271,0)</f>
        <v>3386537</v>
      </c>
      <c r="T730" s="275">
        <f>ROUND(C272,0)</f>
        <v>37350207</v>
      </c>
      <c r="U730" s="275">
        <f>ROUND(C273,0)</f>
        <v>10983364</v>
      </c>
      <c r="V730" s="275">
        <f>ROUND(C274,0)</f>
        <v>0</v>
      </c>
      <c r="W730" s="275">
        <f>ROUND(C275,0)</f>
        <v>0</v>
      </c>
      <c r="X730" s="275">
        <f>ROUND(C276,0)</f>
        <v>89093293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838485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1846</v>
      </c>
      <c r="AI730" s="275">
        <f>ROUND(C306,0)</f>
        <v>0</v>
      </c>
      <c r="AJ730" s="275">
        <f>ROUND(C307,0)</f>
        <v>2215732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750344333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1090.06</v>
      </c>
      <c r="BJ730" s="275">
        <f>ROUND(C359,0)</f>
        <v>257659591</v>
      </c>
      <c r="BK730" s="275">
        <f>ROUND(C360,0)</f>
        <v>600827556</v>
      </c>
      <c r="BL730" s="275">
        <f>ROUND(C364,0)</f>
        <v>525555604</v>
      </c>
      <c r="BM730" s="275">
        <f>ROUND(C365,0)</f>
        <v>7597437</v>
      </c>
      <c r="BN730" s="275">
        <f>ROUND(C366,0)</f>
        <v>0</v>
      </c>
      <c r="BO730" s="275">
        <f>ROUND(C370,0)</f>
        <v>25203085</v>
      </c>
      <c r="BP730" s="275">
        <f>ROUND(C371,0)</f>
        <v>0</v>
      </c>
      <c r="BQ730" s="275">
        <f>ROUND(C378,0)</f>
        <v>130495929</v>
      </c>
      <c r="BR730" s="275">
        <f>ROUND(C379,0)</f>
        <v>26352143</v>
      </c>
      <c r="BS730" s="275">
        <f>ROUND(C380,0)</f>
        <v>5000357</v>
      </c>
      <c r="BT730" s="275">
        <f>ROUND(C381,0)</f>
        <v>25622864</v>
      </c>
      <c r="BU730" s="275">
        <f>ROUND(C382,0)</f>
        <v>960295</v>
      </c>
      <c r="BV730" s="275">
        <f>ROUND(C383,0)</f>
        <v>94741715</v>
      </c>
      <c r="BW730" s="275">
        <f>ROUND(C384,0)</f>
        <v>11855050</v>
      </c>
      <c r="BX730" s="275">
        <f>ROUND(C385,0)</f>
        <v>4721512</v>
      </c>
      <c r="BY730" s="275">
        <f>ROUND(C386,0)</f>
        <v>3201229</v>
      </c>
      <c r="BZ730" s="275">
        <f>ROUND(C387,0)</f>
        <v>3768132</v>
      </c>
      <c r="CA730" s="275">
        <f>ROUND(C388,0)</f>
        <v>2972912</v>
      </c>
      <c r="CB730" s="275">
        <f>C363</f>
        <v>5046666.49</v>
      </c>
      <c r="CC730" s="275">
        <f>ROUND(C389,0)</f>
        <v>14495732</v>
      </c>
      <c r="CD730" s="275">
        <f>ROUND(C392,0)</f>
        <v>0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175*2020*6010*A</v>
      </c>
      <c r="B734" s="275">
        <f>ROUND(C59,0)</f>
        <v>1908</v>
      </c>
      <c r="C734" s="275">
        <f>ROUND(C60,2)</f>
        <v>35.17</v>
      </c>
      <c r="D734" s="275">
        <f>ROUND(C61,0)</f>
        <v>3533059</v>
      </c>
      <c r="E734" s="275">
        <f>ROUND(C62,0)</f>
        <v>791507</v>
      </c>
      <c r="F734" s="275">
        <f>ROUND(C63,0)</f>
        <v>730218</v>
      </c>
      <c r="G734" s="275">
        <f>ROUND(C64,0)</f>
        <v>247283</v>
      </c>
      <c r="H734" s="275">
        <f>ROUND(C65,0)</f>
        <v>58229</v>
      </c>
      <c r="I734" s="275">
        <f>ROUND(C66,0)</f>
        <v>35268</v>
      </c>
      <c r="J734" s="275">
        <f>ROUND(C67,0)</f>
        <v>597922</v>
      </c>
      <c r="K734" s="275">
        <f>ROUND(C68,0)</f>
        <v>6736</v>
      </c>
      <c r="L734" s="275">
        <f>ROUND(C69,0)</f>
        <v>21577</v>
      </c>
      <c r="M734" s="275">
        <f>ROUND(C70,0)</f>
        <v>0</v>
      </c>
      <c r="N734" s="275">
        <f>ROUND(C75,0)</f>
        <v>22545112</v>
      </c>
      <c r="O734" s="275">
        <f>ROUND(C73,0)</f>
        <v>22377378</v>
      </c>
      <c r="P734" s="275">
        <f>IF(C76&gt;0,ROUND(C76,0),0)</f>
        <v>17108</v>
      </c>
      <c r="Q734" s="275">
        <f>IF(C77&gt;0,ROUND(C77,0),0)</f>
        <v>2406</v>
      </c>
      <c r="R734" s="275">
        <f>IF(C78&gt;0,ROUND(C78,0),0)</f>
        <v>3119</v>
      </c>
      <c r="S734" s="275">
        <f>IF(C79&gt;0,ROUND(C79,0),0)</f>
        <v>37194</v>
      </c>
      <c r="T734" s="275">
        <f>IF(C80&gt;0,ROUND(C80,2),0)</f>
        <v>22.95</v>
      </c>
      <c r="U734" s="275"/>
      <c r="V734" s="275"/>
      <c r="W734" s="275"/>
      <c r="X734" s="275"/>
      <c r="Y734" s="275">
        <f>IF(M668&lt;&gt;0,ROUND(M668,0),0)</f>
        <v>4688027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175*2020*6030*A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4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175*2020*6070*A</v>
      </c>
      <c r="B736" s="275">
        <f>ROUND(E59,0)</f>
        <v>10508</v>
      </c>
      <c r="C736" s="277">
        <f>ROUND(E60,2)</f>
        <v>90.91</v>
      </c>
      <c r="D736" s="275">
        <f>ROUND(E61,0)</f>
        <v>8394014</v>
      </c>
      <c r="E736" s="275">
        <f>ROUND(E62,0)</f>
        <v>1940989</v>
      </c>
      <c r="F736" s="275">
        <f>ROUND(E63,0)</f>
        <v>0</v>
      </c>
      <c r="G736" s="275">
        <f>ROUND(E64,0)</f>
        <v>545470</v>
      </c>
      <c r="H736" s="275">
        <f>ROUND(E65,0)</f>
        <v>124498</v>
      </c>
      <c r="I736" s="275">
        <f>ROUND(E66,0)</f>
        <v>135306</v>
      </c>
      <c r="J736" s="275">
        <f>ROUND(E67,0)</f>
        <v>951309</v>
      </c>
      <c r="K736" s="275">
        <f>ROUND(E68,0)</f>
        <v>12494</v>
      </c>
      <c r="L736" s="275">
        <f>ROUND(E69,0)</f>
        <v>3795</v>
      </c>
      <c r="M736" s="275">
        <f>ROUND(E70,0)</f>
        <v>1370</v>
      </c>
      <c r="N736" s="275">
        <f>ROUND(E75,0)</f>
        <v>68385785</v>
      </c>
      <c r="O736" s="275">
        <f>ROUND(E73,0)</f>
        <v>62049053</v>
      </c>
      <c r="P736" s="275">
        <f>IF(E76&gt;0,ROUND(E76,0),0)</f>
        <v>36646</v>
      </c>
      <c r="Q736" s="275">
        <f>IF(E77&gt;0,ROUND(E77,0),0)</f>
        <v>31494</v>
      </c>
      <c r="R736" s="275">
        <f>IF(E78&gt;0,ROUND(E78,0),0)</f>
        <v>31950</v>
      </c>
      <c r="S736" s="275">
        <f>IF(E79&gt;0,ROUND(E79,0),0)</f>
        <v>163701</v>
      </c>
      <c r="T736" s="277">
        <f>IF(E80&gt;0,ROUND(E80,2),0)</f>
        <v>59.07</v>
      </c>
      <c r="U736" s="275"/>
      <c r="V736" s="276"/>
      <c r="W736" s="275"/>
      <c r="X736" s="275"/>
      <c r="Y736" s="275">
        <f t="shared" si="24"/>
        <v>10044135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175*2020*6100*A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4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175*2020*6120*A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4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175*2020*6140*A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4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175*2020*6150*A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4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175*2020*6170*A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4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175*2020*6200*A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4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175*2020*6210*A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4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175*2020*6330*A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4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175*2020*6400*A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4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175*2020*7010*A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4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175*2020*7020*A</v>
      </c>
      <c r="B747" s="275">
        <f>ROUND(P59,0)</f>
        <v>1355585</v>
      </c>
      <c r="C747" s="277">
        <f>ROUND(P60,2)</f>
        <v>50.18</v>
      </c>
      <c r="D747" s="275">
        <f>ROUND(P61,0)</f>
        <v>8675861</v>
      </c>
      <c r="E747" s="275">
        <f>ROUND(P62,0)</f>
        <v>1337544</v>
      </c>
      <c r="F747" s="275">
        <f>ROUND(P63,0)</f>
        <v>1069079</v>
      </c>
      <c r="G747" s="275">
        <f>ROUND(P64,0)</f>
        <v>280380</v>
      </c>
      <c r="H747" s="275">
        <f>ROUND(P65,0)</f>
        <v>91815</v>
      </c>
      <c r="I747" s="275">
        <f>ROUND(P66,0)</f>
        <v>2621322</v>
      </c>
      <c r="J747" s="275">
        <f>ROUND(P67,0)</f>
        <v>1011883</v>
      </c>
      <c r="K747" s="275">
        <f>ROUND(P68,0)</f>
        <v>0</v>
      </c>
      <c r="L747" s="275">
        <f>ROUND(P69,0)</f>
        <v>64068</v>
      </c>
      <c r="M747" s="275">
        <f>ROUND(P70,0)</f>
        <v>15331</v>
      </c>
      <c r="N747" s="275">
        <f>ROUND(P75,0)</f>
        <v>243893033</v>
      </c>
      <c r="O747" s="275">
        <f>ROUND(P73,0)</f>
        <v>71845151</v>
      </c>
      <c r="P747" s="275">
        <f>IF(P76&gt;0,ROUND(P76,0),0)</f>
        <v>13759</v>
      </c>
      <c r="Q747" s="275">
        <f>IF(P77&gt;0,ROUND(P77,0),0)</f>
        <v>0</v>
      </c>
      <c r="R747" s="275">
        <f>IF(P78&gt;0,ROUND(P78,0),0)</f>
        <v>8817</v>
      </c>
      <c r="S747" s="275">
        <f>IF(P79&gt;0,ROUND(P79,0),0)</f>
        <v>39484</v>
      </c>
      <c r="T747" s="277">
        <f>IF(P80&gt;0,ROUND(P80,2),0)</f>
        <v>24.73</v>
      </c>
      <c r="U747" s="275"/>
      <c r="V747" s="276"/>
      <c r="W747" s="275"/>
      <c r="X747" s="275"/>
      <c r="Y747" s="275">
        <f t="shared" si="24"/>
        <v>10170935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175*2020*7030*A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4"/>
        <v>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175*2020*7040*A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6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4"/>
        <v>3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175*2020*7050*A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4"/>
        <v>0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175*2020*7060*A</v>
      </c>
      <c r="B751" s="275"/>
      <c r="C751" s="277">
        <f>ROUND(T60,2)</f>
        <v>25.42</v>
      </c>
      <c r="D751" s="275">
        <f>ROUND(T61,0)</f>
        <v>2708559</v>
      </c>
      <c r="E751" s="275">
        <f>ROUND(T62,0)</f>
        <v>610640</v>
      </c>
      <c r="F751" s="275">
        <f>ROUND(T63,0)</f>
        <v>3914</v>
      </c>
      <c r="G751" s="275">
        <f>ROUND(T64,0)</f>
        <v>2447457</v>
      </c>
      <c r="H751" s="275">
        <f>ROUND(T65,0)</f>
        <v>30712</v>
      </c>
      <c r="I751" s="275">
        <f>ROUND(T66,0)</f>
        <v>202022</v>
      </c>
      <c r="J751" s="275">
        <f>ROUND(T67,0)</f>
        <v>170741</v>
      </c>
      <c r="K751" s="275">
        <f>ROUND(T68,0)</f>
        <v>0</v>
      </c>
      <c r="L751" s="275">
        <f>ROUND(T69,0)</f>
        <v>49008</v>
      </c>
      <c r="M751" s="275">
        <f>ROUND(T70,0)</f>
        <v>0</v>
      </c>
      <c r="N751" s="275">
        <f>ROUND(T75,0)</f>
        <v>13403146</v>
      </c>
      <c r="O751" s="275">
        <f>ROUND(T73,0)</f>
        <v>3427162</v>
      </c>
      <c r="P751" s="275">
        <f>IF(T76&gt;0,ROUND(T76,0),0)</f>
        <v>4533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13.26</v>
      </c>
      <c r="U751" s="275"/>
      <c r="V751" s="276"/>
      <c r="W751" s="275"/>
      <c r="X751" s="275"/>
      <c r="Y751" s="275">
        <f t="shared" si="24"/>
        <v>3519281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175*2020*7070*A</v>
      </c>
      <c r="B752" s="275">
        <f>ROUND(U59,0)</f>
        <v>0</v>
      </c>
      <c r="C752" s="277">
        <f>ROUND(U60,2)</f>
        <v>0</v>
      </c>
      <c r="D752" s="275">
        <f>ROUND(U61,0)</f>
        <v>0</v>
      </c>
      <c r="E752" s="275">
        <f>ROUND(U62,0)</f>
        <v>0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0</v>
      </c>
      <c r="J752" s="275">
        <f>ROUND(U67,0)</f>
        <v>0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38872063</v>
      </c>
      <c r="O752" s="275">
        <f>ROUND(U73,0)</f>
        <v>19848352</v>
      </c>
      <c r="P752" s="275">
        <f>IF(U76&gt;0,ROUND(U76,0),0)</f>
        <v>0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4"/>
        <v>284026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175*2020*7110*A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10098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477075</v>
      </c>
      <c r="O753" s="275">
        <f>ROUND(V73,0)</f>
        <v>172422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4"/>
        <v>8025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175*2020*7120*A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19615679</v>
      </c>
      <c r="O754" s="275">
        <f>ROUND(W73,0)</f>
        <v>4247850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4"/>
        <v>143326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175*2020*7130*A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36</v>
      </c>
      <c r="I755" s="275">
        <f>ROUND(X66,0)</f>
        <v>0</v>
      </c>
      <c r="J755" s="275">
        <f>ROUND(X67,0)</f>
        <v>1390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11106036</v>
      </c>
      <c r="O755" s="275">
        <f>ROUND(X73,0)</f>
        <v>3979504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4"/>
        <v>81789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175*2020*7140*A</v>
      </c>
      <c r="B756" s="275">
        <f>ROUND(Y59,0)</f>
        <v>14955</v>
      </c>
      <c r="C756" s="277">
        <f>ROUND(Y60,2)</f>
        <v>2.29</v>
      </c>
      <c r="D756" s="275">
        <f>ROUND(Y61,0)</f>
        <v>214873</v>
      </c>
      <c r="E756" s="275">
        <f>ROUND(Y62,0)</f>
        <v>52860</v>
      </c>
      <c r="F756" s="275">
        <f>ROUND(Y63,0)</f>
        <v>0</v>
      </c>
      <c r="G756" s="275">
        <f>ROUND(Y64,0)</f>
        <v>2864</v>
      </c>
      <c r="H756" s="275">
        <f>ROUND(Y65,0)</f>
        <v>4701</v>
      </c>
      <c r="I756" s="275">
        <f>ROUND(Y66,0)</f>
        <v>4394</v>
      </c>
      <c r="J756" s="275">
        <f>ROUND(Y67,0)</f>
        <v>72843</v>
      </c>
      <c r="K756" s="275">
        <f>ROUND(Y68,0)</f>
        <v>0</v>
      </c>
      <c r="L756" s="275">
        <f>ROUND(Y69,0)</f>
        <v>0</v>
      </c>
      <c r="M756" s="275">
        <f>ROUND(Y70,0)</f>
        <v>76590</v>
      </c>
      <c r="N756" s="275">
        <f>ROUND(Y75,0)</f>
        <v>27707545</v>
      </c>
      <c r="O756" s="275">
        <f>ROUND(Y73,0)</f>
        <v>4086132</v>
      </c>
      <c r="P756" s="275">
        <f>IF(Y76&gt;0,ROUND(Y76,0),0)</f>
        <v>0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0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4"/>
        <v>326498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175*2020*7150*A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1866037</v>
      </c>
      <c r="O757" s="275">
        <f>ROUND(Z73,0)</f>
        <v>617668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4"/>
        <v>13635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175*2020*7160*A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1109356</v>
      </c>
      <c r="O758" s="275">
        <f>ROUND(AA73,0)</f>
        <v>105260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4"/>
        <v>8106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175*2020*7170*A</v>
      </c>
      <c r="B759" s="275"/>
      <c r="C759" s="277">
        <f>ROUND(AB60,2)</f>
        <v>28.87</v>
      </c>
      <c r="D759" s="275">
        <f>ROUND(AB61,0)</f>
        <v>3165676</v>
      </c>
      <c r="E759" s="275">
        <f>ROUND(AB62,0)</f>
        <v>692599</v>
      </c>
      <c r="F759" s="275">
        <f>ROUND(AB63,0)</f>
        <v>0</v>
      </c>
      <c r="G759" s="275">
        <f>ROUND(AB64,0)</f>
        <v>18229090</v>
      </c>
      <c r="H759" s="275">
        <f>ROUND(AB65,0)</f>
        <v>6945</v>
      </c>
      <c r="I759" s="275">
        <f>ROUND(AB66,0)</f>
        <v>534125</v>
      </c>
      <c r="J759" s="275">
        <f>ROUND(AB67,0)</f>
        <v>38781</v>
      </c>
      <c r="K759" s="275">
        <f>ROUND(AB68,0)</f>
        <v>3</v>
      </c>
      <c r="L759" s="275">
        <f>ROUND(AB69,0)</f>
        <v>1829</v>
      </c>
      <c r="M759" s="275">
        <f>ROUND(AB70,0)</f>
        <v>15048</v>
      </c>
      <c r="N759" s="275">
        <f>ROUND(AB75,0)</f>
        <v>105331729</v>
      </c>
      <c r="O759" s="275">
        <f>ROUND(AB73,0)</f>
        <v>25275207</v>
      </c>
      <c r="P759" s="275">
        <f>IF(AB76&gt;0,ROUND(AB76,0),0)</f>
        <v>0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91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4"/>
        <v>10953438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175*2020*7180*A</v>
      </c>
      <c r="B760" s="275">
        <f>ROUND(AC59,0)</f>
        <v>0</v>
      </c>
      <c r="C760" s="277">
        <f>ROUND(AC60,2)</f>
        <v>15.68</v>
      </c>
      <c r="D760" s="275">
        <f>ROUND(AC61,0)</f>
        <v>1521563</v>
      </c>
      <c r="E760" s="275">
        <f>ROUND(AC62,0)</f>
        <v>365689</v>
      </c>
      <c r="F760" s="275">
        <f>ROUND(AC63,0)</f>
        <v>0</v>
      </c>
      <c r="G760" s="275">
        <f>ROUND(AC64,0)</f>
        <v>180246</v>
      </c>
      <c r="H760" s="275">
        <f>ROUND(AC65,0)</f>
        <v>2993</v>
      </c>
      <c r="I760" s="275">
        <f>ROUND(AC66,0)</f>
        <v>16163</v>
      </c>
      <c r="J760" s="275">
        <f>ROUND(AC67,0)</f>
        <v>99922</v>
      </c>
      <c r="K760" s="275">
        <f>ROUND(AC68,0)</f>
        <v>0</v>
      </c>
      <c r="L760" s="275">
        <f>ROUND(AC69,0)</f>
        <v>563536</v>
      </c>
      <c r="M760" s="275">
        <f>ROUND(AC70,0)</f>
        <v>0</v>
      </c>
      <c r="N760" s="275">
        <f>ROUND(AC75,0)</f>
        <v>9855093</v>
      </c>
      <c r="O760" s="275">
        <f>ROUND(AC73,0)</f>
        <v>9737825</v>
      </c>
      <c r="P760" s="275">
        <f>IF(AC76&gt;0,ROUND(AC76,0),0)</f>
        <v>622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4"/>
        <v>1357641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175*2020*7190*A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4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175*2020*7200*A</v>
      </c>
      <c r="B762" s="275">
        <f>ROUND(AE59,0)</f>
        <v>50193</v>
      </c>
      <c r="C762" s="277">
        <f>ROUND(AE60,2)</f>
        <v>18.59</v>
      </c>
      <c r="D762" s="275">
        <f>ROUND(AE61,0)</f>
        <v>1843343</v>
      </c>
      <c r="E762" s="275">
        <f>ROUND(AE62,0)</f>
        <v>439710</v>
      </c>
      <c r="F762" s="275">
        <f>ROUND(AE63,0)</f>
        <v>0</v>
      </c>
      <c r="G762" s="275">
        <f>ROUND(AE64,0)</f>
        <v>11322</v>
      </c>
      <c r="H762" s="275">
        <f>ROUND(AE65,0)</f>
        <v>49088</v>
      </c>
      <c r="I762" s="275">
        <f>ROUND(AE66,0)</f>
        <v>-174072</v>
      </c>
      <c r="J762" s="275">
        <f>ROUND(AE67,0)</f>
        <v>331783</v>
      </c>
      <c r="K762" s="275">
        <f>ROUND(AE68,0)</f>
        <v>0</v>
      </c>
      <c r="L762" s="275">
        <f>ROUND(AE69,0)</f>
        <v>1102</v>
      </c>
      <c r="M762" s="275">
        <f>ROUND(AE70,0)</f>
        <v>826</v>
      </c>
      <c r="N762" s="275">
        <f>ROUND(AE75,0)</f>
        <v>6483963</v>
      </c>
      <c r="O762" s="275">
        <f>ROUND(AE73,0)</f>
        <v>525963</v>
      </c>
      <c r="P762" s="275">
        <f>IF(AE76&gt;0,ROUND(AE76,0),0)</f>
        <v>9229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1379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4"/>
        <v>1904438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175*2020*7220*A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4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175*2020*7230*A</v>
      </c>
      <c r="B764" s="275">
        <f>ROUND(AG59,0)</f>
        <v>30942</v>
      </c>
      <c r="C764" s="277">
        <f>ROUND(AG60,2)</f>
        <v>86.14</v>
      </c>
      <c r="D764" s="275">
        <f>ROUND(AG61,0)</f>
        <v>12039400</v>
      </c>
      <c r="E764" s="275">
        <f>ROUND(AG62,0)</f>
        <v>2150993</v>
      </c>
      <c r="F764" s="275">
        <f>ROUND(AG63,0)</f>
        <v>258304</v>
      </c>
      <c r="G764" s="275">
        <f>ROUND(AG64,0)</f>
        <v>659668</v>
      </c>
      <c r="H764" s="275">
        <f>ROUND(AG65,0)</f>
        <v>64263</v>
      </c>
      <c r="I764" s="275">
        <f>ROUND(AG66,0)</f>
        <v>512672</v>
      </c>
      <c r="J764" s="275">
        <f>ROUND(AG67,0)</f>
        <v>650348</v>
      </c>
      <c r="K764" s="275">
        <f>ROUND(AG68,0)</f>
        <v>0</v>
      </c>
      <c r="L764" s="275">
        <f>ROUND(AG69,0)</f>
        <v>60145</v>
      </c>
      <c r="M764" s="275">
        <f>ROUND(AG70,0)</f>
        <v>155709</v>
      </c>
      <c r="N764" s="275">
        <f>ROUND(AG75,0)</f>
        <v>125126266</v>
      </c>
      <c r="O764" s="275">
        <f>ROUND(AG73,0)</f>
        <v>21130313</v>
      </c>
      <c r="P764" s="275">
        <f>IF(AG76&gt;0,ROUND(AG76,0),0)</f>
        <v>23115</v>
      </c>
      <c r="Q764" s="275">
        <f>IF(AG77&gt;0,ROUND(AG77,0),0)</f>
        <v>2472</v>
      </c>
      <c r="R764" s="275">
        <f>IF(AG78&gt;0,ROUND(AG78,0),0)</f>
        <v>13672</v>
      </c>
      <c r="S764" s="275">
        <f>IF(AG79&gt;0,ROUND(AG79,0),0)</f>
        <v>0</v>
      </c>
      <c r="T764" s="277">
        <f>IF(AG80&gt;0,ROUND(AG80,2),0)</f>
        <v>35.130000000000003</v>
      </c>
      <c r="U764" s="275"/>
      <c r="V764" s="276"/>
      <c r="W764" s="275"/>
      <c r="X764" s="275"/>
      <c r="Y764" s="275">
        <f t="shared" si="24"/>
        <v>10750427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175*2020*7240*A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4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175*2020*7250*A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4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175*2020*7260*A</v>
      </c>
      <c r="B767" s="275">
        <f>ROUND(AJ59,0)</f>
        <v>0</v>
      </c>
      <c r="C767" s="277">
        <f>ROUND(AJ60,2)</f>
        <v>177.14</v>
      </c>
      <c r="D767" s="275">
        <f>ROUND(AJ61,0)</f>
        <v>26063110</v>
      </c>
      <c r="E767" s="275">
        <f>ROUND(AJ62,0)</f>
        <v>4604195</v>
      </c>
      <c r="F767" s="275">
        <f>ROUND(AJ63,0)</f>
        <v>590090</v>
      </c>
      <c r="G767" s="275">
        <f>ROUND(AJ64,0)</f>
        <v>606959</v>
      </c>
      <c r="H767" s="275">
        <f>ROUND(AJ65,0)</f>
        <v>235662</v>
      </c>
      <c r="I767" s="275">
        <f>ROUND(AJ66,0)</f>
        <v>15967293</v>
      </c>
      <c r="J767" s="275">
        <f>ROUND(AJ67,0)</f>
        <v>2802189</v>
      </c>
      <c r="K767" s="275">
        <f>ROUND(AJ68,0)</f>
        <v>2217084</v>
      </c>
      <c r="L767" s="275">
        <f>ROUND(AJ69,0)</f>
        <v>490431</v>
      </c>
      <c r="M767" s="275">
        <f>ROUND(AJ70,0)</f>
        <v>1508908</v>
      </c>
      <c r="N767" s="275">
        <f>ROUND(AJ75,0)</f>
        <v>89926785</v>
      </c>
      <c r="O767" s="275">
        <f>ROUND(AJ73,0)</f>
        <v>3683323</v>
      </c>
      <c r="P767" s="275">
        <f>IF(AJ76&gt;0,ROUND(AJ76,0),0)</f>
        <v>24270</v>
      </c>
      <c r="Q767" s="275">
        <f>IF(AJ77&gt;0,ROUND(AJ77,0),0)</f>
        <v>0</v>
      </c>
      <c r="R767" s="275">
        <f>IF(AJ78&gt;0,ROUND(AJ78,0),0)</f>
        <v>5978</v>
      </c>
      <c r="S767" s="275">
        <f>IF(AJ79&gt;0,ROUND(AJ79,0),0)</f>
        <v>1230</v>
      </c>
      <c r="T767" s="277">
        <f>IF(AJ80&gt;0,ROUND(AJ80,2),0)</f>
        <v>23.9</v>
      </c>
      <c r="U767" s="275"/>
      <c r="V767" s="276"/>
      <c r="W767" s="275"/>
      <c r="X767" s="275"/>
      <c r="Y767" s="275">
        <f t="shared" si="24"/>
        <v>26465944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175*2020*7310*A</v>
      </c>
      <c r="B768" s="275">
        <f>ROUND(AK59,0)</f>
        <v>62176</v>
      </c>
      <c r="C768" s="277">
        <f>ROUND(AK60,2)</f>
        <v>32.81</v>
      </c>
      <c r="D768" s="275">
        <f>ROUND(AK61,0)</f>
        <v>3573842</v>
      </c>
      <c r="E768" s="275">
        <f>ROUND(AK62,0)</f>
        <v>801275</v>
      </c>
      <c r="F768" s="275">
        <f>ROUND(AK63,0)</f>
        <v>0</v>
      </c>
      <c r="G768" s="275">
        <f>ROUND(AK64,0)</f>
        <v>43553</v>
      </c>
      <c r="H768" s="275">
        <f>ROUND(AK65,0)</f>
        <v>57201</v>
      </c>
      <c r="I768" s="275">
        <f>ROUND(AK66,0)</f>
        <v>-213661</v>
      </c>
      <c r="J768" s="275">
        <f>ROUND(AK67,0)</f>
        <v>421139</v>
      </c>
      <c r="K768" s="275">
        <f>ROUND(AK68,0)</f>
        <v>0</v>
      </c>
      <c r="L768" s="275">
        <f>ROUND(AK69,0)</f>
        <v>4250</v>
      </c>
      <c r="M768" s="275">
        <f>ROUND(AK70,0)</f>
        <v>9101</v>
      </c>
      <c r="N768" s="275">
        <f>ROUND(AK75,0)</f>
        <v>12751654</v>
      </c>
      <c r="O768" s="275">
        <f>ROUND(AK73,0)</f>
        <v>477991</v>
      </c>
      <c r="P768" s="275">
        <f>IF(AK76&gt;0,ROUND(AK76,0),0)</f>
        <v>9223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1503</v>
      </c>
      <c r="T768" s="277">
        <f>IF(AK80&gt;0,ROUND(AK80,2),0)</f>
        <v>0.74</v>
      </c>
      <c r="U768" s="275"/>
      <c r="V768" s="276"/>
      <c r="W768" s="275"/>
      <c r="X768" s="275"/>
      <c r="Y768" s="275">
        <f t="shared" si="24"/>
        <v>2943247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175*2020*7320*A</v>
      </c>
      <c r="B769" s="275">
        <f>ROUND(AL59,0)</f>
        <v>0</v>
      </c>
      <c r="C769" s="277">
        <f>ROUND(AL60,2)</f>
        <v>19.559999999999999</v>
      </c>
      <c r="D769" s="275">
        <f>ROUND(AL61,0)</f>
        <v>1936679</v>
      </c>
      <c r="E769" s="275">
        <f>ROUND(AL62,0)</f>
        <v>462036</v>
      </c>
      <c r="F769" s="275">
        <f>ROUND(AL63,0)</f>
        <v>0</v>
      </c>
      <c r="G769" s="275">
        <f>ROUND(AL64,0)</f>
        <v>88147</v>
      </c>
      <c r="H769" s="275">
        <f>ROUND(AL65,0)</f>
        <v>28661</v>
      </c>
      <c r="I769" s="275">
        <f>ROUND(AL66,0)</f>
        <v>-288822</v>
      </c>
      <c r="J769" s="275">
        <f>ROUND(AL67,0)</f>
        <v>62426</v>
      </c>
      <c r="K769" s="275">
        <f>ROUND(AL68,0)</f>
        <v>0</v>
      </c>
      <c r="L769" s="275">
        <f>ROUND(AL69,0)</f>
        <v>1034</v>
      </c>
      <c r="M769" s="275">
        <f>ROUND(AL70,0)</f>
        <v>526</v>
      </c>
      <c r="N769" s="275">
        <f>ROUND(AL75,0)</f>
        <v>6225712</v>
      </c>
      <c r="O769" s="275">
        <f>ROUND(AL73,0)</f>
        <v>220788</v>
      </c>
      <c r="P769" s="275">
        <f>IF(AL76&gt;0,ROUND(AL76,0),0)</f>
        <v>7589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4"/>
        <v>1677183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175*2020*7330*A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4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175*2020*7340*A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4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175*2020*7350*A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4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175*2020*7380*A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4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175*2020*7390*A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4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175*2020*7400*A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4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175*2020*7410*A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4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175*2020*7420*A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4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175*2020*7430*A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4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175*2020*7490*A</v>
      </c>
      <c r="B779" s="275"/>
      <c r="C779" s="277">
        <f>ROUND(AV60,2)</f>
        <v>177.13</v>
      </c>
      <c r="D779" s="275">
        <f>ROUND(AV61,0)</f>
        <v>27634504</v>
      </c>
      <c r="E779" s="275">
        <f>ROUND(AV62,0)</f>
        <v>4818096</v>
      </c>
      <c r="F779" s="275">
        <f>ROUND(AV63,0)</f>
        <v>665624</v>
      </c>
      <c r="G779" s="275">
        <f>ROUND(AV64,0)</f>
        <v>1285203</v>
      </c>
      <c r="H779" s="275">
        <f>ROUND(AV65,0)</f>
        <v>129733</v>
      </c>
      <c r="I779" s="275">
        <f>ROUND(AV66,0)</f>
        <v>12311505</v>
      </c>
      <c r="J779" s="275">
        <f>ROUND(AV67,0)</f>
        <v>690387</v>
      </c>
      <c r="K779" s="275">
        <f>ROUND(AV68,0)</f>
        <v>1834091</v>
      </c>
      <c r="L779" s="275">
        <f>ROUND(AV69,0)</f>
        <v>139587</v>
      </c>
      <c r="M779" s="275">
        <f>ROUND(AV70,0)</f>
        <v>2562266</v>
      </c>
      <c r="N779" s="275">
        <f>ROUND(AV75,0)</f>
        <v>52703015</v>
      </c>
      <c r="O779" s="275">
        <f>ROUND(AV73,0)</f>
        <v>3804094</v>
      </c>
      <c r="P779" s="275">
        <f>IF(AV76&gt;0,ROUND(AV76,0),0)</f>
        <v>24936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13.68</v>
      </c>
      <c r="U779" s="275"/>
      <c r="V779" s="276"/>
      <c r="W779" s="275"/>
      <c r="X779" s="275"/>
      <c r="Y779" s="275">
        <f t="shared" si="24"/>
        <v>23740885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175*2020*8200*A</v>
      </c>
      <c r="B780" s="275"/>
      <c r="C780" s="277">
        <f>ROUND(AW60,2)</f>
        <v>9.9700000000000006</v>
      </c>
      <c r="D780" s="275">
        <f>ROUND(AW61,0)</f>
        <v>736160</v>
      </c>
      <c r="E780" s="275">
        <f>ROUND(AW62,0)</f>
        <v>214132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1908</v>
      </c>
      <c r="M780" s="275">
        <f>ROUND(AW70,0)</f>
        <v>1908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0.26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175*2020*8310*A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175*2020*8320*A</v>
      </c>
      <c r="B782" s="275">
        <f>ROUND(AY59,0)</f>
        <v>36378</v>
      </c>
      <c r="C782" s="277">
        <f>ROUND(AY60,2)</f>
        <v>0.47</v>
      </c>
      <c r="D782" s="275">
        <f>ROUND(AY61,0)</f>
        <v>17884</v>
      </c>
      <c r="E782" s="275">
        <f>ROUND(AY62,0)</f>
        <v>8946</v>
      </c>
      <c r="F782" s="275">
        <f>ROUND(AY63,0)</f>
        <v>0</v>
      </c>
      <c r="G782" s="275">
        <f>ROUND(AY64,0)</f>
        <v>16819</v>
      </c>
      <c r="H782" s="275">
        <f>ROUND(AY65,0)</f>
        <v>0</v>
      </c>
      <c r="I782" s="275">
        <f>ROUND(AY66,0)</f>
        <v>23069</v>
      </c>
      <c r="J782" s="275">
        <f>ROUND(AY67,0)</f>
        <v>0</v>
      </c>
      <c r="K782" s="275">
        <f>ROUND(AY68,0)</f>
        <v>0</v>
      </c>
      <c r="L782" s="275">
        <f>ROUND(AY69,0)</f>
        <v>726</v>
      </c>
      <c r="M782" s="275">
        <f>ROUND(AY70,0)</f>
        <v>53648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175*2020*8330*A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175*2020*8350*A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175*2020*8360*A</v>
      </c>
      <c r="B785" s="275"/>
      <c r="C785" s="277">
        <f>ROUND(BB60,2)</f>
        <v>14.52</v>
      </c>
      <c r="D785" s="275">
        <f>ROUND(BB61,0)</f>
        <v>1457898</v>
      </c>
      <c r="E785" s="275">
        <f>ROUND(BB62,0)</f>
        <v>339075</v>
      </c>
      <c r="F785" s="275">
        <f>ROUND(BB63,0)</f>
        <v>0</v>
      </c>
      <c r="G785" s="275">
        <f>ROUND(BB64,0)</f>
        <v>11976</v>
      </c>
      <c r="H785" s="275">
        <f>ROUND(BB65,0)</f>
        <v>6251</v>
      </c>
      <c r="I785" s="275">
        <f>ROUND(BB66,0)</f>
        <v>14232</v>
      </c>
      <c r="J785" s="275">
        <f>ROUND(BB67,0)</f>
        <v>4456</v>
      </c>
      <c r="K785" s="275">
        <f>ROUND(BB68,0)</f>
        <v>0</v>
      </c>
      <c r="L785" s="275">
        <f>ROUND(BB69,0)</f>
        <v>948</v>
      </c>
      <c r="M785" s="275">
        <f>ROUND(BB70,0)</f>
        <v>43220</v>
      </c>
      <c r="N785" s="275"/>
      <c r="O785" s="275"/>
      <c r="P785" s="275">
        <f>IF(BB76&gt;0,ROUND(BB76,0),0)</f>
        <v>788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175*2020*8370*A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175*2020*8420*A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0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0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175*2020*8430*A</v>
      </c>
      <c r="B788" s="275">
        <f>ROUND(BE59,0)</f>
        <v>181562</v>
      </c>
      <c r="C788" s="277">
        <f>ROUND(BE60,2)</f>
        <v>0</v>
      </c>
      <c r="D788" s="275">
        <f>ROUND(BE61,0)</f>
        <v>0</v>
      </c>
      <c r="E788" s="275">
        <f>ROUND(BE62,0)</f>
        <v>0</v>
      </c>
      <c r="F788" s="275">
        <f>ROUND(BE63,0)</f>
        <v>0</v>
      </c>
      <c r="G788" s="275">
        <f>ROUND(BE64,0)</f>
        <v>0</v>
      </c>
      <c r="H788" s="275">
        <f>ROUND(BE65,0)</f>
        <v>0</v>
      </c>
      <c r="I788" s="275">
        <f>ROUND(BE66,0)</f>
        <v>0</v>
      </c>
      <c r="J788" s="275">
        <f>ROUND(BE67,0)</f>
        <v>0</v>
      </c>
      <c r="K788" s="275">
        <f>ROUND(BE68,0)</f>
        <v>0</v>
      </c>
      <c r="L788" s="275">
        <f>ROUND(BE69,0)</f>
        <v>0</v>
      </c>
      <c r="M788" s="275">
        <f>ROUND(BE70,0)</f>
        <v>0</v>
      </c>
      <c r="N788" s="275"/>
      <c r="O788" s="275"/>
      <c r="P788" s="275">
        <f>IF(BE76&gt;0,ROUND(BE76,0),0)</f>
        <v>0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175*2020*8460*A</v>
      </c>
      <c r="B789" s="275"/>
      <c r="C789" s="277">
        <f>ROUND(BF60,2)</f>
        <v>0</v>
      </c>
      <c r="D789" s="275">
        <f>ROUND(BF61,0)</f>
        <v>0</v>
      </c>
      <c r="E789" s="275">
        <f>ROUND(BF62,0)</f>
        <v>0</v>
      </c>
      <c r="F789" s="275">
        <f>ROUND(BF63,0)</f>
        <v>0</v>
      </c>
      <c r="G789" s="275">
        <f>ROUND(BF64,0)</f>
        <v>0</v>
      </c>
      <c r="H789" s="275">
        <f>ROUND(BF65,0)</f>
        <v>0</v>
      </c>
      <c r="I789" s="275">
        <f>ROUND(BF66,0)</f>
        <v>0</v>
      </c>
      <c r="J789" s="275">
        <f>ROUND(BF67,0)</f>
        <v>0</v>
      </c>
      <c r="K789" s="275">
        <f>ROUND(BF68,0)</f>
        <v>0</v>
      </c>
      <c r="L789" s="275">
        <f>ROUND(BF69,0)</f>
        <v>0</v>
      </c>
      <c r="M789" s="275">
        <f>ROUND(BF70,0)</f>
        <v>0</v>
      </c>
      <c r="N789" s="275"/>
      <c r="O789" s="275"/>
      <c r="P789" s="275">
        <f>IF(BF76&gt;0,ROUND(BF76,0),0)</f>
        <v>0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175*2020*8470*A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175*2020*8480*A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0</v>
      </c>
      <c r="H791" s="275">
        <f>ROUND(BH65,0)</f>
        <v>0</v>
      </c>
      <c r="I791" s="275">
        <f>ROUND(BH66,0)</f>
        <v>0</v>
      </c>
      <c r="J791" s="275">
        <f>ROUND(BH67,0)</f>
        <v>0</v>
      </c>
      <c r="K791" s="275">
        <f>ROUND(BH68,0)</f>
        <v>0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175*2020*8490*A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175*2020*8510*A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175*2020*8530*A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175*2020*8560*A</v>
      </c>
      <c r="B795" s="275"/>
      <c r="C795" s="277">
        <f>ROUND(BL60,2)</f>
        <v>13.96</v>
      </c>
      <c r="D795" s="275">
        <f>ROUND(BL61,0)</f>
        <v>743613</v>
      </c>
      <c r="E795" s="275">
        <f>ROUND(BL62,0)</f>
        <v>280699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175*2020*8590*A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175*2020*8610*A</v>
      </c>
      <c r="B797" s="275"/>
      <c r="C797" s="277">
        <f>ROUND(BN60,2)</f>
        <v>11.44</v>
      </c>
      <c r="D797" s="275">
        <f>ROUND(BN61,0)</f>
        <v>1710467</v>
      </c>
      <c r="E797" s="275">
        <f>ROUND(BN62,0)</f>
        <v>305546</v>
      </c>
      <c r="F797" s="275">
        <f>ROUND(BN63,0)</f>
        <v>586599</v>
      </c>
      <c r="G797" s="275">
        <f>ROUND(BN64,0)</f>
        <v>51533</v>
      </c>
      <c r="H797" s="275">
        <f>ROUND(BN65,0)</f>
        <v>33822</v>
      </c>
      <c r="I797" s="275">
        <f>ROUND(BN66,0)</f>
        <v>396691</v>
      </c>
      <c r="J797" s="275">
        <f>ROUND(BN67,0)</f>
        <v>685848</v>
      </c>
      <c r="K797" s="275">
        <f>ROUND(BN68,0)</f>
        <v>55952</v>
      </c>
      <c r="L797" s="275">
        <f>ROUND(BN69,0)</f>
        <v>727617</v>
      </c>
      <c r="M797" s="275">
        <f>ROUND(BN70,0)</f>
        <v>2645</v>
      </c>
      <c r="N797" s="275"/>
      <c r="O797" s="275"/>
      <c r="P797" s="275">
        <f>IF(BN76&gt;0,ROUND(BN76,0),0)</f>
        <v>2211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175*2020*8620*A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175*2020*8630*A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175*2020*8640*A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175*2020*8650*A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175*2020*8660*A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175*2020*8670*A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175*2020*8680*A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175*2020*8690*A</v>
      </c>
      <c r="B805" s="275"/>
      <c r="C805" s="277">
        <f>ROUND(BV60,2)</f>
        <v>0</v>
      </c>
      <c r="D805" s="275">
        <f>ROUND(BV61,0)</f>
        <v>0</v>
      </c>
      <c r="E805" s="275">
        <f>ROUND(BV62,0)</f>
        <v>0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0</v>
      </c>
      <c r="J805" s="275">
        <f>ROUND(BV67,0)</f>
        <v>0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0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175*2020*8700*A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175*2020*8710*A</v>
      </c>
      <c r="B807" s="275"/>
      <c r="C807" s="277">
        <f>ROUND(BX60,2)</f>
        <v>3.73</v>
      </c>
      <c r="D807" s="275">
        <f>ROUND(BX61,0)</f>
        <v>416610</v>
      </c>
      <c r="E807" s="275">
        <f>ROUND(BX62,0)</f>
        <v>91669</v>
      </c>
      <c r="F807" s="275">
        <f>ROUND(BX63,0)</f>
        <v>0</v>
      </c>
      <c r="G807" s="275">
        <f>ROUND(BX64,0)</f>
        <v>0</v>
      </c>
      <c r="H807" s="275">
        <f>ROUND(BX65,0)</f>
        <v>2316</v>
      </c>
      <c r="I807" s="275">
        <f>ROUND(BX66,0)</f>
        <v>211</v>
      </c>
      <c r="J807" s="275">
        <f>ROUND(BX67,0)</f>
        <v>1660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175*2020*8720*A</v>
      </c>
      <c r="B808" s="275"/>
      <c r="C808" s="277">
        <f>ROUND(BY60,2)</f>
        <v>5.05</v>
      </c>
      <c r="D808" s="275">
        <f>ROUND(BY61,0)</f>
        <v>809207</v>
      </c>
      <c r="E808" s="275">
        <f>ROUND(BY62,0)</f>
        <v>144693</v>
      </c>
      <c r="F808" s="275">
        <f>ROUND(BY63,0)</f>
        <v>0</v>
      </c>
      <c r="G808" s="275">
        <f>ROUND(BY64,0)</f>
        <v>1789</v>
      </c>
      <c r="H808" s="275">
        <f>ROUND(BY65,0)</f>
        <v>1087</v>
      </c>
      <c r="I808" s="275">
        <f>ROUND(BY66,0)</f>
        <v>0</v>
      </c>
      <c r="J808" s="275">
        <f>ROUND(BY67,0)</f>
        <v>4596</v>
      </c>
      <c r="K808" s="275">
        <f>ROUND(BY68,0)</f>
        <v>0</v>
      </c>
      <c r="L808" s="275">
        <f>ROUND(BY69,0)</f>
        <v>0</v>
      </c>
      <c r="M808" s="275">
        <f>ROUND(BY70,0)</f>
        <v>0</v>
      </c>
      <c r="N808" s="275"/>
      <c r="O808" s="275"/>
      <c r="P808" s="275">
        <f>IF(BY76&gt;0,ROUND(BY76,0),0)</f>
        <v>72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0.01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175*2020*8730*A</v>
      </c>
      <c r="B809" s="275"/>
      <c r="C809" s="277">
        <f>ROUND(BZ60,2)</f>
        <v>20.59</v>
      </c>
      <c r="D809" s="275">
        <f>ROUND(BZ61,0)</f>
        <v>1320715</v>
      </c>
      <c r="E809" s="275">
        <f>ROUND(BZ62,0)</f>
        <v>360669</v>
      </c>
      <c r="F809" s="275">
        <f>ROUND(BZ63,0)</f>
        <v>0</v>
      </c>
      <c r="G809" s="275">
        <f>ROUND(BZ64,0)</f>
        <v>0</v>
      </c>
      <c r="H809" s="275">
        <f>ROUND(BZ65,0)</f>
        <v>612</v>
      </c>
      <c r="I809" s="275">
        <f>ROUND(BZ66,0)</f>
        <v>3156</v>
      </c>
      <c r="J809" s="275">
        <f>ROUND(BZ67,0)</f>
        <v>0</v>
      </c>
      <c r="K809" s="275">
        <f>ROUND(BZ68,0)</f>
        <v>0</v>
      </c>
      <c r="L809" s="275">
        <f>ROUND(BZ69,0)</f>
        <v>-200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2.66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175*2020*8740*A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128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175*2020*8770*A</v>
      </c>
      <c r="B811" s="275"/>
      <c r="C811" s="277">
        <f>ROUND(CB60,2)</f>
        <v>1.99</v>
      </c>
      <c r="D811" s="275">
        <f>ROUND(CB61,0)</f>
        <v>151251</v>
      </c>
      <c r="E811" s="275">
        <f>ROUND(CB62,0)</f>
        <v>42383</v>
      </c>
      <c r="F811" s="275">
        <f>ROUND(CB63,0)</f>
        <v>0</v>
      </c>
      <c r="G811" s="275">
        <f>ROUND(CB64,0)</f>
        <v>2969</v>
      </c>
      <c r="H811" s="275">
        <f>ROUND(CB65,0)</f>
        <v>2192</v>
      </c>
      <c r="I811" s="275">
        <f>ROUND(CB66,0)</f>
        <v>12718</v>
      </c>
      <c r="J811" s="275">
        <f>ROUND(CB67,0)</f>
        <v>20662</v>
      </c>
      <c r="K811" s="275">
        <f>ROUND(CB68,0)</f>
        <v>0</v>
      </c>
      <c r="L811" s="275">
        <f>ROUND(CB69,0)</f>
        <v>1910</v>
      </c>
      <c r="M811" s="275">
        <f>ROUND(CB70,0)</f>
        <v>210613</v>
      </c>
      <c r="N811" s="275"/>
      <c r="O811" s="275"/>
      <c r="P811" s="275">
        <f>IF(CB76&gt;0,ROUND(CB76,0),0)</f>
        <v>7332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175*2020*8790*A</v>
      </c>
      <c r="B812" s="275"/>
      <c r="C812" s="277">
        <f>ROUND(CC60,2)</f>
        <v>248.43</v>
      </c>
      <c r="D812" s="275">
        <f>ROUND(CC61,0)</f>
        <v>21827642</v>
      </c>
      <c r="E812" s="275">
        <f>ROUND(CC62,0)</f>
        <v>5496199</v>
      </c>
      <c r="F812" s="275">
        <f>ROUND(CC63,0)</f>
        <v>1086431</v>
      </c>
      <c r="G812" s="275">
        <f>ROUND(CC64,0)</f>
        <v>910135</v>
      </c>
      <c r="H812" s="275">
        <f>ROUND(CC65,0)</f>
        <v>29478</v>
      </c>
      <c r="I812" s="275">
        <f>ROUND(CC66,0)</f>
        <v>62628122</v>
      </c>
      <c r="J812" s="275">
        <f>ROUND(CC67,0)</f>
        <v>3234766</v>
      </c>
      <c r="K812" s="275">
        <f>ROUND(CC68,0)</f>
        <v>595152</v>
      </c>
      <c r="L812" s="275">
        <f>ROUND(CC69,0)</f>
        <v>12362461</v>
      </c>
      <c r="M812" s="275">
        <f>ROUND(CC70,0)</f>
        <v>20545378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2.97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175*2020*9000*A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9942274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5">SUM(C734:C813)</f>
        <v>1090.0400000000002</v>
      </c>
      <c r="D815" s="276">
        <f t="shared" si="25"/>
        <v>130495930</v>
      </c>
      <c r="E815" s="276">
        <f t="shared" si="25"/>
        <v>26352144</v>
      </c>
      <c r="F815" s="276">
        <f t="shared" si="25"/>
        <v>5000357</v>
      </c>
      <c r="G815" s="276">
        <f t="shared" si="25"/>
        <v>25622863</v>
      </c>
      <c r="H815" s="276">
        <f t="shared" si="25"/>
        <v>960295</v>
      </c>
      <c r="I815" s="276">
        <f t="shared" si="25"/>
        <v>94741714</v>
      </c>
      <c r="J815" s="276">
        <f t="shared" si="25"/>
        <v>11855051</v>
      </c>
      <c r="K815" s="276">
        <f t="shared" si="25"/>
        <v>4721512</v>
      </c>
      <c r="L815" s="276">
        <f>SUM(L734:L813)+SUM(U734:U813)</f>
        <v>24438006</v>
      </c>
      <c r="M815" s="276">
        <f>SUM(M734:M813)+SUM(V734:V813)</f>
        <v>25203087</v>
      </c>
      <c r="N815" s="276">
        <f t="shared" ref="N815:Y815" si="26">SUM(N734:N813)</f>
        <v>857385084</v>
      </c>
      <c r="O815" s="276">
        <f t="shared" si="26"/>
        <v>257611436</v>
      </c>
      <c r="P815" s="276">
        <f t="shared" si="26"/>
        <v>181561</v>
      </c>
      <c r="Q815" s="276">
        <f t="shared" si="26"/>
        <v>36378</v>
      </c>
      <c r="R815" s="276">
        <f t="shared" si="26"/>
        <v>63536</v>
      </c>
      <c r="S815" s="276">
        <f t="shared" si="26"/>
        <v>244582</v>
      </c>
      <c r="T815" s="280">
        <f t="shared" si="26"/>
        <v>199.36</v>
      </c>
      <c r="U815" s="276">
        <f t="shared" si="26"/>
        <v>9942274</v>
      </c>
      <c r="V815" s="276">
        <f t="shared" si="26"/>
        <v>0</v>
      </c>
      <c r="W815" s="276">
        <f t="shared" si="26"/>
        <v>0</v>
      </c>
      <c r="X815" s="276">
        <f t="shared" si="26"/>
        <v>0</v>
      </c>
      <c r="Y815" s="276">
        <f t="shared" si="26"/>
        <v>109080989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1090.0617334123201</v>
      </c>
      <c r="D816" s="276">
        <f>CE61</f>
        <v>130495928.92999999</v>
      </c>
      <c r="E816" s="276">
        <f>CE62</f>
        <v>26352144</v>
      </c>
      <c r="F816" s="276">
        <f>CE63</f>
        <v>5000357.29</v>
      </c>
      <c r="G816" s="276">
        <f>CE64</f>
        <v>25622863.990000002</v>
      </c>
      <c r="H816" s="279">
        <f>CE65</f>
        <v>960295.42</v>
      </c>
      <c r="I816" s="279">
        <f>CE66</f>
        <v>94741714.649999991</v>
      </c>
      <c r="J816" s="279">
        <f>CE67</f>
        <v>11855051</v>
      </c>
      <c r="K816" s="279">
        <f>CE68</f>
        <v>4721511.58</v>
      </c>
      <c r="L816" s="279">
        <f>CE69</f>
        <v>24438006.18</v>
      </c>
      <c r="M816" s="279">
        <f>CE70</f>
        <v>25203085.02</v>
      </c>
      <c r="N816" s="276">
        <f>CE75</f>
        <v>858438991.64999998</v>
      </c>
      <c r="O816" s="276">
        <f>CE73</f>
        <v>257611436.03999999</v>
      </c>
      <c r="P816" s="276">
        <f>CE76</f>
        <v>181562.17744259659</v>
      </c>
      <c r="Q816" s="276">
        <f>CE77</f>
        <v>36378</v>
      </c>
      <c r="R816" s="276">
        <f>CE78</f>
        <v>63536.314811406839</v>
      </c>
      <c r="S816" s="276">
        <f>CE79</f>
        <v>244582</v>
      </c>
      <c r="T816" s="280">
        <f>CE80</f>
        <v>199.36942120556583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109080990.61999997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130495928.92999999</v>
      </c>
      <c r="E817" s="180">
        <f>C379</f>
        <v>26352142.600000001</v>
      </c>
      <c r="F817" s="180">
        <f>C380</f>
        <v>5000357.29</v>
      </c>
      <c r="G817" s="240">
        <f>C381</f>
        <v>25622863.990000002</v>
      </c>
      <c r="H817" s="240">
        <f>C382</f>
        <v>960295.42</v>
      </c>
      <c r="I817" s="240">
        <f>C383</f>
        <v>94741714.649999991</v>
      </c>
      <c r="J817" s="240">
        <f>C384</f>
        <v>11855050.080000002</v>
      </c>
      <c r="K817" s="240">
        <f>C385</f>
        <v>4721511.58</v>
      </c>
      <c r="L817" s="240">
        <f>C386+C387+C388+C389</f>
        <v>24438006.18</v>
      </c>
      <c r="M817" s="240">
        <f>C370</f>
        <v>25203085.02</v>
      </c>
      <c r="N817" s="180">
        <f>D361</f>
        <v>858487146.29999995</v>
      </c>
      <c r="O817" s="180">
        <f>C359</f>
        <v>257659590.69</v>
      </c>
    </row>
  </sheetData>
  <sheetProtection algorithmName="SHA-512" hashValue="O66EXWayG8OGU/T/FSwNzjSrhTuW0f1V0XfhUxHkcuwIzvoNawQUO/h9NH8u80z9/0BhkBpFYbM0iTe3TyzbaQ==" saltValue="/xep1582I/mQoXaXj2h14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F392-1307-4B80-AD62-F91FF7900855}">
  <sheetPr syncVertical="1" syncRef="A61" transitionEvaluation="1" transitionEntry="1">
    <pageSetUpPr autoPageBreaks="0" fitToPage="1"/>
  </sheetPr>
  <dimension ref="A1:CF817"/>
  <sheetViews>
    <sheetView showGridLines="0" topLeftCell="A61" zoomScale="75" zoomScaleNormal="75" workbookViewId="0">
      <selection activeCell="A90" sqref="A9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2" t="s">
        <v>1259</v>
      </c>
    </row>
    <row r="17" spans="1:6" ht="12.75" customHeight="1" x14ac:dyDescent="0.35">
      <c r="A17" s="180" t="s">
        <v>1230</v>
      </c>
      <c r="C17" s="282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963129.5</v>
      </c>
      <c r="D47" s="184">
        <v>0</v>
      </c>
      <c r="E47" s="184">
        <v>1926145.44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1265388.57</v>
      </c>
      <c r="Q47" s="184">
        <v>0</v>
      </c>
      <c r="R47" s="184">
        <v>0</v>
      </c>
      <c r="S47" s="184">
        <v>0</v>
      </c>
      <c r="T47" s="184">
        <v>585260.76</v>
      </c>
      <c r="U47" s="184">
        <v>0</v>
      </c>
      <c r="V47" s="184">
        <v>0</v>
      </c>
      <c r="W47" s="184">
        <v>0</v>
      </c>
      <c r="X47" s="184">
        <v>0</v>
      </c>
      <c r="Y47" s="184">
        <v>54860.98</v>
      </c>
      <c r="Z47" s="184">
        <v>0</v>
      </c>
      <c r="AA47" s="184">
        <v>0</v>
      </c>
      <c r="AB47" s="184">
        <v>648654.98</v>
      </c>
      <c r="AC47" s="184">
        <v>431261.88</v>
      </c>
      <c r="AD47" s="184">
        <v>0</v>
      </c>
      <c r="AE47" s="184">
        <v>421904.15</v>
      </c>
      <c r="AF47" s="184">
        <v>0</v>
      </c>
      <c r="AG47" s="184">
        <v>2245244.75</v>
      </c>
      <c r="AH47" s="184">
        <v>0</v>
      </c>
      <c r="AI47" s="184">
        <v>0</v>
      </c>
      <c r="AJ47" s="184">
        <v>4296820.13</v>
      </c>
      <c r="AK47" s="184">
        <v>750880.6</v>
      </c>
      <c r="AL47" s="184">
        <v>475292.55000000005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4768476.1400000006</v>
      </c>
      <c r="AW47" s="184">
        <v>182964.27000000002</v>
      </c>
      <c r="AX47" s="184">
        <v>0</v>
      </c>
      <c r="AY47" s="184">
        <v>0</v>
      </c>
      <c r="AZ47" s="184">
        <v>0</v>
      </c>
      <c r="BA47" s="184">
        <v>0</v>
      </c>
      <c r="BB47" s="184">
        <v>289189.45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86198.37</v>
      </c>
      <c r="BM47" s="184">
        <v>0</v>
      </c>
      <c r="BN47" s="184">
        <v>281062.12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95114.889999999985</v>
      </c>
      <c r="BY47" s="184">
        <v>142040.99000000002</v>
      </c>
      <c r="BZ47" s="184">
        <v>235510.93</v>
      </c>
      <c r="CA47" s="184">
        <v>0</v>
      </c>
      <c r="CB47" s="184">
        <v>51060.29</v>
      </c>
      <c r="CC47" s="184">
        <v>4946194.5799999991</v>
      </c>
      <c r="CD47" s="195"/>
      <c r="CE47" s="195">
        <f>SUM(C47:CC47)</f>
        <v>25142656.319999997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680835.9</v>
      </c>
      <c r="D51" s="184"/>
      <c r="E51" s="184">
        <v>991306.07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906909.42999999993</v>
      </c>
      <c r="Q51" s="184"/>
      <c r="R51" s="184">
        <v>0</v>
      </c>
      <c r="S51" s="184">
        <v>0</v>
      </c>
      <c r="T51" s="184">
        <v>152074.98999999996</v>
      </c>
      <c r="U51" s="184">
        <v>0</v>
      </c>
      <c r="V51" s="184">
        <v>0</v>
      </c>
      <c r="W51" s="184">
        <v>0</v>
      </c>
      <c r="X51" s="184">
        <v>347.52</v>
      </c>
      <c r="Y51" s="184">
        <v>27335.06</v>
      </c>
      <c r="Z51" s="184">
        <v>0</v>
      </c>
      <c r="AA51" s="184">
        <v>0</v>
      </c>
      <c r="AB51" s="184">
        <v>23204.009999999995</v>
      </c>
      <c r="AC51" s="184">
        <v>106616.1</v>
      </c>
      <c r="AD51" s="184"/>
      <c r="AE51" s="184">
        <v>408504.50000000006</v>
      </c>
      <c r="AF51" s="184"/>
      <c r="AG51" s="184">
        <v>611242.76</v>
      </c>
      <c r="AH51" s="184"/>
      <c r="AI51" s="184">
        <v>0</v>
      </c>
      <c r="AJ51" s="184">
        <v>2072396.88</v>
      </c>
      <c r="AK51" s="184">
        <v>467933.89</v>
      </c>
      <c r="AL51" s="184">
        <v>63967.120000000017</v>
      </c>
      <c r="AM51" s="184"/>
      <c r="AN51" s="184"/>
      <c r="AO51" s="184">
        <v>0</v>
      </c>
      <c r="AP51" s="184"/>
      <c r="AQ51" s="184"/>
      <c r="AR51" s="184"/>
      <c r="AS51" s="184"/>
      <c r="AT51" s="184"/>
      <c r="AU51" s="184"/>
      <c r="AV51" s="184">
        <v>644271.34000000008</v>
      </c>
      <c r="AW51" s="184">
        <v>0</v>
      </c>
      <c r="AX51" s="184"/>
      <c r="AY51" s="184">
        <v>0</v>
      </c>
      <c r="AZ51" s="184"/>
      <c r="BA51" s="184"/>
      <c r="BB51" s="184">
        <v>1438.39</v>
      </c>
      <c r="BC51" s="184"/>
      <c r="BD51" s="184"/>
      <c r="BE51" s="184"/>
      <c r="BF51" s="184"/>
      <c r="BG51" s="184"/>
      <c r="BH51" s="184"/>
      <c r="BI51" s="184"/>
      <c r="BJ51" s="184"/>
      <c r="BK51" s="184"/>
      <c r="BL51" s="184">
        <v>0</v>
      </c>
      <c r="BM51" s="184"/>
      <c r="BN51" s="184">
        <v>430736.13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>
        <v>0</v>
      </c>
      <c r="BY51" s="184">
        <v>2750</v>
      </c>
      <c r="BZ51" s="184">
        <v>0</v>
      </c>
      <c r="CA51" s="184"/>
      <c r="CB51" s="184">
        <v>12441.55</v>
      </c>
      <c r="CC51" s="184">
        <v>3086205.6599999997</v>
      </c>
      <c r="CD51" s="195"/>
      <c r="CE51" s="195">
        <f>SUM(C51:CD51)</f>
        <v>10690517.299999999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2711</v>
      </c>
      <c r="D59" s="184"/>
      <c r="E59" s="184">
        <v>13060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24</v>
      </c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32592.591450355907</v>
      </c>
      <c r="AZ59" s="185"/>
      <c r="BA59" s="248"/>
      <c r="BB59" s="248"/>
      <c r="BC59" s="248"/>
      <c r="BD59" s="248"/>
      <c r="BE59" s="185">
        <v>181562.17744259659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42.565945199648503</v>
      </c>
      <c r="D60" s="187">
        <v>0</v>
      </c>
      <c r="E60" s="187">
        <v>94.81506711029931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49.161762322032629</v>
      </c>
      <c r="Q60" s="221">
        <v>0</v>
      </c>
      <c r="R60" s="221">
        <v>0</v>
      </c>
      <c r="S60" s="221">
        <v>0</v>
      </c>
      <c r="T60" s="221">
        <v>24.948517804801575</v>
      </c>
      <c r="U60" s="221">
        <v>0</v>
      </c>
      <c r="V60" s="221">
        <v>0</v>
      </c>
      <c r="W60" s="221">
        <v>0</v>
      </c>
      <c r="X60" s="221">
        <v>0</v>
      </c>
      <c r="Y60" s="221">
        <v>2.3933575339187181</v>
      </c>
      <c r="Z60" s="221">
        <v>0</v>
      </c>
      <c r="AA60" s="221">
        <v>0</v>
      </c>
      <c r="AB60" s="221">
        <v>26.689441777165833</v>
      </c>
      <c r="AC60" s="221">
        <v>19.110939723409462</v>
      </c>
      <c r="AD60" s="221">
        <v>0</v>
      </c>
      <c r="AE60" s="221">
        <v>18.155780134499206</v>
      </c>
      <c r="AF60" s="221">
        <v>0</v>
      </c>
      <c r="AG60" s="221">
        <v>93.304347247492572</v>
      </c>
      <c r="AH60" s="221">
        <v>0</v>
      </c>
      <c r="AI60" s="221">
        <v>0</v>
      </c>
      <c r="AJ60" s="221">
        <v>171.33836230529613</v>
      </c>
      <c r="AK60" s="221">
        <v>31.797605475096219</v>
      </c>
      <c r="AL60" s="221">
        <v>20.568186298552305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173.37032805844245</v>
      </c>
      <c r="AW60" s="221">
        <v>8.5701479440314881</v>
      </c>
      <c r="AX60" s="221">
        <v>0</v>
      </c>
      <c r="AY60" s="221">
        <v>0</v>
      </c>
      <c r="AZ60" s="221">
        <v>0</v>
      </c>
      <c r="BA60" s="221">
        <v>0</v>
      </c>
      <c r="BB60" s="221">
        <v>12.013793149039207</v>
      </c>
      <c r="BC60" s="221">
        <v>0</v>
      </c>
      <c r="BD60" s="221">
        <v>0</v>
      </c>
      <c r="BE60" s="221">
        <v>0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4.2493260268151607</v>
      </c>
      <c r="BM60" s="221">
        <v>0</v>
      </c>
      <c r="BN60" s="221">
        <v>9.7011321904519008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3.979212328222026</v>
      </c>
      <c r="BY60" s="221">
        <v>5.1936404102474469</v>
      </c>
      <c r="BZ60" s="221">
        <v>17.331798627762769</v>
      </c>
      <c r="CA60" s="221">
        <v>0</v>
      </c>
      <c r="CB60" s="221">
        <v>2.4231794517228527</v>
      </c>
      <c r="CC60" s="221">
        <v>217.66871572360705</v>
      </c>
      <c r="CD60" s="249" t="s">
        <v>221</v>
      </c>
      <c r="CE60" s="251">
        <f t="shared" ref="CE60:CE70" si="0">SUM(C60:CD60)</f>
        <v>1049.3505868425548</v>
      </c>
    </row>
    <row r="61" spans="1:84" ht="12.65" customHeight="1" x14ac:dyDescent="0.35">
      <c r="A61" s="171" t="s">
        <v>235</v>
      </c>
      <c r="B61" s="175"/>
      <c r="C61" s="184">
        <v>4322370.22</v>
      </c>
      <c r="D61" s="184">
        <v>0</v>
      </c>
      <c r="E61" s="184">
        <v>8766820.6699999999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8030017.9400000004</v>
      </c>
      <c r="Q61" s="185">
        <v>0</v>
      </c>
      <c r="R61" s="185">
        <v>0</v>
      </c>
      <c r="S61" s="185">
        <v>0</v>
      </c>
      <c r="T61" s="185">
        <v>2636617.9099999997</v>
      </c>
      <c r="U61" s="185">
        <v>0</v>
      </c>
      <c r="V61" s="185">
        <v>0</v>
      </c>
      <c r="W61" s="185">
        <v>0</v>
      </c>
      <c r="X61" s="185">
        <v>0</v>
      </c>
      <c r="Y61" s="185">
        <v>217925.23999999996</v>
      </c>
      <c r="Z61" s="185">
        <v>0</v>
      </c>
      <c r="AA61" s="185">
        <v>0</v>
      </c>
      <c r="AB61" s="185">
        <v>2801903.54</v>
      </c>
      <c r="AC61" s="185">
        <v>1795875.6</v>
      </c>
      <c r="AD61" s="185">
        <v>0</v>
      </c>
      <c r="AE61" s="185">
        <v>1790657.92</v>
      </c>
      <c r="AF61" s="185">
        <v>0</v>
      </c>
      <c r="AG61" s="185">
        <v>12998512.83</v>
      </c>
      <c r="AH61" s="185">
        <v>0</v>
      </c>
      <c r="AI61" s="185">
        <v>0</v>
      </c>
      <c r="AJ61" s="185">
        <v>24127354.130000003</v>
      </c>
      <c r="AK61" s="185">
        <v>3301949.87</v>
      </c>
      <c r="AL61" s="185">
        <v>1974169.48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27768790.630000003</v>
      </c>
      <c r="AW61" s="185">
        <v>617926.01</v>
      </c>
      <c r="AX61" s="185">
        <v>0</v>
      </c>
      <c r="AY61" s="185">
        <v>0</v>
      </c>
      <c r="AZ61" s="185">
        <v>0</v>
      </c>
      <c r="BA61" s="185">
        <v>0</v>
      </c>
      <c r="BB61" s="185">
        <v>1260517.8999999999</v>
      </c>
      <c r="BC61" s="185">
        <v>0</v>
      </c>
      <c r="BD61" s="185">
        <v>0</v>
      </c>
      <c r="BE61" s="185">
        <v>0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225062.86</v>
      </c>
      <c r="BM61" s="185">
        <v>0</v>
      </c>
      <c r="BN61" s="185">
        <v>1632582.2400000002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421565.12</v>
      </c>
      <c r="BY61" s="185">
        <v>815798.63</v>
      </c>
      <c r="BZ61" s="185">
        <v>1105350.0799999998</v>
      </c>
      <c r="CA61" s="185">
        <v>0</v>
      </c>
      <c r="CB61" s="185">
        <v>172661.23</v>
      </c>
      <c r="CC61" s="185">
        <v>18510353.090000004</v>
      </c>
      <c r="CD61" s="249" t="s">
        <v>221</v>
      </c>
      <c r="CE61" s="195">
        <f t="shared" si="0"/>
        <v>125294783.14000003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963130</v>
      </c>
      <c r="D62" s="195">
        <f t="shared" si="1"/>
        <v>0</v>
      </c>
      <c r="E62" s="195">
        <f t="shared" si="1"/>
        <v>1926145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1265389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585261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54861</v>
      </c>
      <c r="Z62" s="195">
        <f t="shared" si="1"/>
        <v>0</v>
      </c>
      <c r="AA62" s="195">
        <f t="shared" si="1"/>
        <v>0</v>
      </c>
      <c r="AB62" s="195">
        <f t="shared" si="1"/>
        <v>648655</v>
      </c>
      <c r="AC62" s="195">
        <f t="shared" si="1"/>
        <v>431262</v>
      </c>
      <c r="AD62" s="195">
        <f t="shared" si="1"/>
        <v>0</v>
      </c>
      <c r="AE62" s="195">
        <f t="shared" si="1"/>
        <v>421904</v>
      </c>
      <c r="AF62" s="195">
        <f t="shared" si="1"/>
        <v>0</v>
      </c>
      <c r="AG62" s="195">
        <f t="shared" si="1"/>
        <v>2245245</v>
      </c>
      <c r="AH62" s="195">
        <f t="shared" si="1"/>
        <v>0</v>
      </c>
      <c r="AI62" s="195">
        <f t="shared" si="1"/>
        <v>0</v>
      </c>
      <c r="AJ62" s="195">
        <f t="shared" si="1"/>
        <v>4296820</v>
      </c>
      <c r="AK62" s="195">
        <f t="shared" si="1"/>
        <v>750881</v>
      </c>
      <c r="AL62" s="195">
        <f t="shared" si="1"/>
        <v>475293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4768476</v>
      </c>
      <c r="AW62" s="195">
        <f t="shared" si="1"/>
        <v>182964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289189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86198</v>
      </c>
      <c r="BM62" s="195">
        <f t="shared" si="1"/>
        <v>0</v>
      </c>
      <c r="BN62" s="195">
        <f t="shared" si="1"/>
        <v>281062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95115</v>
      </c>
      <c r="BY62" s="195">
        <f t="shared" si="2"/>
        <v>142041</v>
      </c>
      <c r="BZ62" s="195">
        <f t="shared" si="2"/>
        <v>235511</v>
      </c>
      <c r="CA62" s="195">
        <f t="shared" si="2"/>
        <v>0</v>
      </c>
      <c r="CB62" s="195">
        <f t="shared" si="2"/>
        <v>51060</v>
      </c>
      <c r="CC62" s="195">
        <f t="shared" si="2"/>
        <v>4946195</v>
      </c>
      <c r="CD62" s="249" t="s">
        <v>221</v>
      </c>
      <c r="CE62" s="195">
        <f t="shared" si="0"/>
        <v>25142657</v>
      </c>
      <c r="CF62" s="252"/>
    </row>
    <row r="63" spans="1:84" ht="12.65" customHeight="1" x14ac:dyDescent="0.35">
      <c r="A63" s="171" t="s">
        <v>236</v>
      </c>
      <c r="B63" s="175"/>
      <c r="C63" s="184">
        <v>730491.9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1819903.38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9786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299152.06999999995</v>
      </c>
      <c r="AH63" s="185">
        <v>0</v>
      </c>
      <c r="AI63" s="185">
        <v>0</v>
      </c>
      <c r="AJ63" s="185">
        <v>2553541.4699999997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1070472.6300000001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1042086.38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12000</v>
      </c>
      <c r="CA63" s="185">
        <v>0</v>
      </c>
      <c r="CB63" s="185">
        <v>0</v>
      </c>
      <c r="CC63" s="185">
        <v>812664.43</v>
      </c>
      <c r="CD63" s="249" t="s">
        <v>221</v>
      </c>
      <c r="CE63" s="195">
        <f t="shared" si="0"/>
        <v>8350098.2599999988</v>
      </c>
      <c r="CF63" s="252"/>
    </row>
    <row r="64" spans="1:84" ht="12.65" customHeight="1" x14ac:dyDescent="0.35">
      <c r="A64" s="171" t="s">
        <v>237</v>
      </c>
      <c r="B64" s="175"/>
      <c r="C64" s="184">
        <v>268786.81</v>
      </c>
      <c r="D64" s="184">
        <v>0</v>
      </c>
      <c r="E64" s="185">
        <v>643396.32999999996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377158.51</v>
      </c>
      <c r="Q64" s="185">
        <v>0</v>
      </c>
      <c r="R64" s="185">
        <v>0</v>
      </c>
      <c r="S64" s="185">
        <v>0</v>
      </c>
      <c r="T64" s="185">
        <v>2219038.0600000005</v>
      </c>
      <c r="U64" s="185">
        <v>0</v>
      </c>
      <c r="V64" s="185">
        <v>0</v>
      </c>
      <c r="W64" s="185">
        <v>0</v>
      </c>
      <c r="X64" s="185">
        <v>0</v>
      </c>
      <c r="Y64" s="185">
        <v>1783.5499999999997</v>
      </c>
      <c r="Z64" s="185">
        <v>0</v>
      </c>
      <c r="AA64" s="185">
        <v>0</v>
      </c>
      <c r="AB64" s="185">
        <v>9001568.8400000017</v>
      </c>
      <c r="AC64" s="185">
        <v>400059.82999999996</v>
      </c>
      <c r="AD64" s="185">
        <v>0</v>
      </c>
      <c r="AE64" s="185">
        <v>13376.63</v>
      </c>
      <c r="AF64" s="185">
        <v>0</v>
      </c>
      <c r="AG64" s="185">
        <v>987357.67999999982</v>
      </c>
      <c r="AH64" s="185">
        <v>0</v>
      </c>
      <c r="AI64" s="185">
        <v>0</v>
      </c>
      <c r="AJ64" s="185">
        <v>1048729.6300000001</v>
      </c>
      <c r="AK64" s="185">
        <v>30823.71</v>
      </c>
      <c r="AL64" s="185">
        <v>26999.85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985113.05</v>
      </c>
      <c r="AW64" s="185">
        <v>0</v>
      </c>
      <c r="AX64" s="185">
        <v>0</v>
      </c>
      <c r="AY64" s="185">
        <v>0</v>
      </c>
      <c r="AZ64" s="185">
        <v>0</v>
      </c>
      <c r="BA64" s="185">
        <v>0</v>
      </c>
      <c r="BB64" s="185">
        <v>6087.05</v>
      </c>
      <c r="BC64" s="185">
        <v>0</v>
      </c>
      <c r="BD64" s="185">
        <v>0</v>
      </c>
      <c r="BE64" s="185">
        <v>0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383.84</v>
      </c>
      <c r="BM64" s="185">
        <v>0</v>
      </c>
      <c r="BN64" s="185">
        <v>152653.23000000001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0</v>
      </c>
      <c r="BY64" s="185">
        <v>1053.95</v>
      </c>
      <c r="BZ64" s="185">
        <v>110</v>
      </c>
      <c r="CA64" s="185">
        <v>0</v>
      </c>
      <c r="CB64" s="185">
        <v>6406.31</v>
      </c>
      <c r="CC64" s="185">
        <v>891211.85000000009</v>
      </c>
      <c r="CD64" s="249" t="s">
        <v>221</v>
      </c>
      <c r="CE64" s="195">
        <f t="shared" si="0"/>
        <v>17062098.710000005</v>
      </c>
      <c r="CF64" s="252"/>
    </row>
    <row r="65" spans="1:84" ht="12.65" customHeight="1" x14ac:dyDescent="0.35">
      <c r="A65" s="171" t="s">
        <v>238</v>
      </c>
      <c r="B65" s="175"/>
      <c r="C65" s="184">
        <v>57673.49</v>
      </c>
      <c r="D65" s="184">
        <v>0</v>
      </c>
      <c r="E65" s="184">
        <v>122848.13000000002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66620.250000000015</v>
      </c>
      <c r="Q65" s="185">
        <v>0</v>
      </c>
      <c r="R65" s="185">
        <v>0</v>
      </c>
      <c r="S65" s="185">
        <v>0</v>
      </c>
      <c r="T65" s="185">
        <v>26709.24</v>
      </c>
      <c r="U65" s="185">
        <v>0</v>
      </c>
      <c r="V65" s="185">
        <v>0</v>
      </c>
      <c r="W65" s="185">
        <v>0</v>
      </c>
      <c r="X65" s="185">
        <v>35.89</v>
      </c>
      <c r="Y65" s="185">
        <v>3285.17</v>
      </c>
      <c r="Z65" s="185">
        <v>0</v>
      </c>
      <c r="AA65" s="185">
        <v>0</v>
      </c>
      <c r="AB65" s="185">
        <v>4099.1099999999997</v>
      </c>
      <c r="AC65" s="185">
        <v>3036.6100000000006</v>
      </c>
      <c r="AD65" s="185">
        <v>0</v>
      </c>
      <c r="AE65" s="185">
        <v>11357.36</v>
      </c>
      <c r="AF65" s="185">
        <v>0</v>
      </c>
      <c r="AG65" s="185">
        <v>63080.06</v>
      </c>
      <c r="AH65" s="185">
        <v>0</v>
      </c>
      <c r="AI65" s="185">
        <v>0</v>
      </c>
      <c r="AJ65" s="185">
        <v>145412.96</v>
      </c>
      <c r="AK65" s="185">
        <v>17140.93</v>
      </c>
      <c r="AL65" s="185">
        <v>16308.07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96182.79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5495.2600000000011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90</v>
      </c>
      <c r="BM65" s="185">
        <v>0</v>
      </c>
      <c r="BN65" s="185">
        <v>21936.99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2870.13</v>
      </c>
      <c r="BY65" s="185">
        <v>962.62000000000012</v>
      </c>
      <c r="BZ65" s="185">
        <v>417.3900000000001</v>
      </c>
      <c r="CA65" s="185">
        <v>0</v>
      </c>
      <c r="CB65" s="185">
        <v>1516.48</v>
      </c>
      <c r="CC65" s="185">
        <v>17348.259999999998</v>
      </c>
      <c r="CD65" s="249" t="s">
        <v>221</v>
      </c>
      <c r="CE65" s="195">
        <f t="shared" si="0"/>
        <v>684427.19000000006</v>
      </c>
      <c r="CF65" s="252"/>
    </row>
    <row r="66" spans="1:84" ht="12.65" customHeight="1" x14ac:dyDescent="0.35">
      <c r="A66" s="171" t="s">
        <v>239</v>
      </c>
      <c r="B66" s="175"/>
      <c r="C66" s="184">
        <v>47032.28</v>
      </c>
      <c r="D66" s="184">
        <v>0</v>
      </c>
      <c r="E66" s="184">
        <v>227139.9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2141703.4900000002</v>
      </c>
      <c r="Q66" s="185">
        <v>0</v>
      </c>
      <c r="R66" s="185">
        <v>0</v>
      </c>
      <c r="S66" s="184">
        <v>0</v>
      </c>
      <c r="T66" s="184">
        <v>195092.59</v>
      </c>
      <c r="U66" s="185">
        <v>0</v>
      </c>
      <c r="V66" s="185">
        <v>0</v>
      </c>
      <c r="W66" s="185">
        <v>0</v>
      </c>
      <c r="X66" s="185">
        <v>0</v>
      </c>
      <c r="Y66" s="185">
        <v>1.8189999999999998E-12</v>
      </c>
      <c r="Z66" s="185">
        <v>0</v>
      </c>
      <c r="AA66" s="185">
        <v>0</v>
      </c>
      <c r="AB66" s="185">
        <v>82466.27</v>
      </c>
      <c r="AC66" s="185">
        <v>6266.83</v>
      </c>
      <c r="AD66" s="185">
        <v>0</v>
      </c>
      <c r="AE66" s="185">
        <v>2858.03</v>
      </c>
      <c r="AF66" s="185">
        <v>0</v>
      </c>
      <c r="AG66" s="185">
        <v>868345.01</v>
      </c>
      <c r="AH66" s="185">
        <v>0</v>
      </c>
      <c r="AI66" s="185">
        <v>0</v>
      </c>
      <c r="AJ66" s="185">
        <v>2536042.14</v>
      </c>
      <c r="AK66" s="185">
        <v>37581.49</v>
      </c>
      <c r="AL66" s="185">
        <v>10215.99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11965252.859999999</v>
      </c>
      <c r="AW66" s="185">
        <v>0</v>
      </c>
      <c r="AX66" s="185">
        <v>0</v>
      </c>
      <c r="AY66" s="185">
        <v>0</v>
      </c>
      <c r="AZ66" s="185">
        <v>0</v>
      </c>
      <c r="BA66" s="185">
        <v>0</v>
      </c>
      <c r="BB66" s="185">
        <v>276.62</v>
      </c>
      <c r="BC66" s="185">
        <v>0</v>
      </c>
      <c r="BD66" s="185">
        <v>0</v>
      </c>
      <c r="BE66" s="185">
        <v>0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3781.63</v>
      </c>
      <c r="BM66" s="185">
        <v>0</v>
      </c>
      <c r="BN66" s="185">
        <v>335103.11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0</v>
      </c>
      <c r="BY66" s="185">
        <v>0</v>
      </c>
      <c r="BZ66" s="185">
        <v>80</v>
      </c>
      <c r="CA66" s="185">
        <v>0</v>
      </c>
      <c r="CB66" s="185">
        <v>12815</v>
      </c>
      <c r="CC66" s="185">
        <v>55868208.610000007</v>
      </c>
      <c r="CD66" s="249" t="s">
        <v>221</v>
      </c>
      <c r="CE66" s="195">
        <f t="shared" si="0"/>
        <v>74340261.850000009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680836</v>
      </c>
      <c r="D67" s="195">
        <f>ROUND(D51+D52,0)</f>
        <v>0</v>
      </c>
      <c r="E67" s="195">
        <f t="shared" ref="E67:BP67" si="3">ROUND(E51+E52,0)</f>
        <v>991306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906909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152075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348</v>
      </c>
      <c r="Y67" s="195">
        <f t="shared" si="3"/>
        <v>27335</v>
      </c>
      <c r="Z67" s="195">
        <f t="shared" si="3"/>
        <v>0</v>
      </c>
      <c r="AA67" s="195">
        <f t="shared" si="3"/>
        <v>0</v>
      </c>
      <c r="AB67" s="195">
        <f t="shared" si="3"/>
        <v>23204</v>
      </c>
      <c r="AC67" s="195">
        <f t="shared" si="3"/>
        <v>106616</v>
      </c>
      <c r="AD67" s="195">
        <f t="shared" si="3"/>
        <v>0</v>
      </c>
      <c r="AE67" s="195">
        <f t="shared" si="3"/>
        <v>408505</v>
      </c>
      <c r="AF67" s="195">
        <f t="shared" si="3"/>
        <v>0</v>
      </c>
      <c r="AG67" s="195">
        <f t="shared" si="3"/>
        <v>611243</v>
      </c>
      <c r="AH67" s="195">
        <f t="shared" si="3"/>
        <v>0</v>
      </c>
      <c r="AI67" s="195">
        <f t="shared" si="3"/>
        <v>0</v>
      </c>
      <c r="AJ67" s="195">
        <f t="shared" si="3"/>
        <v>2072397</v>
      </c>
      <c r="AK67" s="195">
        <f t="shared" si="3"/>
        <v>467934</v>
      </c>
      <c r="AL67" s="195">
        <f t="shared" si="3"/>
        <v>63967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644271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1438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430736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2750</v>
      </c>
      <c r="BZ67" s="195">
        <f t="shared" si="4"/>
        <v>0</v>
      </c>
      <c r="CA67" s="195">
        <f t="shared" si="4"/>
        <v>0</v>
      </c>
      <c r="CB67" s="195">
        <f t="shared" si="4"/>
        <v>12442</v>
      </c>
      <c r="CC67" s="195">
        <f t="shared" si="4"/>
        <v>3086206</v>
      </c>
      <c r="CD67" s="249" t="s">
        <v>221</v>
      </c>
      <c r="CE67" s="195">
        <f t="shared" si="0"/>
        <v>10690518</v>
      </c>
      <c r="CF67" s="252"/>
    </row>
    <row r="68" spans="1:84" ht="12.65" customHeight="1" x14ac:dyDescent="0.35">
      <c r="A68" s="171" t="s">
        <v>240</v>
      </c>
      <c r="B68" s="175"/>
      <c r="C68" s="184">
        <v>7235.86</v>
      </c>
      <c r="D68" s="184"/>
      <c r="E68" s="184">
        <v>27947.96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0</v>
      </c>
      <c r="Q68" s="185"/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/>
      <c r="AE68" s="185">
        <v>0</v>
      </c>
      <c r="AF68" s="185"/>
      <c r="AG68" s="185">
        <v>0</v>
      </c>
      <c r="AH68" s="185"/>
      <c r="AI68" s="185">
        <v>0</v>
      </c>
      <c r="AJ68" s="185">
        <v>817149.62</v>
      </c>
      <c r="AK68" s="185">
        <v>0</v>
      </c>
      <c r="AL68" s="185">
        <v>0</v>
      </c>
      <c r="AM68" s="185"/>
      <c r="AN68" s="185"/>
      <c r="AO68" s="185">
        <v>0</v>
      </c>
      <c r="AP68" s="185"/>
      <c r="AQ68" s="185"/>
      <c r="AR68" s="185"/>
      <c r="AS68" s="185"/>
      <c r="AT68" s="185"/>
      <c r="AU68" s="185"/>
      <c r="AV68" s="185">
        <v>2137128.87</v>
      </c>
      <c r="AW68" s="185">
        <v>0</v>
      </c>
      <c r="AX68" s="185"/>
      <c r="AY68" s="185">
        <v>0</v>
      </c>
      <c r="AZ68" s="185"/>
      <c r="BA68" s="185"/>
      <c r="BB68" s="185">
        <v>0</v>
      </c>
      <c r="BC68" s="185"/>
      <c r="BD68" s="185"/>
      <c r="BE68" s="185"/>
      <c r="BF68" s="185"/>
      <c r="BG68" s="185"/>
      <c r="BH68" s="185"/>
      <c r="BI68" s="185"/>
      <c r="BJ68" s="185"/>
      <c r="BK68" s="185"/>
      <c r="BL68" s="185">
        <v>0</v>
      </c>
      <c r="BM68" s="185"/>
      <c r="BN68" s="185">
        <v>54432.130000000005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>
        <v>0</v>
      </c>
      <c r="BY68" s="185">
        <v>0</v>
      </c>
      <c r="BZ68" s="185">
        <v>0</v>
      </c>
      <c r="CA68" s="185"/>
      <c r="CB68" s="185">
        <v>0</v>
      </c>
      <c r="CC68" s="185">
        <v>593275.79</v>
      </c>
      <c r="CD68" s="249" t="s">
        <v>221</v>
      </c>
      <c r="CE68" s="195">
        <f t="shared" si="0"/>
        <v>3637170.23</v>
      </c>
      <c r="CF68" s="252"/>
    </row>
    <row r="69" spans="1:84" ht="12.65" customHeight="1" x14ac:dyDescent="0.35">
      <c r="A69" s="171" t="s">
        <v>241</v>
      </c>
      <c r="B69" s="175"/>
      <c r="C69" s="184">
        <v>34739.500000000007</v>
      </c>
      <c r="D69" s="184">
        <v>0</v>
      </c>
      <c r="E69" s="185">
        <v>12764.669999999969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132461.70000000001</v>
      </c>
      <c r="Q69" s="185">
        <v>0</v>
      </c>
      <c r="R69" s="224">
        <v>0</v>
      </c>
      <c r="S69" s="185">
        <v>0</v>
      </c>
      <c r="T69" s="184">
        <v>67495.009999999995</v>
      </c>
      <c r="U69" s="185">
        <v>0</v>
      </c>
      <c r="V69" s="185">
        <v>0</v>
      </c>
      <c r="W69" s="184">
        <v>0</v>
      </c>
      <c r="X69" s="185">
        <v>0</v>
      </c>
      <c r="Y69" s="185">
        <v>0</v>
      </c>
      <c r="Z69" s="185">
        <v>0</v>
      </c>
      <c r="AA69" s="185">
        <v>0</v>
      </c>
      <c r="AB69" s="185">
        <v>2137.4199999999846</v>
      </c>
      <c r="AC69" s="185">
        <v>516842.81</v>
      </c>
      <c r="AD69" s="185">
        <v>0</v>
      </c>
      <c r="AE69" s="185">
        <v>4513.7299999999996</v>
      </c>
      <c r="AF69" s="185">
        <v>0</v>
      </c>
      <c r="AG69" s="185">
        <v>264102.49000000005</v>
      </c>
      <c r="AH69" s="185">
        <v>0</v>
      </c>
      <c r="AI69" s="185">
        <v>0</v>
      </c>
      <c r="AJ69" s="185">
        <v>536667.34000000008</v>
      </c>
      <c r="AK69" s="185">
        <v>33753.130000000005</v>
      </c>
      <c r="AL69" s="185">
        <v>2366.0299999999988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455252.34999999992</v>
      </c>
      <c r="AW69" s="185">
        <v>23811.55</v>
      </c>
      <c r="AX69" s="185">
        <v>0</v>
      </c>
      <c r="AY69" s="185">
        <v>0</v>
      </c>
      <c r="AZ69" s="185">
        <v>0</v>
      </c>
      <c r="BA69" s="185">
        <v>0</v>
      </c>
      <c r="BB69" s="185">
        <v>5121.5399999999981</v>
      </c>
      <c r="BC69" s="185">
        <v>0</v>
      </c>
      <c r="BD69" s="185">
        <v>0</v>
      </c>
      <c r="BE69" s="185">
        <v>0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800278.97000000009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0</v>
      </c>
      <c r="BY69" s="185">
        <v>0</v>
      </c>
      <c r="BZ69" s="185">
        <v>11976.66</v>
      </c>
      <c r="CA69" s="185">
        <v>0</v>
      </c>
      <c r="CB69" s="185">
        <v>1311.23</v>
      </c>
      <c r="CC69" s="185">
        <v>10889341.6</v>
      </c>
      <c r="CD69" s="313">
        <v>8765975.5099999998</v>
      </c>
      <c r="CE69" s="195">
        <f t="shared" si="0"/>
        <v>22560913.240000002</v>
      </c>
      <c r="CF69" s="252"/>
    </row>
    <row r="70" spans="1:84" ht="12.65" customHeight="1" x14ac:dyDescent="0.35">
      <c r="A70" s="171" t="s">
        <v>242</v>
      </c>
      <c r="B70" s="175"/>
      <c r="C70" s="184">
        <v>8744.0300000000007</v>
      </c>
      <c r="D70" s="184">
        <v>0</v>
      </c>
      <c r="E70" s="184">
        <v>51486.42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355798.19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2750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4561.59</v>
      </c>
      <c r="AF70" s="185">
        <v>0</v>
      </c>
      <c r="AG70" s="185">
        <v>191412.69000000003</v>
      </c>
      <c r="AH70" s="185">
        <v>0</v>
      </c>
      <c r="AI70" s="185">
        <v>0</v>
      </c>
      <c r="AJ70" s="185">
        <v>1210218.78</v>
      </c>
      <c r="AK70" s="185">
        <v>7631.84</v>
      </c>
      <c r="AL70" s="185">
        <v>3564.57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2695576.99</v>
      </c>
      <c r="AW70" s="185">
        <v>23811.550000000003</v>
      </c>
      <c r="AX70" s="185">
        <v>0</v>
      </c>
      <c r="AY70" s="185">
        <v>0</v>
      </c>
      <c r="AZ70" s="185">
        <v>0</v>
      </c>
      <c r="BA70" s="185">
        <v>0</v>
      </c>
      <c r="BB70" s="185">
        <v>71018.789999999994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200961.43000000002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9976.25</v>
      </c>
      <c r="BY70" s="185">
        <v>0</v>
      </c>
      <c r="BZ70" s="185">
        <v>0</v>
      </c>
      <c r="CA70" s="185">
        <v>0</v>
      </c>
      <c r="CB70" s="185">
        <v>242797.64</v>
      </c>
      <c r="CC70" s="185">
        <v>3324610.33</v>
      </c>
      <c r="CD70" s="188">
        <v>0</v>
      </c>
      <c r="CE70" s="195">
        <f t="shared" si="0"/>
        <v>8404921.0899999999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7103552.0300000003</v>
      </c>
      <c r="D71" s="195">
        <f t="shared" ref="D71:AI71" si="5">SUM(D61:D69)-D70</f>
        <v>0</v>
      </c>
      <c r="E71" s="195">
        <f t="shared" si="5"/>
        <v>12666882.240000002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14384365.08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5882288.8100000005</v>
      </c>
      <c r="U71" s="195">
        <f t="shared" si="5"/>
        <v>0</v>
      </c>
      <c r="V71" s="195">
        <f t="shared" si="5"/>
        <v>9786</v>
      </c>
      <c r="W71" s="195">
        <f t="shared" si="5"/>
        <v>0</v>
      </c>
      <c r="X71" s="195">
        <f t="shared" si="5"/>
        <v>383.89</v>
      </c>
      <c r="Y71" s="195">
        <f t="shared" si="5"/>
        <v>302439.95999999996</v>
      </c>
      <c r="Z71" s="195">
        <f t="shared" si="5"/>
        <v>0</v>
      </c>
      <c r="AA71" s="195">
        <f t="shared" si="5"/>
        <v>0</v>
      </c>
      <c r="AB71" s="195">
        <f t="shared" si="5"/>
        <v>12564034.180000002</v>
      </c>
      <c r="AC71" s="195">
        <f t="shared" si="5"/>
        <v>3259959.68</v>
      </c>
      <c r="AD71" s="195">
        <f t="shared" si="5"/>
        <v>0</v>
      </c>
      <c r="AE71" s="195">
        <f t="shared" si="5"/>
        <v>2648611.0799999996</v>
      </c>
      <c r="AF71" s="195">
        <f t="shared" si="5"/>
        <v>0</v>
      </c>
      <c r="AG71" s="195">
        <f t="shared" si="5"/>
        <v>18145625.449999999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36923895.509999998</v>
      </c>
      <c r="AK71" s="195">
        <f t="shared" si="6"/>
        <v>4632432.29</v>
      </c>
      <c r="AL71" s="195">
        <f t="shared" si="6"/>
        <v>2565754.85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47195363.189999998</v>
      </c>
      <c r="AW71" s="195">
        <f t="shared" si="6"/>
        <v>800890.01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1497106.58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315516.33</v>
      </c>
      <c r="BM71" s="195">
        <f t="shared" si="6"/>
        <v>0</v>
      </c>
      <c r="BN71" s="195">
        <f t="shared" si="6"/>
        <v>4549909.62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509574</v>
      </c>
      <c r="BY71" s="195">
        <f t="shared" si="7"/>
        <v>962606.2</v>
      </c>
      <c r="BZ71" s="195">
        <f t="shared" si="7"/>
        <v>1365445.1299999997</v>
      </c>
      <c r="CA71" s="195">
        <f t="shared" si="7"/>
        <v>0</v>
      </c>
      <c r="CB71" s="195">
        <f t="shared" si="7"/>
        <v>15414.610000000015</v>
      </c>
      <c r="CC71" s="195">
        <f t="shared" si="7"/>
        <v>92290194.300000012</v>
      </c>
      <c r="CD71" s="245">
        <f>CD69-CD70</f>
        <v>8765975.5099999998</v>
      </c>
      <c r="CE71" s="195">
        <f>SUM(CE61:CE69)-CE70</f>
        <v>279358006.53000003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30618311.269999996</v>
      </c>
      <c r="D73" s="184">
        <v>0</v>
      </c>
      <c r="E73" s="185">
        <v>73030675.390000001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76078273</v>
      </c>
      <c r="Q73" s="185">
        <v>0</v>
      </c>
      <c r="R73" s="185">
        <v>0</v>
      </c>
      <c r="S73" s="185">
        <v>0</v>
      </c>
      <c r="T73" s="185">
        <v>3610793.6999999997</v>
      </c>
      <c r="U73" s="185">
        <v>21075778.539999999</v>
      </c>
      <c r="V73" s="185">
        <v>164038</v>
      </c>
      <c r="W73" s="185">
        <v>4511591.95</v>
      </c>
      <c r="X73" s="185">
        <v>4261357.4000000004</v>
      </c>
      <c r="Y73" s="185">
        <v>5274201.9999999991</v>
      </c>
      <c r="Z73" s="185">
        <v>941903.29999999993</v>
      </c>
      <c r="AA73" s="185">
        <v>61705</v>
      </c>
      <c r="AB73" s="185">
        <v>24974458.560000002</v>
      </c>
      <c r="AC73" s="185">
        <v>17095263</v>
      </c>
      <c r="AD73" s="185">
        <v>0</v>
      </c>
      <c r="AE73" s="185">
        <v>578983</v>
      </c>
      <c r="AF73" s="185">
        <v>0</v>
      </c>
      <c r="AG73" s="185">
        <v>30631018.030000001</v>
      </c>
      <c r="AH73" s="185">
        <v>0</v>
      </c>
      <c r="AI73" s="185">
        <v>0</v>
      </c>
      <c r="AJ73" s="185">
        <v>3932177.5</v>
      </c>
      <c r="AK73" s="185">
        <v>358631.00000000006</v>
      </c>
      <c r="AL73" s="185">
        <v>278203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5783259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303260622.63999999</v>
      </c>
      <c r="CF73" s="252"/>
    </row>
    <row r="74" spans="1:84" ht="12.65" customHeight="1" x14ac:dyDescent="0.35">
      <c r="A74" s="171" t="s">
        <v>246</v>
      </c>
      <c r="B74" s="175"/>
      <c r="C74" s="184">
        <v>305034</v>
      </c>
      <c r="D74" s="184">
        <v>0</v>
      </c>
      <c r="E74" s="185">
        <v>5438094.0600000005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175262460.50000003</v>
      </c>
      <c r="Q74" s="185">
        <v>0</v>
      </c>
      <c r="R74" s="185">
        <v>0</v>
      </c>
      <c r="S74" s="185">
        <v>0</v>
      </c>
      <c r="T74" s="185">
        <v>21598671.890000001</v>
      </c>
      <c r="U74" s="185">
        <v>20819135.66</v>
      </c>
      <c r="V74" s="185">
        <v>322634</v>
      </c>
      <c r="W74" s="185">
        <v>14386810.699999999</v>
      </c>
      <c r="X74" s="185">
        <v>7956725.3999999994</v>
      </c>
      <c r="Y74" s="185">
        <v>27664419.75</v>
      </c>
      <c r="Z74" s="185">
        <v>1385649.55</v>
      </c>
      <c r="AA74" s="185">
        <v>857403</v>
      </c>
      <c r="AB74" s="185">
        <v>57868778.859999999</v>
      </c>
      <c r="AC74" s="185">
        <v>280767</v>
      </c>
      <c r="AD74" s="185">
        <v>0</v>
      </c>
      <c r="AE74" s="185">
        <v>6793741</v>
      </c>
      <c r="AF74" s="185">
        <v>0</v>
      </c>
      <c r="AG74" s="185">
        <v>142597587.25</v>
      </c>
      <c r="AH74" s="185">
        <v>0</v>
      </c>
      <c r="AI74" s="185">
        <v>0</v>
      </c>
      <c r="AJ74" s="185">
        <v>73283920.969999999</v>
      </c>
      <c r="AK74" s="185">
        <v>17283400</v>
      </c>
      <c r="AL74" s="185">
        <v>7535468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51624043.770000003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185">
        <v>220050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314">
        <v>719217</v>
      </c>
      <c r="CD74" s="249" t="s">
        <v>221</v>
      </c>
      <c r="CE74" s="195">
        <f t="shared" si="8"/>
        <v>634204012.36000001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30923345.269999996</v>
      </c>
      <c r="D75" s="195">
        <f t="shared" si="9"/>
        <v>0</v>
      </c>
      <c r="E75" s="195">
        <f t="shared" si="9"/>
        <v>78468769.450000003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251340733.50000003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25209465.59</v>
      </c>
      <c r="U75" s="195">
        <f t="shared" si="9"/>
        <v>41894914.200000003</v>
      </c>
      <c r="V75" s="195">
        <f t="shared" si="9"/>
        <v>486672</v>
      </c>
      <c r="W75" s="195">
        <f t="shared" si="9"/>
        <v>18898402.649999999</v>
      </c>
      <c r="X75" s="195">
        <f t="shared" si="9"/>
        <v>12218082.800000001</v>
      </c>
      <c r="Y75" s="195">
        <f t="shared" si="9"/>
        <v>32938621.75</v>
      </c>
      <c r="Z75" s="195">
        <f t="shared" si="9"/>
        <v>2327552.85</v>
      </c>
      <c r="AA75" s="195">
        <f t="shared" si="9"/>
        <v>919108</v>
      </c>
      <c r="AB75" s="195">
        <f t="shared" si="9"/>
        <v>82843237.420000002</v>
      </c>
      <c r="AC75" s="195">
        <f t="shared" si="9"/>
        <v>17376030</v>
      </c>
      <c r="AD75" s="195">
        <f t="shared" si="9"/>
        <v>0</v>
      </c>
      <c r="AE75" s="195">
        <f t="shared" si="9"/>
        <v>7372724</v>
      </c>
      <c r="AF75" s="195">
        <f t="shared" si="9"/>
        <v>0</v>
      </c>
      <c r="AG75" s="195">
        <f t="shared" si="9"/>
        <v>173228605.28</v>
      </c>
      <c r="AH75" s="195">
        <f t="shared" si="9"/>
        <v>0</v>
      </c>
      <c r="AI75" s="195">
        <f t="shared" si="9"/>
        <v>0</v>
      </c>
      <c r="AJ75" s="195">
        <f t="shared" si="9"/>
        <v>77216098.469999999</v>
      </c>
      <c r="AK75" s="195">
        <f t="shared" si="9"/>
        <v>17642031</v>
      </c>
      <c r="AL75" s="195">
        <f t="shared" si="9"/>
        <v>7813671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57407302.770000003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185">
        <v>220050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314">
        <f>CC74</f>
        <v>719217</v>
      </c>
      <c r="CD75" s="249" t="s">
        <v>221</v>
      </c>
      <c r="CE75" s="195">
        <f t="shared" si="8"/>
        <v>937464635</v>
      </c>
      <c r="CF75" s="252"/>
    </row>
    <row r="76" spans="1:84" ht="12.65" customHeight="1" x14ac:dyDescent="0.35">
      <c r="A76" s="171" t="s">
        <v>248</v>
      </c>
      <c r="B76" s="175"/>
      <c r="C76" s="184">
        <v>17108.02</v>
      </c>
      <c r="D76" s="184"/>
      <c r="E76" s="185">
        <v>36645.9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13758.90769011472</v>
      </c>
      <c r="Q76" s="185"/>
      <c r="R76" s="185"/>
      <c r="S76" s="185"/>
      <c r="T76" s="185">
        <v>4532.9553420149396</v>
      </c>
      <c r="U76" s="185"/>
      <c r="V76" s="185"/>
      <c r="W76" s="185"/>
      <c r="X76" s="185"/>
      <c r="Y76" s="185"/>
      <c r="Z76" s="185"/>
      <c r="AA76" s="185"/>
      <c r="AB76" s="185"/>
      <c r="AC76" s="185">
        <v>621.80490875244163</v>
      </c>
      <c r="AD76" s="185"/>
      <c r="AE76" s="185">
        <v>9229.07</v>
      </c>
      <c r="AF76" s="185"/>
      <c r="AG76" s="185">
        <v>23115.403814153411</v>
      </c>
      <c r="AH76" s="185"/>
      <c r="AI76" s="185"/>
      <c r="AJ76" s="185">
        <v>24269.66</v>
      </c>
      <c r="AK76" s="185">
        <v>9223.1200000000008</v>
      </c>
      <c r="AL76" s="185">
        <v>7589.42</v>
      </c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24936.431802062987</v>
      </c>
      <c r="AW76" s="185"/>
      <c r="AX76" s="185"/>
      <c r="AY76" s="185"/>
      <c r="AZ76" s="185"/>
      <c r="BA76" s="185"/>
      <c r="BB76" s="185">
        <v>787.87388549804689</v>
      </c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>
        <v>2211.46</v>
      </c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>
        <v>71.98</v>
      </c>
      <c r="BZ76" s="185"/>
      <c r="CA76" s="185">
        <v>127.89</v>
      </c>
      <c r="CB76" s="185">
        <v>7332.28</v>
      </c>
      <c r="CC76" s="185"/>
      <c r="CD76" s="249" t="s">
        <v>221</v>
      </c>
      <c r="CE76" s="195">
        <f t="shared" si="8"/>
        <v>181562.17744259659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2062.723391920018</v>
      </c>
      <c r="D77" s="184">
        <v>0</v>
      </c>
      <c r="E77" s="184">
        <v>26274.811991509196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2896.7451921874676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25.900874739226332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>
        <v>0.41</v>
      </c>
      <c r="BX77" s="184"/>
      <c r="BY77" s="184"/>
      <c r="BZ77" s="184"/>
      <c r="CA77" s="184"/>
      <c r="CB77" s="184">
        <v>1332</v>
      </c>
      <c r="CC77" s="249" t="s">
        <v>221</v>
      </c>
      <c r="CD77" s="249" t="s">
        <v>221</v>
      </c>
      <c r="CE77" s="195">
        <f>SUM(C77:CD77)</f>
        <v>32592.591450355907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3118.5066777663355</v>
      </c>
      <c r="D78" s="184">
        <v>0</v>
      </c>
      <c r="E78" s="184">
        <v>31950.32957197693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8817.479629452524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0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13671.645576014793</v>
      </c>
      <c r="AH78" s="184">
        <v>0</v>
      </c>
      <c r="AI78" s="184">
        <v>0</v>
      </c>
      <c r="AJ78" s="184">
        <v>5978.353356196254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63536.314811406839</v>
      </c>
      <c r="CF78" s="195"/>
    </row>
    <row r="79" spans="1:84" ht="12.65" customHeight="1" x14ac:dyDescent="0.35">
      <c r="A79" s="171" t="s">
        <v>251</v>
      </c>
      <c r="B79" s="175"/>
      <c r="C79" s="225">
        <v>40336</v>
      </c>
      <c r="D79" s="225"/>
      <c r="E79" s="184">
        <v>186915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36669</v>
      </c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>
        <v>1914</v>
      </c>
      <c r="AF79" s="184"/>
      <c r="AG79" s="184">
        <v>421082</v>
      </c>
      <c r="AH79" s="184"/>
      <c r="AI79" s="184"/>
      <c r="AJ79" s="184">
        <v>888</v>
      </c>
      <c r="AK79" s="184">
        <v>2051</v>
      </c>
      <c r="AL79" s="184">
        <v>709</v>
      </c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54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690618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286">
        <v>29.084266434372019</v>
      </c>
      <c r="D80" s="286">
        <v>0</v>
      </c>
      <c r="E80" s="286">
        <v>62.91180478590249</v>
      </c>
      <c r="F80" s="286">
        <v>0</v>
      </c>
      <c r="G80" s="286">
        <v>0</v>
      </c>
      <c r="H80" s="286">
        <v>0</v>
      </c>
      <c r="I80" s="286">
        <v>0</v>
      </c>
      <c r="J80" s="286">
        <v>0</v>
      </c>
      <c r="K80" s="286">
        <v>0</v>
      </c>
      <c r="L80" s="286">
        <v>0</v>
      </c>
      <c r="M80" s="286">
        <v>0</v>
      </c>
      <c r="N80" s="286">
        <v>0</v>
      </c>
      <c r="O80" s="286">
        <v>0</v>
      </c>
      <c r="P80" s="286">
        <v>26.363706845703597</v>
      </c>
      <c r="Q80" s="286">
        <v>0</v>
      </c>
      <c r="R80" s="286">
        <v>0</v>
      </c>
      <c r="S80" s="286">
        <v>0</v>
      </c>
      <c r="T80" s="286">
        <v>13.429595888571288</v>
      </c>
      <c r="U80" s="286">
        <v>0</v>
      </c>
      <c r="V80" s="286">
        <v>0</v>
      </c>
      <c r="W80" s="286">
        <v>0</v>
      </c>
      <c r="X80" s="286">
        <v>0</v>
      </c>
      <c r="Y80" s="286">
        <v>0</v>
      </c>
      <c r="Z80" s="286">
        <v>0</v>
      </c>
      <c r="AA80" s="286">
        <v>0</v>
      </c>
      <c r="AB80" s="286">
        <v>0</v>
      </c>
      <c r="AC80" s="286">
        <v>0</v>
      </c>
      <c r="AD80" s="286">
        <v>0</v>
      </c>
      <c r="AE80" s="286">
        <v>0</v>
      </c>
      <c r="AF80" s="286">
        <v>0</v>
      </c>
      <c r="AG80" s="286">
        <v>37.865627392073208</v>
      </c>
      <c r="AH80" s="286">
        <v>0</v>
      </c>
      <c r="AI80" s="286">
        <v>0</v>
      </c>
      <c r="AJ80" s="286">
        <v>22.593617120192654</v>
      </c>
      <c r="AK80" s="286">
        <v>1.3515321915956806</v>
      </c>
      <c r="AL80" s="286">
        <v>0</v>
      </c>
      <c r="AM80" s="286">
        <v>0</v>
      </c>
      <c r="AN80" s="286">
        <v>0</v>
      </c>
      <c r="AO80" s="286">
        <v>0</v>
      </c>
      <c r="AP80" s="286">
        <v>0</v>
      </c>
      <c r="AQ80" s="286">
        <v>0</v>
      </c>
      <c r="AR80" s="286">
        <v>0</v>
      </c>
      <c r="AS80" s="286">
        <v>0</v>
      </c>
      <c r="AT80" s="286">
        <v>0</v>
      </c>
      <c r="AU80" s="286">
        <v>0</v>
      </c>
      <c r="AV80" s="286">
        <v>15.126271230804624</v>
      </c>
      <c r="AW80" s="286">
        <v>0.25386986297892195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86">
        <v>5.633561643063896E-3</v>
      </c>
      <c r="BZ80" s="286">
        <v>0.61647945197034526</v>
      </c>
      <c r="CA80" s="254"/>
      <c r="CB80" s="254"/>
      <c r="CC80" s="249" t="s">
        <v>221</v>
      </c>
      <c r="CD80" s="249" t="s">
        <v>221</v>
      </c>
      <c r="CE80" s="255">
        <f t="shared" si="8"/>
        <v>209.6024047658079</v>
      </c>
      <c r="CF80" s="255"/>
    </row>
    <row r="81" spans="1:8" ht="12.65" customHeight="1" x14ac:dyDescent="0.35">
      <c r="A81" s="208" t="s">
        <v>253</v>
      </c>
      <c r="B81" s="208"/>
      <c r="C81" s="208"/>
      <c r="D81" s="208"/>
      <c r="E81" s="208"/>
    </row>
    <row r="82" spans="1:8" ht="12.65" customHeight="1" x14ac:dyDescent="0.35">
      <c r="A82" s="171" t="s">
        <v>254</v>
      </c>
      <c r="B82" s="172"/>
      <c r="C82" s="281" t="s">
        <v>1282</v>
      </c>
      <c r="D82" s="256"/>
      <c r="E82" s="175"/>
    </row>
    <row r="83" spans="1:8" ht="12.65" customHeight="1" x14ac:dyDescent="0.3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8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8" ht="12.65" customHeight="1" x14ac:dyDescent="0.35">
      <c r="A85" s="173" t="s">
        <v>1251</v>
      </c>
      <c r="B85" s="172"/>
      <c r="C85" s="230" t="s">
        <v>1268</v>
      </c>
      <c r="D85" s="205"/>
      <c r="E85" s="204"/>
    </row>
    <row r="86" spans="1:8" ht="12.65" customHeight="1" x14ac:dyDescent="0.35">
      <c r="A86" s="173" t="s">
        <v>1252</v>
      </c>
      <c r="B86" s="172" t="s">
        <v>256</v>
      </c>
      <c r="C86" s="230" t="s">
        <v>1268</v>
      </c>
      <c r="D86" s="205"/>
      <c r="E86" s="204"/>
      <c r="G86" s="315" t="s">
        <v>1277</v>
      </c>
      <c r="H86" s="315" t="s">
        <v>1280</v>
      </c>
    </row>
    <row r="87" spans="1:8" ht="12.65" customHeight="1" x14ac:dyDescent="0.35">
      <c r="A87" s="173" t="s">
        <v>258</v>
      </c>
      <c r="B87" s="172" t="s">
        <v>256</v>
      </c>
      <c r="C87" s="231" t="s">
        <v>1270</v>
      </c>
      <c r="D87" s="205"/>
      <c r="E87" s="204"/>
      <c r="G87" s="315" t="s">
        <v>1277</v>
      </c>
      <c r="H87" s="315" t="s">
        <v>1280</v>
      </c>
    </row>
    <row r="88" spans="1:8" ht="12.65" customHeight="1" x14ac:dyDescent="0.35">
      <c r="A88" s="173" t="s">
        <v>259</v>
      </c>
      <c r="B88" s="172" t="s">
        <v>256</v>
      </c>
      <c r="C88" s="230" t="s">
        <v>1271</v>
      </c>
      <c r="D88" s="205"/>
      <c r="E88" s="204"/>
      <c r="G88" s="315" t="s">
        <v>1278</v>
      </c>
      <c r="H88" s="315" t="s">
        <v>1280</v>
      </c>
    </row>
    <row r="89" spans="1:8" ht="12.65" customHeight="1" x14ac:dyDescent="0.35">
      <c r="A89" s="173" t="s">
        <v>260</v>
      </c>
      <c r="B89" s="172" t="s">
        <v>256</v>
      </c>
      <c r="C89" s="230" t="s">
        <v>1272</v>
      </c>
      <c r="D89" s="205"/>
      <c r="E89" s="204"/>
      <c r="G89" s="316" t="s">
        <v>1279</v>
      </c>
      <c r="H89" s="316" t="s">
        <v>1281</v>
      </c>
    </row>
    <row r="90" spans="1:8" ht="12.65" customHeight="1" x14ac:dyDescent="0.35">
      <c r="A90" s="173" t="s">
        <v>261</v>
      </c>
      <c r="B90" s="172" t="s">
        <v>256</v>
      </c>
      <c r="C90" s="230" t="s">
        <v>1273</v>
      </c>
      <c r="D90" s="205"/>
      <c r="E90" s="204"/>
    </row>
    <row r="91" spans="1:8" ht="12.65" customHeight="1" x14ac:dyDescent="0.35">
      <c r="A91" s="173" t="s">
        <v>262</v>
      </c>
      <c r="B91" s="172" t="s">
        <v>256</v>
      </c>
      <c r="C91" s="230" t="s">
        <v>1274</v>
      </c>
      <c r="D91" s="205"/>
      <c r="E91" s="204"/>
    </row>
    <row r="92" spans="1:8" ht="12.65" customHeight="1" x14ac:dyDescent="0.35">
      <c r="A92" s="173" t="s">
        <v>263</v>
      </c>
      <c r="B92" s="172" t="s">
        <v>256</v>
      </c>
      <c r="C92" s="230" t="s">
        <v>1275</v>
      </c>
      <c r="D92" s="256"/>
      <c r="E92" s="175"/>
    </row>
    <row r="93" spans="1:8" ht="12.65" customHeight="1" x14ac:dyDescent="0.35">
      <c r="A93" s="173" t="s">
        <v>264</v>
      </c>
      <c r="B93" s="172" t="s">
        <v>256</v>
      </c>
      <c r="C93" s="226" t="s">
        <v>1276</v>
      </c>
      <c r="D93" s="256"/>
      <c r="E93" s="175"/>
    </row>
    <row r="94" spans="1:8" ht="12.65" customHeight="1" x14ac:dyDescent="0.35">
      <c r="A94" s="173"/>
      <c r="B94" s="173"/>
      <c r="C94" s="191"/>
      <c r="D94" s="175"/>
      <c r="E94" s="175"/>
    </row>
    <row r="95" spans="1:8" ht="12.65" customHeight="1" x14ac:dyDescent="0.35">
      <c r="A95" s="208" t="s">
        <v>265</v>
      </c>
      <c r="B95" s="208"/>
      <c r="C95" s="208"/>
      <c r="D95" s="208"/>
      <c r="E95" s="208"/>
    </row>
    <row r="96" spans="1:8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4316</v>
      </c>
      <c r="D111" s="174">
        <v>15871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22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82</v>
      </c>
    </row>
    <row r="128" spans="1:5" ht="12.65" customHeight="1" x14ac:dyDescent="0.35">
      <c r="A128" s="173" t="s">
        <v>292</v>
      </c>
      <c r="B128" s="172" t="s">
        <v>256</v>
      </c>
      <c r="C128" s="189">
        <v>82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2.0139990667288847</v>
      </c>
      <c r="C138" s="189">
        <v>2491.3168455436303</v>
      </c>
      <c r="D138" s="174">
        <v>1822.6691553896408</v>
      </c>
      <c r="E138" s="175">
        <f>SUM(B138:D138)</f>
        <v>4316</v>
      </c>
    </row>
    <row r="139" spans="1:6" ht="12.65" customHeight="1" x14ac:dyDescent="0.35">
      <c r="A139" s="173" t="s">
        <v>215</v>
      </c>
      <c r="B139" s="174">
        <v>6.5837905534351142</v>
      </c>
      <c r="C139" s="189">
        <v>9734.6046040076344</v>
      </c>
      <c r="D139" s="174">
        <v>6029.8116054389311</v>
      </c>
      <c r="E139" s="175">
        <f>SUM(B139:D139)</f>
        <v>15771</v>
      </c>
    </row>
    <row r="140" spans="1:6" ht="12.65" customHeight="1" x14ac:dyDescent="0.35">
      <c r="A140" s="173" t="s">
        <v>298</v>
      </c>
      <c r="B140" s="174">
        <v>23.239816456774495</v>
      </c>
      <c r="C140" s="174">
        <v>51724.087154439527</v>
      </c>
      <c r="D140" s="174">
        <v>39263.673029103695</v>
      </c>
      <c r="E140" s="175">
        <f>SUM(B140:D140)</f>
        <v>91011</v>
      </c>
    </row>
    <row r="141" spans="1:6" ht="12.65" customHeight="1" x14ac:dyDescent="0.35">
      <c r="A141" s="173" t="s">
        <v>245</v>
      </c>
      <c r="B141" s="174">
        <v>66605.150000000009</v>
      </c>
      <c r="C141" s="189">
        <v>180642657.53211829</v>
      </c>
      <c r="D141" s="174">
        <v>122551169.95788155</v>
      </c>
      <c r="E141" s="175">
        <f>SUM(B141:D141)</f>
        <v>303260432.63999987</v>
      </c>
      <c r="F141" s="199"/>
    </row>
    <row r="142" spans="1:6" ht="12.65" customHeight="1" x14ac:dyDescent="0.35">
      <c r="A142" s="173" t="s">
        <v>246</v>
      </c>
      <c r="B142" s="174">
        <v>161945.09280787111</v>
      </c>
      <c r="C142" s="189">
        <v>360435811.109272</v>
      </c>
      <c r="D142" s="174">
        <v>273606256.07792008</v>
      </c>
      <c r="E142" s="175">
        <f>SUM(B142:D142)</f>
        <v>634204012.27999997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6637824.5899999999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10075674.48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8408015.1899999995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21142.74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25142656.999999996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3599013.5300000003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38156.699999999997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3637170.2300000004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1406711.05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1406711.05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176078.44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3629906.7199999997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3805985.1599999997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3553279.2999999993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3553279.2999999993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774202</v>
      </c>
      <c r="C195" s="189">
        <v>0</v>
      </c>
      <c r="D195" s="174">
        <v>0</v>
      </c>
      <c r="E195" s="175">
        <f t="shared" ref="E195:E203" si="10">SUM(B195:C195)-D195</f>
        <v>774202</v>
      </c>
    </row>
    <row r="196" spans="1:8" ht="12.65" customHeight="1" x14ac:dyDescent="0.35">
      <c r="A196" s="173" t="s">
        <v>333</v>
      </c>
      <c r="B196" s="174">
        <v>472407.19</v>
      </c>
      <c r="C196" s="189">
        <v>0</v>
      </c>
      <c r="D196" s="174">
        <v>0</v>
      </c>
      <c r="E196" s="175">
        <f t="shared" si="10"/>
        <v>472407.19</v>
      </c>
    </row>
    <row r="197" spans="1:8" ht="12.65" customHeight="1" x14ac:dyDescent="0.35">
      <c r="A197" s="173" t="s">
        <v>334</v>
      </c>
      <c r="B197" s="174">
        <v>137242523.95999998</v>
      </c>
      <c r="C197" s="189">
        <v>3943030.54</v>
      </c>
      <c r="D197" s="174">
        <v>0</v>
      </c>
      <c r="E197" s="175">
        <f t="shared" si="10"/>
        <v>141185554.49999997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3830433.5300000003</v>
      </c>
      <c r="C199" s="189">
        <v>34917.370000000003</v>
      </c>
      <c r="D199" s="174">
        <v>510934.92</v>
      </c>
      <c r="E199" s="175">
        <f t="shared" si="10"/>
        <v>3354415.9800000004</v>
      </c>
    </row>
    <row r="200" spans="1:8" ht="12.65" customHeight="1" x14ac:dyDescent="0.35">
      <c r="A200" s="173" t="s">
        <v>337</v>
      </c>
      <c r="B200" s="174">
        <v>31375005.77</v>
      </c>
      <c r="C200" s="189">
        <v>1795717.2100000002</v>
      </c>
      <c r="D200" s="174">
        <v>5765</v>
      </c>
      <c r="E200" s="175">
        <f t="shared" si="10"/>
        <v>33164957.98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5196915.51</v>
      </c>
      <c r="C202" s="189">
        <v>1036519.93</v>
      </c>
      <c r="D202" s="174">
        <v>0</v>
      </c>
      <c r="E202" s="175">
        <f t="shared" si="10"/>
        <v>6233435.4399999995</v>
      </c>
    </row>
    <row r="203" spans="1:8" ht="12.65" customHeight="1" x14ac:dyDescent="0.3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178891487.95999998</v>
      </c>
      <c r="C204" s="191">
        <f>SUM(C195:C203)</f>
        <v>6810185.0499999998</v>
      </c>
      <c r="D204" s="175">
        <f>SUM(D195:D203)</f>
        <v>516699.92</v>
      </c>
      <c r="E204" s="175">
        <f>SUM(E195:E203)</f>
        <v>185184973.08999994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382127.75</v>
      </c>
      <c r="C209" s="189">
        <v>12835.630000000001</v>
      </c>
      <c r="D209" s="174">
        <v>0</v>
      </c>
      <c r="E209" s="175">
        <f t="shared" ref="E209:E216" si="11">SUM(B209:C209)-D209</f>
        <v>394963.38</v>
      </c>
      <c r="H209" s="259"/>
    </row>
    <row r="210" spans="1:8" ht="12.65" customHeight="1" x14ac:dyDescent="0.35">
      <c r="A210" s="173" t="s">
        <v>334</v>
      </c>
      <c r="B210" s="174">
        <v>46002433.43</v>
      </c>
      <c r="C210" s="189">
        <v>4403252.699999976</v>
      </c>
      <c r="D210" s="174">
        <v>0</v>
      </c>
      <c r="E210" s="175">
        <f t="shared" si="11"/>
        <v>50405686.129999973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3034149</v>
      </c>
      <c r="C212" s="189">
        <v>32077.339999999935</v>
      </c>
      <c r="D212" s="174">
        <v>0</v>
      </c>
      <c r="E212" s="175">
        <f t="shared" si="11"/>
        <v>3066226.34</v>
      </c>
      <c r="H212" s="259"/>
    </row>
    <row r="213" spans="1:8" ht="12.65" customHeight="1" x14ac:dyDescent="0.35">
      <c r="A213" s="173" t="s">
        <v>337</v>
      </c>
      <c r="B213" s="174">
        <v>22083895.670000002</v>
      </c>
      <c r="C213" s="189">
        <v>2324788.870000009</v>
      </c>
      <c r="D213" s="174">
        <v>5765</v>
      </c>
      <c r="E213" s="175">
        <f t="shared" si="11"/>
        <v>24402919.54000001</v>
      </c>
      <c r="H213" s="259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1887124.68</v>
      </c>
      <c r="C215" s="189">
        <v>589371.73</v>
      </c>
      <c r="D215" s="174">
        <v>0</v>
      </c>
      <c r="E215" s="175">
        <f t="shared" si="11"/>
        <v>2476496.41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73389730.530000001</v>
      </c>
      <c r="C217" s="191">
        <f>SUM(C208:C216)</f>
        <v>7362326.2699999847</v>
      </c>
      <c r="D217" s="175">
        <f>SUM(D208:D216)</f>
        <v>5765</v>
      </c>
      <c r="E217" s="175">
        <f>SUM(E208:E216)</f>
        <v>80746291.799999982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21" t="s">
        <v>1255</v>
      </c>
      <c r="C220" s="321"/>
      <c r="D220" s="208"/>
      <c r="E220" s="208"/>
    </row>
    <row r="221" spans="1:8" ht="12.65" customHeight="1" x14ac:dyDescent="0.35">
      <c r="A221" s="271" t="s">
        <v>1255</v>
      </c>
      <c r="B221" s="208"/>
      <c r="C221" s="189">
        <v>5465713.040000001</v>
      </c>
      <c r="D221" s="172">
        <f>C221</f>
        <v>5465713.040000001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178060.16352736979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432808988.16172022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4503.2652094112691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36228818.047441691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114210128.39306092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583430498.03095961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3943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1413579.7217212284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6354162.2782787718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7767742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7525055.9690404357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7525055.9690404357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604189009.03999996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582475017.88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42742127.799999967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2712986.5999999973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229404.32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622733563.39999998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774201.99999999988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472407.19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141185554.49999997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3354415.9799999995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33164957.979999997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6233435.4400000004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185184973.08999994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80746291.800000012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104438681.28999993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418484.62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418484.62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727590729.30999994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0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3074247.3400000008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3074247.3400000008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724516481.96999991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727590729.30999994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727590729.30999994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303260622.63999999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634204012.36000013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937464635.00000012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5465712.75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583430498.03095961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7767741.6099999994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7525055.9690404357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604189008.36000001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333275626.6400001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8404921.0899999999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8404921.0899999999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341680547.73000008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125294783.14000003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25142656.319999997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8350098.2599999988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17062098.710000005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684427.19000000006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74340261.850000009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10690517.299999999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3637170.23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1406711.05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3805985.16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3553279.2999999993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13794937.729999999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287762926.24000007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53917621.49000001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53917621.49000001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53917621.49000001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Mary Bridge Children's Hospital   H-0     FYE 12/31/2019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4316</v>
      </c>
      <c r="C414" s="194">
        <f>E138</f>
        <v>4316</v>
      </c>
      <c r="D414" s="179"/>
    </row>
    <row r="415" spans="1:5" ht="12.65" customHeight="1" x14ac:dyDescent="0.35">
      <c r="A415" s="179" t="s">
        <v>464</v>
      </c>
      <c r="B415" s="179">
        <f>D111</f>
        <v>15871</v>
      </c>
      <c r="C415" s="179">
        <f>E139</f>
        <v>15771</v>
      </c>
      <c r="D415" s="194">
        <f>SUM(C59:H59)+N59</f>
        <v>15771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125294783.14000003</v>
      </c>
      <c r="C427" s="179">
        <f t="shared" ref="C427:C434" si="13">CE61</f>
        <v>125294783.14000003</v>
      </c>
      <c r="D427" s="179"/>
    </row>
    <row r="428" spans="1:7" ht="12.65" customHeight="1" x14ac:dyDescent="0.35">
      <c r="A428" s="179" t="s">
        <v>3</v>
      </c>
      <c r="B428" s="179">
        <f t="shared" si="12"/>
        <v>25142656.319999997</v>
      </c>
      <c r="C428" s="179">
        <f t="shared" si="13"/>
        <v>25142657</v>
      </c>
      <c r="D428" s="179">
        <f>D173</f>
        <v>25142656.999999996</v>
      </c>
    </row>
    <row r="429" spans="1:7" ht="12.65" customHeight="1" x14ac:dyDescent="0.35">
      <c r="A429" s="179" t="s">
        <v>236</v>
      </c>
      <c r="B429" s="179">
        <f t="shared" si="12"/>
        <v>8350098.2599999988</v>
      </c>
      <c r="C429" s="179">
        <f t="shared" si="13"/>
        <v>8350098.2599999988</v>
      </c>
      <c r="D429" s="179"/>
    </row>
    <row r="430" spans="1:7" ht="12.65" customHeight="1" x14ac:dyDescent="0.35">
      <c r="A430" s="179" t="s">
        <v>237</v>
      </c>
      <c r="B430" s="179">
        <f t="shared" si="12"/>
        <v>17062098.710000005</v>
      </c>
      <c r="C430" s="179">
        <f t="shared" si="13"/>
        <v>17062098.710000005</v>
      </c>
      <c r="D430" s="179"/>
    </row>
    <row r="431" spans="1:7" ht="12.65" customHeight="1" x14ac:dyDescent="0.35">
      <c r="A431" s="179" t="s">
        <v>444</v>
      </c>
      <c r="B431" s="179">
        <f t="shared" si="12"/>
        <v>684427.19000000006</v>
      </c>
      <c r="C431" s="179">
        <f t="shared" si="13"/>
        <v>684427.19000000006</v>
      </c>
      <c r="D431" s="179"/>
    </row>
    <row r="432" spans="1:7" ht="12.65" customHeight="1" x14ac:dyDescent="0.35">
      <c r="A432" s="179" t="s">
        <v>445</v>
      </c>
      <c r="B432" s="179">
        <f t="shared" si="12"/>
        <v>74340261.850000009</v>
      </c>
      <c r="C432" s="179">
        <f t="shared" si="13"/>
        <v>74340261.850000009</v>
      </c>
      <c r="D432" s="179"/>
    </row>
    <row r="433" spans="1:7" ht="12.65" customHeight="1" x14ac:dyDescent="0.35">
      <c r="A433" s="179" t="s">
        <v>6</v>
      </c>
      <c r="B433" s="179">
        <f t="shared" si="12"/>
        <v>10690517.299999999</v>
      </c>
      <c r="C433" s="179">
        <f t="shared" si="13"/>
        <v>10690518</v>
      </c>
      <c r="D433" s="179">
        <f>C217</f>
        <v>7362326.2699999847</v>
      </c>
    </row>
    <row r="434" spans="1:7" ht="12.65" customHeight="1" x14ac:dyDescent="0.35">
      <c r="A434" s="179" t="s">
        <v>474</v>
      </c>
      <c r="B434" s="179">
        <f t="shared" si="12"/>
        <v>3637170.23</v>
      </c>
      <c r="C434" s="179">
        <f t="shared" si="13"/>
        <v>3637170.23</v>
      </c>
      <c r="D434" s="179">
        <f>D177</f>
        <v>3637170.2300000004</v>
      </c>
    </row>
    <row r="435" spans="1:7" ht="12.65" customHeight="1" x14ac:dyDescent="0.35">
      <c r="A435" s="179" t="s">
        <v>447</v>
      </c>
      <c r="B435" s="179">
        <f t="shared" si="12"/>
        <v>1406711.05</v>
      </c>
      <c r="C435" s="179"/>
      <c r="D435" s="179">
        <f>D181</f>
        <v>1406711.05</v>
      </c>
    </row>
    <row r="436" spans="1:7" ht="12.65" customHeight="1" x14ac:dyDescent="0.35">
      <c r="A436" s="179" t="s">
        <v>475</v>
      </c>
      <c r="B436" s="179">
        <f t="shared" si="12"/>
        <v>3805985.16</v>
      </c>
      <c r="C436" s="179"/>
      <c r="D436" s="179">
        <f>D186</f>
        <v>3805985.1599999997</v>
      </c>
    </row>
    <row r="437" spans="1:7" ht="12.65" customHeight="1" x14ac:dyDescent="0.35">
      <c r="A437" s="194" t="s">
        <v>449</v>
      </c>
      <c r="B437" s="194">
        <f t="shared" si="12"/>
        <v>3553279.2999999993</v>
      </c>
      <c r="C437" s="194"/>
      <c r="D437" s="194">
        <f>D190</f>
        <v>3553279.2999999993</v>
      </c>
    </row>
    <row r="438" spans="1:7" ht="12.65" customHeight="1" x14ac:dyDescent="0.35">
      <c r="A438" s="194" t="s">
        <v>476</v>
      </c>
      <c r="B438" s="194">
        <f>C386+C387+C388</f>
        <v>8765975.5099999998</v>
      </c>
      <c r="C438" s="194">
        <f>CD69</f>
        <v>8765975.5099999998</v>
      </c>
      <c r="D438" s="194">
        <f>D181+D186+D190</f>
        <v>8765975.5099999998</v>
      </c>
    </row>
    <row r="439" spans="1:7" ht="12.65" customHeight="1" x14ac:dyDescent="0.35">
      <c r="A439" s="179" t="s">
        <v>451</v>
      </c>
      <c r="B439" s="194">
        <f>C389</f>
        <v>13794937.729999999</v>
      </c>
      <c r="C439" s="194">
        <f>SUM(C69:CC69)</f>
        <v>13794937.73</v>
      </c>
      <c r="D439" s="179"/>
    </row>
    <row r="440" spans="1:7" ht="12.65" customHeight="1" x14ac:dyDescent="0.35">
      <c r="A440" s="179" t="s">
        <v>477</v>
      </c>
      <c r="B440" s="194">
        <f>B438+B439</f>
        <v>22560913.239999998</v>
      </c>
      <c r="C440" s="194">
        <f>CE69</f>
        <v>22560913.240000002</v>
      </c>
      <c r="D440" s="179"/>
    </row>
    <row r="441" spans="1:7" ht="12.65" customHeight="1" x14ac:dyDescent="0.35">
      <c r="A441" s="179" t="s">
        <v>478</v>
      </c>
      <c r="B441" s="179">
        <f>D390</f>
        <v>287762926.24000007</v>
      </c>
      <c r="C441" s="179">
        <f>SUM(C427:C437)+C440</f>
        <v>287762927.62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5465713.040000001</v>
      </c>
      <c r="C444" s="179">
        <f>C363</f>
        <v>5465712.75</v>
      </c>
      <c r="D444" s="179"/>
    </row>
    <row r="445" spans="1:7" ht="12.65" customHeight="1" x14ac:dyDescent="0.35">
      <c r="A445" s="179" t="s">
        <v>343</v>
      </c>
      <c r="B445" s="179">
        <f>D229</f>
        <v>583430498.03095961</v>
      </c>
      <c r="C445" s="179">
        <f>C364</f>
        <v>583430498.03095961</v>
      </c>
      <c r="D445" s="179"/>
    </row>
    <row r="446" spans="1:7" ht="12.65" customHeight="1" x14ac:dyDescent="0.35">
      <c r="A446" s="179" t="s">
        <v>351</v>
      </c>
      <c r="B446" s="179">
        <f>D236</f>
        <v>7767742</v>
      </c>
      <c r="C446" s="179">
        <f>C365</f>
        <v>7767741.6099999994</v>
      </c>
      <c r="D446" s="179"/>
    </row>
    <row r="447" spans="1:7" ht="12.65" customHeight="1" x14ac:dyDescent="0.35">
      <c r="A447" s="179" t="s">
        <v>356</v>
      </c>
      <c r="B447" s="179">
        <f>D240</f>
        <v>7525055.9690404357</v>
      </c>
      <c r="C447" s="179">
        <f>C366</f>
        <v>7525055.9690404357</v>
      </c>
      <c r="D447" s="179"/>
    </row>
    <row r="448" spans="1:7" ht="12.65" customHeight="1" x14ac:dyDescent="0.35">
      <c r="A448" s="179" t="s">
        <v>358</v>
      </c>
      <c r="B448" s="179">
        <f>D242</f>
        <v>604189009.03999996</v>
      </c>
      <c r="C448" s="179">
        <f>D367</f>
        <v>604189008.36000001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3943</v>
      </c>
    </row>
    <row r="454" spans="1:7" ht="12.65" customHeight="1" x14ac:dyDescent="0.35">
      <c r="A454" s="179" t="s">
        <v>168</v>
      </c>
      <c r="B454" s="179">
        <f>C233</f>
        <v>1413579.7217212284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6354162.2782787718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8404921.0899999999</v>
      </c>
      <c r="C458" s="194">
        <f>CE70</f>
        <v>8404921.0899999999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303260622.63999999</v>
      </c>
      <c r="C463" s="194">
        <f>CE73</f>
        <v>303260622.63999999</v>
      </c>
      <c r="D463" s="194">
        <f>E141+E147+E153</f>
        <v>303260432.63999987</v>
      </c>
    </row>
    <row r="464" spans="1:7" ht="12.65" customHeight="1" x14ac:dyDescent="0.35">
      <c r="A464" s="179" t="s">
        <v>246</v>
      </c>
      <c r="B464" s="194">
        <f>C360</f>
        <v>634204012.36000013</v>
      </c>
      <c r="C464" s="194">
        <f>CE74</f>
        <v>634204012.36000001</v>
      </c>
      <c r="D464" s="194">
        <f>E142+E148+E154</f>
        <v>634204012.27999997</v>
      </c>
    </row>
    <row r="465" spans="1:7" ht="12.65" customHeight="1" x14ac:dyDescent="0.35">
      <c r="A465" s="179" t="s">
        <v>247</v>
      </c>
      <c r="B465" s="194">
        <f>D361</f>
        <v>937464635.00000012</v>
      </c>
      <c r="C465" s="194">
        <f>CE75</f>
        <v>937464635</v>
      </c>
      <c r="D465" s="194">
        <f>D463+D464</f>
        <v>937464444.91999984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774201.99999999988</v>
      </c>
      <c r="C468" s="179">
        <f>E195</f>
        <v>774202</v>
      </c>
      <c r="D468" s="179"/>
    </row>
    <row r="469" spans="1:7" ht="12.65" customHeight="1" x14ac:dyDescent="0.35">
      <c r="A469" s="179" t="s">
        <v>333</v>
      </c>
      <c r="B469" s="179">
        <f t="shared" si="14"/>
        <v>472407.19</v>
      </c>
      <c r="C469" s="179">
        <f>E196</f>
        <v>472407.19</v>
      </c>
      <c r="D469" s="179"/>
    </row>
    <row r="470" spans="1:7" ht="12.65" customHeight="1" x14ac:dyDescent="0.35">
      <c r="A470" s="179" t="s">
        <v>334</v>
      </c>
      <c r="B470" s="179">
        <f t="shared" si="14"/>
        <v>141185554.49999997</v>
      </c>
      <c r="C470" s="179">
        <f>E197</f>
        <v>141185554.49999997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3354415.9799999995</v>
      </c>
      <c r="C472" s="179">
        <f>E199</f>
        <v>3354415.9800000004</v>
      </c>
      <c r="D472" s="179"/>
    </row>
    <row r="473" spans="1:7" ht="12.65" customHeight="1" x14ac:dyDescent="0.35">
      <c r="A473" s="179" t="s">
        <v>495</v>
      </c>
      <c r="B473" s="179">
        <f t="shared" si="14"/>
        <v>33164957.979999997</v>
      </c>
      <c r="C473" s="179">
        <f>SUM(E200:E201)</f>
        <v>33164957.98</v>
      </c>
      <c r="D473" s="179"/>
    </row>
    <row r="474" spans="1:7" ht="12.65" customHeight="1" x14ac:dyDescent="0.35">
      <c r="A474" s="179" t="s">
        <v>339</v>
      </c>
      <c r="B474" s="179">
        <f t="shared" si="14"/>
        <v>6233435.4400000004</v>
      </c>
      <c r="C474" s="179">
        <f>E202</f>
        <v>6233435.4399999995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185184973.08999994</v>
      </c>
      <c r="C476" s="179">
        <f>E204</f>
        <v>185184973.08999994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80746291.800000012</v>
      </c>
      <c r="C478" s="179">
        <f>E217</f>
        <v>80746291.799999982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727590729.30999994</v>
      </c>
    </row>
    <row r="482" spans="1:12" ht="12.65" customHeight="1" x14ac:dyDescent="0.35">
      <c r="A482" s="180" t="s">
        <v>499</v>
      </c>
      <c r="C482" s="180">
        <f>D339</f>
        <v>727590729.30999994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175</v>
      </c>
      <c r="B493" s="261" t="str">
        <f>RIGHT('Prior Year 2018'!C82,4)</f>
        <v>2018</v>
      </c>
      <c r="C493" s="261" t="str">
        <f>RIGHT(C82,4)</f>
        <v>2019</v>
      </c>
      <c r="D493" s="261" t="str">
        <f>RIGHT('Prior Year 2018'!C82,4)</f>
        <v>2018</v>
      </c>
      <c r="E493" s="261" t="str">
        <f>RIGHT(C82,4)</f>
        <v>2019</v>
      </c>
      <c r="F493" s="261" t="str">
        <f>RIGHT('Prior Year 2018'!C82,4)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 2018'!C71</f>
        <v>6900981.5799999991</v>
      </c>
      <c r="C496" s="240">
        <f>C71</f>
        <v>7103552.0300000003</v>
      </c>
      <c r="D496" s="240">
        <f>'Prior Year 2018'!C59</f>
        <v>3051</v>
      </c>
      <c r="E496" s="180">
        <f>C59</f>
        <v>2711</v>
      </c>
      <c r="F496" s="263">
        <f t="shared" ref="F496:G511" si="15">IF(B496=0,"",IF(D496=0,"",B496/D496))</f>
        <v>2261.8753130121268</v>
      </c>
      <c r="G496" s="264">
        <f t="shared" si="15"/>
        <v>2620.2700221320547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 2018'!D71</f>
        <v>0</v>
      </c>
      <c r="C497" s="240">
        <f>D71</f>
        <v>0</v>
      </c>
      <c r="D497" s="240">
        <f>'Prior Year 2018'!D59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 2018'!E71</f>
        <v>11003456.360000001</v>
      </c>
      <c r="C498" s="240">
        <f>E71</f>
        <v>12666882.240000002</v>
      </c>
      <c r="D498" s="240">
        <f>'Prior Year 2018'!E59</f>
        <v>11578</v>
      </c>
      <c r="E498" s="180">
        <f>E59</f>
        <v>13060</v>
      </c>
      <c r="F498" s="263">
        <f t="shared" si="15"/>
        <v>950.37626187597175</v>
      </c>
      <c r="G498" s="263">
        <f t="shared" si="15"/>
        <v>969.89909954058214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 2018'!F71</f>
        <v>0</v>
      </c>
      <c r="C499" s="240">
        <f>F71</f>
        <v>0</v>
      </c>
      <c r="D499" s="240">
        <f>'Prior Year 2018'!F59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 2018'!G71</f>
        <v>0</v>
      </c>
      <c r="C500" s="240">
        <f>G71</f>
        <v>0</v>
      </c>
      <c r="D500" s="240">
        <f>'Prior Year 2018'!G59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 2018'!H71</f>
        <v>0</v>
      </c>
      <c r="C501" s="240">
        <f>H71</f>
        <v>0</v>
      </c>
      <c r="D501" s="240">
        <f>'Prior Year 2018'!H59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 2018'!I71</f>
        <v>0</v>
      </c>
      <c r="C502" s="240">
        <f>I71</f>
        <v>0</v>
      </c>
      <c r="D502" s="240">
        <f>'Prior Year 2018'!I59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 2018'!J71</f>
        <v>0</v>
      </c>
      <c r="C503" s="240">
        <f>J71</f>
        <v>0</v>
      </c>
      <c r="D503" s="240">
        <f>'Prior Year 2018'!J59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 2018'!K71</f>
        <v>0</v>
      </c>
      <c r="C504" s="240">
        <f>K71</f>
        <v>0</v>
      </c>
      <c r="D504" s="240">
        <f>'Prior Year 2018'!K59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 2018'!L71</f>
        <v>0</v>
      </c>
      <c r="C505" s="240">
        <f>L71</f>
        <v>0</v>
      </c>
      <c r="D505" s="240">
        <f>'Prior Year 2018'!L59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 2018'!M71</f>
        <v>0</v>
      </c>
      <c r="C506" s="240">
        <f>M71</f>
        <v>0</v>
      </c>
      <c r="D506" s="240">
        <f>'Prior Year 2018'!M59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 2018'!N71</f>
        <v>0</v>
      </c>
      <c r="C507" s="240">
        <f>N71</f>
        <v>0</v>
      </c>
      <c r="D507" s="240">
        <f>'Prior Year 2018'!N59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 2018'!O71</f>
        <v>0</v>
      </c>
      <c r="C508" s="240">
        <f>O71</f>
        <v>0</v>
      </c>
      <c r="D508" s="240">
        <f>'Prior Year 2018'!O59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 2018'!P71</f>
        <v>12755981.069999997</v>
      </c>
      <c r="C509" s="240">
        <f>P71</f>
        <v>14384365.08</v>
      </c>
      <c r="D509" s="240">
        <f>'Prior Year 2018'!P59</f>
        <v>1828885.0000000002</v>
      </c>
      <c r="E509" s="180">
        <f>P59</f>
        <v>24</v>
      </c>
      <c r="F509" s="263">
        <f t="shared" si="15"/>
        <v>6.9747310902544415</v>
      </c>
      <c r="G509" s="263">
        <f t="shared" si="15"/>
        <v>599348.54500000004</v>
      </c>
      <c r="H509" s="265">
        <f t="shared" si="16"/>
        <v>85930.419755730763</v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 2018'!Q71</f>
        <v>0</v>
      </c>
      <c r="C510" s="240">
        <f>Q71</f>
        <v>0</v>
      </c>
      <c r="D510" s="240">
        <f>'Prior Year 2018'!Q59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 2018'!R71</f>
        <v>0</v>
      </c>
      <c r="C511" s="240">
        <f>R71</f>
        <v>0</v>
      </c>
      <c r="D511" s="240">
        <f>'Prior Year 2018'!R59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 2018'!S71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 2018'!T71</f>
        <v>5883434.1499999985</v>
      </c>
      <c r="C513" s="240">
        <f>T71</f>
        <v>5882288.8100000005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 2018'!U71</f>
        <v>0</v>
      </c>
      <c r="C514" s="240">
        <f>U71</f>
        <v>0</v>
      </c>
      <c r="D514" s="240">
        <f>'Prior Year 2018'!U59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 2018'!V71</f>
        <v>7950</v>
      </c>
      <c r="C515" s="240">
        <f>V71</f>
        <v>9786</v>
      </c>
      <c r="D515" s="240">
        <f>'Prior Year 2018'!V59</f>
        <v>2373</v>
      </c>
      <c r="E515" s="180">
        <f>V59</f>
        <v>0</v>
      </c>
      <c r="F515" s="263">
        <f t="shared" si="17"/>
        <v>3.3501896333754742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 2018'!W71</f>
        <v>0</v>
      </c>
      <c r="C516" s="240">
        <f>W71</f>
        <v>0</v>
      </c>
      <c r="D516" s="240">
        <f>'Prior Year 2018'!W59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 2018'!X71</f>
        <v>366.62</v>
      </c>
      <c r="C517" s="240">
        <f>X71</f>
        <v>383.89</v>
      </c>
      <c r="D517" s="240">
        <f>'Prior Year 2018'!X59</f>
        <v>461</v>
      </c>
      <c r="E517" s="180">
        <f>X59</f>
        <v>0</v>
      </c>
      <c r="F517" s="263">
        <f t="shared" si="17"/>
        <v>0.79527114967462043</v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 2018'!Y71</f>
        <v>285400.41000000003</v>
      </c>
      <c r="C518" s="240">
        <f>Y71</f>
        <v>302439.95999999996</v>
      </c>
      <c r="D518" s="240">
        <f>'Prior Year 2018'!Y59</f>
        <v>47606</v>
      </c>
      <c r="E518" s="180">
        <f>Y59</f>
        <v>0</v>
      </c>
      <c r="F518" s="263">
        <f t="shared" si="17"/>
        <v>5.9950512540436085</v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 2018'!Z71</f>
        <v>0</v>
      </c>
      <c r="C519" s="240">
        <f>Z71</f>
        <v>0</v>
      </c>
      <c r="D519" s="240">
        <f>'Prior Year 2018'!Z59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 2018'!AA71</f>
        <v>0</v>
      </c>
      <c r="C520" s="240">
        <f>AA71</f>
        <v>0</v>
      </c>
      <c r="D520" s="240">
        <f>'Prior Year 2018'!AA59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 2018'!AB71</f>
        <v>6523340.79</v>
      </c>
      <c r="C521" s="240">
        <f>AB71</f>
        <v>12564034.180000002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 2018'!AC71</f>
        <v>3463579.46</v>
      </c>
      <c r="C522" s="240">
        <f>AC71</f>
        <v>3259959.68</v>
      </c>
      <c r="D522" s="240">
        <f>'Prior Year 2018'!AC59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 2018'!AD71</f>
        <v>0</v>
      </c>
      <c r="C523" s="240">
        <f>AD71</f>
        <v>0</v>
      </c>
      <c r="D523" s="240">
        <f>'Prior Year 2018'!AD59</f>
        <v>45314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 2018'!AE71</f>
        <v>2392369.27</v>
      </c>
      <c r="C524" s="240">
        <f>AE71</f>
        <v>2648611.0799999996</v>
      </c>
      <c r="D524" s="240">
        <f>'Prior Year 2018'!AE59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 2018'!AF71</f>
        <v>0</v>
      </c>
      <c r="C525" s="240">
        <f>AF71</f>
        <v>0</v>
      </c>
      <c r="D525" s="240">
        <f>'Prior Year 2018'!AF59</f>
        <v>49394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 2018'!AG71</f>
        <v>15805809.539999999</v>
      </c>
      <c r="C526" s="240">
        <f>AG71</f>
        <v>18145625.449999999</v>
      </c>
      <c r="D526" s="240">
        <f>'Prior Year 2018'!AG59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 2018'!AH71</f>
        <v>0</v>
      </c>
      <c r="C527" s="240">
        <f>AH71</f>
        <v>0</v>
      </c>
      <c r="D527" s="240">
        <f>'Prior Year 2018'!AH59</f>
        <v>40634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 2018'!AI71</f>
        <v>0</v>
      </c>
      <c r="C528" s="240">
        <f>AI71</f>
        <v>0</v>
      </c>
      <c r="D528" s="240">
        <f>'Prior Year 2018'!AI59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 2018'!AJ71</f>
        <v>26478298.679999992</v>
      </c>
      <c r="C529" s="240">
        <f>AJ71</f>
        <v>36923895.509999998</v>
      </c>
      <c r="D529" s="240">
        <f>'Prior Year 2018'!AJ59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 2018'!AK71</f>
        <v>3996758.6900000004</v>
      </c>
      <c r="C530" s="240">
        <f>AK71</f>
        <v>4632432.29</v>
      </c>
      <c r="D530" s="240">
        <f>'Prior Year 2018'!AK59</f>
        <v>88730</v>
      </c>
      <c r="E530" s="180">
        <f>AK59</f>
        <v>0</v>
      </c>
      <c r="F530" s="263">
        <f t="shared" si="18"/>
        <v>45.044051504564415</v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 2018'!AL71</f>
        <v>2358030.29</v>
      </c>
      <c r="C531" s="240">
        <f>AL71</f>
        <v>2565754.85</v>
      </c>
      <c r="D531" s="240">
        <f>'Prior Year 2018'!AL59</f>
        <v>84098</v>
      </c>
      <c r="E531" s="180">
        <f>AL59</f>
        <v>0</v>
      </c>
      <c r="F531" s="263">
        <f t="shared" si="18"/>
        <v>28.039076910271351</v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 2018'!AM71</f>
        <v>0</v>
      </c>
      <c r="C532" s="240">
        <f>AM71</f>
        <v>0</v>
      </c>
      <c r="D532" s="240">
        <f>'Prior Year 2018'!AM59</f>
        <v>71220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 2018'!AN71</f>
        <v>0</v>
      </c>
      <c r="C533" s="240">
        <f>AN71</f>
        <v>0</v>
      </c>
      <c r="D533" s="240">
        <f>'Prior Year 2018'!AN59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 2018'!AO71</f>
        <v>0</v>
      </c>
      <c r="C534" s="240">
        <f>AO71</f>
        <v>0</v>
      </c>
      <c r="D534" s="240">
        <f>'Prior Year 2018'!AO59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 2018'!AP71</f>
        <v>0</v>
      </c>
      <c r="C535" s="240">
        <f>AP71</f>
        <v>0</v>
      </c>
      <c r="D535" s="240">
        <f>'Prior Year 2018'!AP59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 2018'!AQ71</f>
        <v>0</v>
      </c>
      <c r="C536" s="240">
        <f>AQ71</f>
        <v>0</v>
      </c>
      <c r="D536" s="240">
        <f>'Prior Year 2018'!AQ59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 2018'!AR71</f>
        <v>0</v>
      </c>
      <c r="C537" s="240">
        <f>AR71</f>
        <v>0</v>
      </c>
      <c r="D537" s="240">
        <f>'Prior Year 2018'!AR59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 2018'!AS71</f>
        <v>0</v>
      </c>
      <c r="C538" s="240">
        <f>AS71</f>
        <v>0</v>
      </c>
      <c r="D538" s="240">
        <f>'Prior Year 2018'!AS59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 2018'!AT71</f>
        <v>0</v>
      </c>
      <c r="C539" s="240">
        <f>AT71</f>
        <v>0</v>
      </c>
      <c r="D539" s="240">
        <f>'Prior Year 2018'!AT59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 2018'!AU71</f>
        <v>0</v>
      </c>
      <c r="C540" s="240">
        <f>AU71</f>
        <v>0</v>
      </c>
      <c r="D540" s="240">
        <f>'Prior Year 2018'!AU59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 2018'!AV71</f>
        <v>43923351.420000002</v>
      </c>
      <c r="C541" s="240">
        <f>AV71</f>
        <v>47195363.189999998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 2018'!AW71</f>
        <v>322612.76999999996</v>
      </c>
      <c r="C542" s="240">
        <f>AW71</f>
        <v>800890.01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 2018'!AX71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 2018'!AY71</f>
        <v>0</v>
      </c>
      <c r="C544" s="240">
        <f>AY71</f>
        <v>0</v>
      </c>
      <c r="D544" s="240">
        <f>'Prior Year 2018'!AY59</f>
        <v>32592.591450355907</v>
      </c>
      <c r="E544" s="180">
        <f>AY59</f>
        <v>32592.591450355907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 2018'!AZ71</f>
        <v>0</v>
      </c>
      <c r="C545" s="240">
        <f>AZ71</f>
        <v>0</v>
      </c>
      <c r="D545" s="240">
        <f>'Prior Year 2018'!AZ59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 2018'!BA71</f>
        <v>0</v>
      </c>
      <c r="C546" s="240">
        <f>BA71</f>
        <v>0</v>
      </c>
      <c r="D546" s="240">
        <f>'Prior Year 2018'!BA59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 2018'!BB71</f>
        <v>1336929.76</v>
      </c>
      <c r="C547" s="240">
        <f>BB71</f>
        <v>1497106.58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 2018'!BC71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 2018'!BD71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 2018'!BE71</f>
        <v>0</v>
      </c>
      <c r="C550" s="240">
        <f>BE71</f>
        <v>0</v>
      </c>
      <c r="D550" s="240">
        <f>'Prior Year 2018'!BE59</f>
        <v>181562.17744259659</v>
      </c>
      <c r="E550" s="180">
        <f>BE59</f>
        <v>181562.17744259659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 2018'!BF71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 2018'!BG71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 2018'!BH71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 2018'!BI71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 2018'!BJ71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 2018'!BK71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 2018'!BL71</f>
        <v>883.06</v>
      </c>
      <c r="C557" s="240">
        <f>BL71</f>
        <v>315516.33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 2018'!BM71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 2018'!BN71</f>
        <v>3180800.4099999997</v>
      </c>
      <c r="C559" s="240">
        <f>BN71</f>
        <v>4549909.62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 2018'!BO71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 2018'!BP71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 2018'!BQ71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 2018'!BR71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 2018'!BS71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 2018'!BT71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 2018'!BU71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 2018'!BV71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 2018'!BW71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 2018'!BX71</f>
        <v>467890.34</v>
      </c>
      <c r="C569" s="240">
        <f>BX71</f>
        <v>509574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 2018'!BY71</f>
        <v>886341.65999999992</v>
      </c>
      <c r="C570" s="240">
        <f>BY71</f>
        <v>962606.2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 2018'!BZ71</f>
        <v>1109986.1199999999</v>
      </c>
      <c r="C571" s="240">
        <f>BZ71</f>
        <v>1365445.1299999997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 2018'!CA71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 2018'!CB71</f>
        <v>15315.220000000001</v>
      </c>
      <c r="C573" s="240">
        <f>CB71</f>
        <v>15414.610000000015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 2018'!CC71</f>
        <v>86006300.329999983</v>
      </c>
      <c r="C574" s="240">
        <f>CC71</f>
        <v>92290194.300000012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 2018'!CD71</f>
        <v>8369337.9000000004</v>
      </c>
      <c r="C575" s="240">
        <f>CD71</f>
        <v>8765975.5099999998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181562.17744259659</v>
      </c>
      <c r="E612" s="180">
        <f>SUM(C624:D647)+SUM(C668:D713)</f>
        <v>182041708.15976998</v>
      </c>
      <c r="F612" s="180">
        <f>CE64-(AX64+BD64+BE64+BG64+BJ64+BN64+BP64+BQ64+CB64+CC64+CD64)</f>
        <v>16011827.320000004</v>
      </c>
      <c r="G612" s="180">
        <f>CE77-(AX77+AY77+BD77+BE77+BG77+BJ77+BN77+BP77+BQ77+CB77+CC77+CD77)</f>
        <v>31260.591450355907</v>
      </c>
      <c r="H612" s="197">
        <f>CE60-(AX60+AY60+AZ60+BD60+BE60+BG60+BJ60+BN60+BO60+BP60+BQ60+BR60+CB60+CC60+CD60)</f>
        <v>819.55755947677301</v>
      </c>
      <c r="I612" s="180">
        <f>CE78-(AX78+AY78+AZ78+BD78+BE78+BF78+BG78+BJ78+BN78+BO78+BP78+BQ78+BR78+CB78+CC78+CD78)</f>
        <v>63536.314811406839</v>
      </c>
      <c r="J612" s="180">
        <f>CE79-(AX79+AY79+AZ79+BA79+BD79+BE79+BF79+BG79+BJ79+BN79+BO79+BP79+BQ79+BR79+CB79+CC79+CD79)</f>
        <v>690618</v>
      </c>
      <c r="K612" s="180">
        <f>CE75-(AW75+AX75+AY75+AZ75+BA75+BB75+BC75+BD75+BE75+BF75+BG75+BH75+BI75+BJ75+BK75+BL75+BM75+BN75+BO75+BP75+BQ75+BR75+BS75+BT75+BU75+BV75+BW75+BX75+CB75+CC75+CD75)</f>
        <v>936525368</v>
      </c>
      <c r="L612" s="197">
        <f>CE80-(AW80+AX80+AY80+AZ80+BA80+BB80+BC80+BD80+BE80+BF80+BG80+BH80+BI80+BJ80+BK80+BL80+BM80+BN80+BO80+BP80+BQ80+BR80+BS80+BT80+BU80+BV80+BW80+BX80+BY80+BZ80+CA80+CB80+CC80+CD80)</f>
        <v>208.72642188921557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8765975.5099999998</v>
      </c>
      <c r="D615" s="266">
        <f>SUM(C614:C615)</f>
        <v>8765975.5099999998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4549909.62</v>
      </c>
      <c r="D619" s="180">
        <f>(D615/D612)*BN76</f>
        <v>106771.15946945298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92290194.300000012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15414.610000000015</v>
      </c>
      <c r="D622" s="180">
        <f>(D615/D612)*CB76</f>
        <v>354008.68076052953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97316298.370230004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800890.01</v>
      </c>
      <c r="D631" s="180">
        <f>(D615/D612)*AW76</f>
        <v>0</v>
      </c>
      <c r="E631" s="180">
        <f>(E623/E612)*SUM(C631:D631)</f>
        <v>428141.7262163476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1497106.58</v>
      </c>
      <c r="D632" s="180">
        <f>(D615/D612)*BB76</f>
        <v>38039.217652740495</v>
      </c>
      <c r="E632" s="180">
        <f>(E623/E612)*SUM(C632:D632)</f>
        <v>820661.96805328631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315516.33</v>
      </c>
      <c r="D637" s="180">
        <f>(D615/D612)*BL76</f>
        <v>0</v>
      </c>
      <c r="E637" s="180">
        <f>(E623/E612)*SUM(C637:D637)</f>
        <v>168669.48580822826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509574</v>
      </c>
      <c r="D644" s="180">
        <f>(D615/D612)*BX76</f>
        <v>0</v>
      </c>
      <c r="E644" s="180">
        <f>(E623/E612)*SUM(C644:D644)</f>
        <v>272409.30623540818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4851008.6239660112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962606.2</v>
      </c>
      <c r="D645" s="180">
        <f>(D615/D612)*BY76</f>
        <v>3475.2552877335452</v>
      </c>
      <c r="E645" s="180">
        <f>(E623/E612)*SUM(C645:D645)</f>
        <v>516450.17014570005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1365445.1299999997</v>
      </c>
      <c r="D646" s="180">
        <f>(D615/D612)*BZ76</f>
        <v>0</v>
      </c>
      <c r="E646" s="180">
        <f>(E623/E612)*SUM(C646:D646)</f>
        <v>729942.97308303916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6174.6373818872335</v>
      </c>
      <c r="E647" s="180">
        <f>(E623/E612)*SUM(C647:D647)</f>
        <v>3300.8526444738509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3587395.2185428333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111072632.29000001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7103552.0300000003</v>
      </c>
      <c r="D668" s="180">
        <f>(D615/D612)*C76</f>
        <v>825989.67723883362</v>
      </c>
      <c r="E668" s="180">
        <f>(E623/E612)*SUM(C668:D668)</f>
        <v>4238993.6598681742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160176.56297661393</v>
      </c>
      <c r="L668" s="180">
        <f>(L647/L612)*C80</f>
        <v>499873.26662874606</v>
      </c>
      <c r="M668" s="180">
        <f t="shared" ref="M668:M713" si="20">ROUND(SUM(D668:L668),0)</f>
        <v>5725033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12666882.240000002</v>
      </c>
      <c r="D670" s="180">
        <f>(D615/D612)*E76</f>
        <v>1769295.0506912298</v>
      </c>
      <c r="E670" s="180">
        <f>(E623/E612)*SUM(C670:D670)</f>
        <v>7717326.7090717983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406452.07307822834</v>
      </c>
      <c r="L670" s="180">
        <f>(L647/L612)*E80</f>
        <v>1081269.4705159778</v>
      </c>
      <c r="M670" s="180">
        <f t="shared" si="20"/>
        <v>10974343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14384365.08</v>
      </c>
      <c r="D681" s="180">
        <f>(D615/D612)*P76</f>
        <v>664291.70191037678</v>
      </c>
      <c r="E681" s="180">
        <f>(E623/E612)*SUM(C681:D681)</f>
        <v>8044747.4826717526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1301893.2614353306</v>
      </c>
      <c r="L681" s="180">
        <f>(L647/L612)*P80</f>
        <v>453114.82382206555</v>
      </c>
      <c r="M681" s="180">
        <f t="shared" si="20"/>
        <v>10464047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5882288.8100000005</v>
      </c>
      <c r="D685" s="180">
        <f>(D615/D612)*T76</f>
        <v>218854.9183300561</v>
      </c>
      <c r="E685" s="180">
        <f>(E623/E612)*SUM(C685:D685)</f>
        <v>3261564.2287026066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130579.84242735902</v>
      </c>
      <c r="L685" s="180">
        <f>(L647/L612)*T80</f>
        <v>230815.37853024606</v>
      </c>
      <c r="M685" s="180">
        <f t="shared" si="20"/>
        <v>3841814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217007.03155380639</v>
      </c>
      <c r="L686" s="180">
        <f>(L647/L612)*U80</f>
        <v>0</v>
      </c>
      <c r="M686" s="180">
        <f t="shared" si="20"/>
        <v>217007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9786</v>
      </c>
      <c r="D687" s="180">
        <f>(D615/D612)*V76</f>
        <v>0</v>
      </c>
      <c r="E687" s="180">
        <f>(E623/E612)*SUM(C687:D687)</f>
        <v>5231.4236417472321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2520.8607793342621</v>
      </c>
      <c r="L687" s="180">
        <f>(L647/L612)*V80</f>
        <v>0</v>
      </c>
      <c r="M687" s="180">
        <f t="shared" si="20"/>
        <v>7752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97889.835520538851</v>
      </c>
      <c r="L688" s="180">
        <f>(L647/L612)*W80</f>
        <v>0</v>
      </c>
      <c r="M688" s="180">
        <f t="shared" si="20"/>
        <v>97890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383.89</v>
      </c>
      <c r="D689" s="180">
        <f>(D615/D612)*X76</f>
        <v>0</v>
      </c>
      <c r="E689" s="180">
        <f>(E623/E612)*SUM(C689:D689)</f>
        <v>205.22084833745606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63287.153830872841</v>
      </c>
      <c r="L689" s="180">
        <f>(L647/L612)*X80</f>
        <v>0</v>
      </c>
      <c r="M689" s="180">
        <f t="shared" si="20"/>
        <v>63492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302439.95999999996</v>
      </c>
      <c r="D690" s="180">
        <f>(D615/D612)*Y76</f>
        <v>0</v>
      </c>
      <c r="E690" s="180">
        <f>(E623/E612)*SUM(C690:D690)</f>
        <v>161679.08818241232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170615.28030152028</v>
      </c>
      <c r="L690" s="180">
        <f>(L647/L612)*Y80</f>
        <v>0</v>
      </c>
      <c r="M690" s="180">
        <f t="shared" si="20"/>
        <v>332294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12056.244639906719</v>
      </c>
      <c r="L691" s="180">
        <f>(L647/L612)*Z80</f>
        <v>0</v>
      </c>
      <c r="M691" s="180">
        <f t="shared" si="20"/>
        <v>12056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4760.7902430638196</v>
      </c>
      <c r="L692" s="180">
        <f>(L647/L612)*AA80</f>
        <v>0</v>
      </c>
      <c r="M692" s="180">
        <f t="shared" si="20"/>
        <v>4761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12564034.180000002</v>
      </c>
      <c r="D693" s="180">
        <f>(D615/D612)*AB76</f>
        <v>0</v>
      </c>
      <c r="E693" s="180">
        <f>(E623/E612)*SUM(C693:D693)</f>
        <v>6716511.8991388017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429110.91668547713</v>
      </c>
      <c r="L693" s="180">
        <f>(L647/L612)*AB80</f>
        <v>0</v>
      </c>
      <c r="M693" s="180">
        <f t="shared" si="20"/>
        <v>7145623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3259959.68</v>
      </c>
      <c r="D694" s="180">
        <f>(D615/D612)*AC76</f>
        <v>30021.266978057756</v>
      </c>
      <c r="E694" s="180">
        <f>(E623/E612)*SUM(C694:D694)</f>
        <v>1758766.0031595093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90004.258571554397</v>
      </c>
      <c r="L694" s="180">
        <f>(L647/L612)*AC80</f>
        <v>0</v>
      </c>
      <c r="M694" s="180">
        <f t="shared" si="20"/>
        <v>1878792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2648611.0799999996</v>
      </c>
      <c r="D696" s="180">
        <f>(D615/D612)*AE76</f>
        <v>445587.30645127851</v>
      </c>
      <c r="E696" s="180">
        <f>(E623/E612)*SUM(C696:D696)</f>
        <v>1654104.0865662533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38189.192656360792</v>
      </c>
      <c r="L696" s="180">
        <f>(L647/L612)*AE80</f>
        <v>0</v>
      </c>
      <c r="M696" s="180">
        <f t="shared" si="20"/>
        <v>2137881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18145625.449999999</v>
      </c>
      <c r="D698" s="180">
        <f>(D615/D612)*AG76</f>
        <v>1116031.2494197388</v>
      </c>
      <c r="E698" s="180">
        <f>(E623/E612)*SUM(C698:D698)</f>
        <v>10296943.208314262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897288.51651446579</v>
      </c>
      <c r="L698" s="180">
        <f>(L647/L612)*AG80</f>
        <v>650799.11505188525</v>
      </c>
      <c r="M698" s="180">
        <f t="shared" si="20"/>
        <v>12961062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36923895.509999998</v>
      </c>
      <c r="D701" s="180">
        <f>(D615/D612)*AJ76</f>
        <v>1171759.7144553391</v>
      </c>
      <c r="E701" s="180">
        <f>(E623/E612)*SUM(C701:D701)</f>
        <v>20365267.871353678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399963.49526217929</v>
      </c>
      <c r="L701" s="180">
        <f>(L647/L612)*AJ80</f>
        <v>388318.03512439941</v>
      </c>
      <c r="M701" s="180">
        <f t="shared" si="20"/>
        <v>22325309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4632432.29</v>
      </c>
      <c r="D702" s="180">
        <f>(D615/D612)*AK76</f>
        <v>445300.03541818587</v>
      </c>
      <c r="E702" s="180">
        <f>(E623/E612)*SUM(C702:D702)</f>
        <v>2714466.4759510369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91382.088995666927</v>
      </c>
      <c r="L702" s="180">
        <f>(L647/L612)*AK80</f>
        <v>23228.875759727525</v>
      </c>
      <c r="M702" s="180">
        <f t="shared" si="20"/>
        <v>3274377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2565754.85</v>
      </c>
      <c r="D703" s="180">
        <f>(D615/D612)*AL76</f>
        <v>366423.61747472524</v>
      </c>
      <c r="E703" s="180">
        <f>(E623/E612)*SUM(C703:D703)</f>
        <v>1567491.0848732316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40473.207348114382</v>
      </c>
      <c r="L703" s="180">
        <f>(L647/L612)*AL80</f>
        <v>0</v>
      </c>
      <c r="M703" s="180">
        <f t="shared" si="20"/>
        <v>1974388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47195363.189999998</v>
      </c>
      <c r="D713" s="180">
        <f>(D615/D612)*AV76</f>
        <v>1203952.0210798322</v>
      </c>
      <c r="E713" s="180">
        <f>(E623/E612)*SUM(C713:D713)</f>
        <v>25873423.445699923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297358.01114561793</v>
      </c>
      <c r="L713" s="180">
        <f>(L647/L612)*AV80</f>
        <v>259976.25310978523</v>
      </c>
      <c r="M713" s="180">
        <f t="shared" si="20"/>
        <v>27634710</v>
      </c>
      <c r="N713" s="199" t="s">
        <v>741</v>
      </c>
    </row>
    <row r="715" spans="1:83" ht="12.65" customHeight="1" x14ac:dyDescent="0.35">
      <c r="C715" s="180">
        <f>SUM(C614:C647)+SUM(C668:C713)</f>
        <v>279358006.53000003</v>
      </c>
      <c r="D715" s="180">
        <f>SUM(D616:D647)+SUM(D668:D713)</f>
        <v>8765975.5099999979</v>
      </c>
      <c r="E715" s="180">
        <f>SUM(E624:E647)+SUM(E668:E713)</f>
        <v>97316298.370230004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4851008.6239660122</v>
      </c>
      <c r="L715" s="180">
        <f>SUM(L668:L713)</f>
        <v>3587395.2185428324</v>
      </c>
      <c r="M715" s="180">
        <f>SUM(M668:M713)</f>
        <v>111072631</v>
      </c>
      <c r="N715" s="198" t="s">
        <v>742</v>
      </c>
    </row>
    <row r="716" spans="1:83" ht="12.65" customHeight="1" x14ac:dyDescent="0.35">
      <c r="C716" s="180">
        <f>CE71</f>
        <v>279358006.53000003</v>
      </c>
      <c r="D716" s="180">
        <f>D615</f>
        <v>8765975.5099999998</v>
      </c>
      <c r="E716" s="180">
        <f>E623</f>
        <v>97316298.370230004</v>
      </c>
      <c r="F716" s="180">
        <f>F624</f>
        <v>0</v>
      </c>
      <c r="G716" s="180">
        <f>G625</f>
        <v>0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4851008.6239660112</v>
      </c>
      <c r="L716" s="180">
        <f>L647</f>
        <v>3587395.2185428333</v>
      </c>
      <c r="M716" s="180">
        <f>C648</f>
        <v>111072632.29000001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175*2019*A</v>
      </c>
      <c r="B722" s="275">
        <f>ROUND(C165,0)</f>
        <v>6637825</v>
      </c>
      <c r="C722" s="275">
        <f>ROUND(C166,0)</f>
        <v>0</v>
      </c>
      <c r="D722" s="275">
        <f>ROUND(C167,0)</f>
        <v>0</v>
      </c>
      <c r="E722" s="275">
        <f>ROUND(C168,0)</f>
        <v>10075674</v>
      </c>
      <c r="F722" s="275">
        <f>ROUND(C169,0)</f>
        <v>0</v>
      </c>
      <c r="G722" s="275">
        <f>ROUND(C170,0)</f>
        <v>0</v>
      </c>
      <c r="H722" s="275">
        <f>ROUND(C171+C172,0)</f>
        <v>8429158</v>
      </c>
      <c r="I722" s="275">
        <f>ROUND(C175,0)</f>
        <v>3599014</v>
      </c>
      <c r="J722" s="275">
        <f>ROUND(C176,0)</f>
        <v>38157</v>
      </c>
      <c r="K722" s="275">
        <f>ROUND(C179,0)</f>
        <v>1406711</v>
      </c>
      <c r="L722" s="275">
        <f>ROUND(C180,0)</f>
        <v>0</v>
      </c>
      <c r="M722" s="275">
        <f>ROUND(C183,0)</f>
        <v>176078</v>
      </c>
      <c r="N722" s="275">
        <f>ROUND(C184,0)</f>
        <v>3629907</v>
      </c>
      <c r="O722" s="275">
        <f>ROUND(C185,0)</f>
        <v>0</v>
      </c>
      <c r="P722" s="275">
        <f>ROUND(C188,0)</f>
        <v>3553279</v>
      </c>
      <c r="Q722" s="275">
        <f>ROUND(C189,0)</f>
        <v>0</v>
      </c>
      <c r="R722" s="275">
        <f>ROUND(B195,0)</f>
        <v>774202</v>
      </c>
      <c r="S722" s="275">
        <f>ROUND(C195,0)</f>
        <v>0</v>
      </c>
      <c r="T722" s="275">
        <f>ROUND(D195,0)</f>
        <v>0</v>
      </c>
      <c r="U722" s="275">
        <f>ROUND(B196,0)</f>
        <v>472407</v>
      </c>
      <c r="V722" s="275">
        <f>ROUND(C196,0)</f>
        <v>0</v>
      </c>
      <c r="W722" s="275">
        <f>ROUND(D196,0)</f>
        <v>0</v>
      </c>
      <c r="X722" s="275">
        <f>ROUND(B197,0)</f>
        <v>137242524</v>
      </c>
      <c r="Y722" s="275">
        <f>ROUND(C197,0)</f>
        <v>3943031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3830434</v>
      </c>
      <c r="AE722" s="275">
        <f>ROUND(C199,0)</f>
        <v>34917</v>
      </c>
      <c r="AF722" s="275">
        <f>ROUND(D199,0)</f>
        <v>510935</v>
      </c>
      <c r="AG722" s="275">
        <f>ROUND(B200,0)</f>
        <v>31375006</v>
      </c>
      <c r="AH722" s="275">
        <f>ROUND(C200,0)</f>
        <v>1795717</v>
      </c>
      <c r="AI722" s="275">
        <f>ROUND(D200,0)</f>
        <v>5765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5196916</v>
      </c>
      <c r="AN722" s="275">
        <f>ROUND(C202,0)</f>
        <v>1036520</v>
      </c>
      <c r="AO722" s="275">
        <f>ROUND(D202,0)</f>
        <v>0</v>
      </c>
      <c r="AP722" s="275">
        <f>ROUND(B203,0)</f>
        <v>0</v>
      </c>
      <c r="AQ722" s="275">
        <f>ROUND(C203,0)</f>
        <v>0</v>
      </c>
      <c r="AR722" s="275">
        <f>ROUND(D203,0)</f>
        <v>0</v>
      </c>
      <c r="AS722" s="275"/>
      <c r="AT722" s="275"/>
      <c r="AU722" s="275"/>
      <c r="AV722" s="275">
        <f>ROUND(B209,0)</f>
        <v>382128</v>
      </c>
      <c r="AW722" s="275">
        <f>ROUND(C209,0)</f>
        <v>12836</v>
      </c>
      <c r="AX722" s="275">
        <f>ROUND(D209,0)</f>
        <v>0</v>
      </c>
      <c r="AY722" s="275">
        <f>ROUND(B210,0)</f>
        <v>46002433</v>
      </c>
      <c r="AZ722" s="275">
        <f>ROUND(C210,0)</f>
        <v>4403253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3034149</v>
      </c>
      <c r="BF722" s="275">
        <f>ROUND(C212,0)</f>
        <v>32077</v>
      </c>
      <c r="BG722" s="275">
        <f>ROUND(D212,0)</f>
        <v>0</v>
      </c>
      <c r="BH722" s="275">
        <f>ROUND(B213,0)</f>
        <v>22083896</v>
      </c>
      <c r="BI722" s="275">
        <f>ROUND(C213,0)</f>
        <v>2324789</v>
      </c>
      <c r="BJ722" s="275">
        <f>ROUND(D213,0)</f>
        <v>5765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1887125</v>
      </c>
      <c r="BO722" s="275">
        <f>ROUND(C215,0)</f>
        <v>589372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178060</v>
      </c>
      <c r="BU722" s="275">
        <f>ROUND(C224,0)</f>
        <v>432808988</v>
      </c>
      <c r="BV722" s="275">
        <f>ROUND(C225,0)</f>
        <v>4503</v>
      </c>
      <c r="BW722" s="275">
        <f>ROUND(C226,0)</f>
        <v>36228818</v>
      </c>
      <c r="BX722" s="275">
        <f>ROUND(C227,0)</f>
        <v>0</v>
      </c>
      <c r="BY722" s="275">
        <f>ROUND(C228,0)</f>
        <v>114210128</v>
      </c>
      <c r="BZ722" s="275">
        <f>ROUND(C231,0)</f>
        <v>3943</v>
      </c>
      <c r="CA722" s="275">
        <f>ROUND(C233,0)</f>
        <v>1413580</v>
      </c>
      <c r="CB722" s="275">
        <f>ROUND(C234,0)</f>
        <v>6354162</v>
      </c>
      <c r="CC722" s="275">
        <f>ROUND(C238+C239,0)</f>
        <v>7525056</v>
      </c>
      <c r="CD722" s="275">
        <f>D221</f>
        <v>5465713.040000001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175*2019*A</v>
      </c>
      <c r="B726" s="275">
        <f>ROUND(C111,0)</f>
        <v>4316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15871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22</v>
      </c>
      <c r="K726" s="275">
        <f>ROUND(C117,0)</f>
        <v>0</v>
      </c>
      <c r="L726" s="275">
        <f>ROUND(C118,0)</f>
        <v>60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82</v>
      </c>
      <c r="W726" s="275">
        <f>ROUND(C129,0)</f>
        <v>0</v>
      </c>
      <c r="X726" s="275">
        <f>ROUND(B138,0)</f>
        <v>2</v>
      </c>
      <c r="Y726" s="275">
        <f>ROUND(B139,0)</f>
        <v>7</v>
      </c>
      <c r="Z726" s="275">
        <f>ROUND(B140,0)</f>
        <v>23</v>
      </c>
      <c r="AA726" s="275">
        <f>ROUND(B141,0)</f>
        <v>66605</v>
      </c>
      <c r="AB726" s="275">
        <f>ROUND(B142,0)</f>
        <v>161945</v>
      </c>
      <c r="AC726" s="275">
        <f>ROUND(C138,0)</f>
        <v>2491</v>
      </c>
      <c r="AD726" s="275">
        <f>ROUND(C139,0)</f>
        <v>9735</v>
      </c>
      <c r="AE726" s="275">
        <f>ROUND(C140,0)</f>
        <v>51724</v>
      </c>
      <c r="AF726" s="275">
        <f>ROUND(C141,0)</f>
        <v>180642658</v>
      </c>
      <c r="AG726" s="275">
        <f>ROUND(C142,0)</f>
        <v>360435811</v>
      </c>
      <c r="AH726" s="275">
        <f>ROUND(D138,0)</f>
        <v>1823</v>
      </c>
      <c r="AI726" s="275">
        <f>ROUND(D139,0)</f>
        <v>6030</v>
      </c>
      <c r="AJ726" s="275">
        <f>ROUND(D140,0)</f>
        <v>39264</v>
      </c>
      <c r="AK726" s="275">
        <f>ROUND(D141,0)</f>
        <v>122551170</v>
      </c>
      <c r="AL726" s="275">
        <f>ROUND(D142,0)</f>
        <v>273606256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175*2019*A</v>
      </c>
      <c r="B730" s="275">
        <f>ROUND(C250,0)</f>
        <v>582475018</v>
      </c>
      <c r="C730" s="275">
        <f>ROUND(C251,0)</f>
        <v>0</v>
      </c>
      <c r="D730" s="275">
        <f>ROUND(C252,0)</f>
        <v>42742128</v>
      </c>
      <c r="E730" s="275">
        <f>ROUND(C253,0)</f>
        <v>2712987</v>
      </c>
      <c r="F730" s="275">
        <f>ROUND(C254,0)</f>
        <v>0</v>
      </c>
      <c r="G730" s="275">
        <f>ROUND(C255,0)</f>
        <v>0</v>
      </c>
      <c r="H730" s="275">
        <f>ROUND(C256,0)</f>
        <v>0</v>
      </c>
      <c r="I730" s="275">
        <f>ROUND(C257,0)</f>
        <v>229404</v>
      </c>
      <c r="J730" s="275">
        <f>ROUND(C258,0)</f>
        <v>0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774202</v>
      </c>
      <c r="P730" s="275">
        <f>ROUND(C268,0)</f>
        <v>472407</v>
      </c>
      <c r="Q730" s="275">
        <f>ROUND(C269,0)</f>
        <v>141185555</v>
      </c>
      <c r="R730" s="275">
        <f>ROUND(C270,0)</f>
        <v>0</v>
      </c>
      <c r="S730" s="275">
        <f>ROUND(C271,0)</f>
        <v>3354416</v>
      </c>
      <c r="T730" s="275">
        <f>ROUND(C272,0)</f>
        <v>33164958</v>
      </c>
      <c r="U730" s="275">
        <f>ROUND(C273,0)</f>
        <v>6233435</v>
      </c>
      <c r="V730" s="275">
        <f>ROUND(C274,0)</f>
        <v>0</v>
      </c>
      <c r="W730" s="275">
        <f>ROUND(C275,0)</f>
        <v>0</v>
      </c>
      <c r="X730" s="275">
        <f>ROUND(C276,0)</f>
        <v>80746292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418485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0</v>
      </c>
      <c r="AI730" s="275">
        <f>ROUND(C306,0)</f>
        <v>0</v>
      </c>
      <c r="AJ730" s="275">
        <f>ROUND(C307,0)</f>
        <v>3074247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724516482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1049.3499999999999</v>
      </c>
      <c r="BJ730" s="275">
        <f>ROUND(C359,0)</f>
        <v>303260623</v>
      </c>
      <c r="BK730" s="275">
        <f>ROUND(C360,0)</f>
        <v>634204012</v>
      </c>
      <c r="BL730" s="275">
        <f>ROUND(C364,0)</f>
        <v>583430498</v>
      </c>
      <c r="BM730" s="275">
        <f>ROUND(C365,0)</f>
        <v>7767742</v>
      </c>
      <c r="BN730" s="275">
        <f>ROUND(C366,0)</f>
        <v>7525056</v>
      </c>
      <c r="BO730" s="275">
        <f>ROUND(C370,0)</f>
        <v>8404921</v>
      </c>
      <c r="BP730" s="275">
        <f>ROUND(C371,0)</f>
        <v>0</v>
      </c>
      <c r="BQ730" s="275">
        <f>ROUND(C378,0)</f>
        <v>125294783</v>
      </c>
      <c r="BR730" s="275">
        <f>ROUND(C379,0)</f>
        <v>25142656</v>
      </c>
      <c r="BS730" s="275">
        <f>ROUND(C380,0)</f>
        <v>8350098</v>
      </c>
      <c r="BT730" s="275">
        <f>ROUND(C381,0)</f>
        <v>17062099</v>
      </c>
      <c r="BU730" s="275">
        <f>ROUND(C382,0)</f>
        <v>684427</v>
      </c>
      <c r="BV730" s="275">
        <f>ROUND(C383,0)</f>
        <v>74340262</v>
      </c>
      <c r="BW730" s="275">
        <f>ROUND(C384,0)</f>
        <v>10690517</v>
      </c>
      <c r="BX730" s="275">
        <f>ROUND(C385,0)</f>
        <v>3637170</v>
      </c>
      <c r="BY730" s="275">
        <f>ROUND(C386,0)</f>
        <v>1406711</v>
      </c>
      <c r="BZ730" s="275">
        <f>ROUND(C387,0)</f>
        <v>3805985</v>
      </c>
      <c r="CA730" s="275">
        <f>ROUND(C388,0)</f>
        <v>3553279</v>
      </c>
      <c r="CB730" s="275">
        <f>C363</f>
        <v>5465712.75</v>
      </c>
      <c r="CC730" s="275">
        <f>ROUND(C389,0)</f>
        <v>13794938</v>
      </c>
      <c r="CD730" s="275">
        <f>ROUND(C392,0)</f>
        <v>0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175*2019*6010*A</v>
      </c>
      <c r="B734" s="275">
        <f>ROUND(C59,0)</f>
        <v>2711</v>
      </c>
      <c r="C734" s="275">
        <f>ROUND(C60,2)</f>
        <v>42.57</v>
      </c>
      <c r="D734" s="275">
        <f>ROUND(C61,0)</f>
        <v>4322370</v>
      </c>
      <c r="E734" s="275">
        <f>ROUND(C62,0)</f>
        <v>963130</v>
      </c>
      <c r="F734" s="275">
        <f>ROUND(C63,0)</f>
        <v>730492</v>
      </c>
      <c r="G734" s="275">
        <f>ROUND(C64,0)</f>
        <v>268787</v>
      </c>
      <c r="H734" s="275">
        <f>ROUND(C65,0)</f>
        <v>57673</v>
      </c>
      <c r="I734" s="275">
        <f>ROUND(C66,0)</f>
        <v>47032</v>
      </c>
      <c r="J734" s="275">
        <f>ROUND(C67,0)</f>
        <v>680836</v>
      </c>
      <c r="K734" s="275">
        <f>ROUND(C68,0)</f>
        <v>7236</v>
      </c>
      <c r="L734" s="275">
        <f>ROUND(C69,0)</f>
        <v>34740</v>
      </c>
      <c r="M734" s="275">
        <f>ROUND(C70,0)</f>
        <v>8744</v>
      </c>
      <c r="N734" s="275">
        <f>ROUND(C75,0)</f>
        <v>30923345</v>
      </c>
      <c r="O734" s="275">
        <f>ROUND(C73,0)</f>
        <v>30618311</v>
      </c>
      <c r="P734" s="275">
        <f>IF(C76&gt;0,ROUND(C76,0),0)</f>
        <v>17108</v>
      </c>
      <c r="Q734" s="275">
        <f>IF(C77&gt;0,ROUND(C77,0),0)</f>
        <v>2063</v>
      </c>
      <c r="R734" s="275">
        <f>IF(C78&gt;0,ROUND(C78,0),0)</f>
        <v>3119</v>
      </c>
      <c r="S734" s="275">
        <f>IF(C79&gt;0,ROUND(C79,0),0)</f>
        <v>40336</v>
      </c>
      <c r="T734" s="275">
        <f>IF(C80&gt;0,ROUND(C80,2),0)</f>
        <v>29.08</v>
      </c>
      <c r="U734" s="275"/>
      <c r="V734" s="275"/>
      <c r="W734" s="275"/>
      <c r="X734" s="275"/>
      <c r="Y734" s="275">
        <f>IF(M668&lt;&gt;0,ROUND(M668,0),0)</f>
        <v>5725033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175*2019*6030*A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175*2019*6070*A</v>
      </c>
      <c r="B736" s="275">
        <f>ROUND(E59,0)</f>
        <v>13060</v>
      </c>
      <c r="C736" s="277">
        <f>ROUND(E60,2)</f>
        <v>94.82</v>
      </c>
      <c r="D736" s="275">
        <f>ROUND(E61,0)</f>
        <v>8766821</v>
      </c>
      <c r="E736" s="275">
        <f>ROUND(E62,0)</f>
        <v>1926145</v>
      </c>
      <c r="F736" s="275">
        <f>ROUND(E63,0)</f>
        <v>0</v>
      </c>
      <c r="G736" s="275">
        <f>ROUND(E64,0)</f>
        <v>643396</v>
      </c>
      <c r="H736" s="275">
        <f>ROUND(E65,0)</f>
        <v>122848</v>
      </c>
      <c r="I736" s="275">
        <f>ROUND(E66,0)</f>
        <v>227140</v>
      </c>
      <c r="J736" s="275">
        <f>ROUND(E67,0)</f>
        <v>991306</v>
      </c>
      <c r="K736" s="275">
        <f>ROUND(E68,0)</f>
        <v>27948</v>
      </c>
      <c r="L736" s="275">
        <f>ROUND(E69,0)</f>
        <v>12765</v>
      </c>
      <c r="M736" s="275">
        <f>ROUND(E70,0)</f>
        <v>51486</v>
      </c>
      <c r="N736" s="275">
        <f>ROUND(E75,0)</f>
        <v>78468769</v>
      </c>
      <c r="O736" s="275">
        <f>ROUND(E73,0)</f>
        <v>73030675</v>
      </c>
      <c r="P736" s="275">
        <f>IF(E76&gt;0,ROUND(E76,0),0)</f>
        <v>36646</v>
      </c>
      <c r="Q736" s="275">
        <f>IF(E77&gt;0,ROUND(E77,0),0)</f>
        <v>26275</v>
      </c>
      <c r="R736" s="275">
        <f>IF(E78&gt;0,ROUND(E78,0),0)</f>
        <v>31950</v>
      </c>
      <c r="S736" s="275">
        <f>IF(E79&gt;0,ROUND(E79,0),0)</f>
        <v>186915</v>
      </c>
      <c r="T736" s="277">
        <f>IF(E80&gt;0,ROUND(E80,2),0)</f>
        <v>62.91</v>
      </c>
      <c r="U736" s="275"/>
      <c r="V736" s="276"/>
      <c r="W736" s="275"/>
      <c r="X736" s="275"/>
      <c r="Y736" s="275">
        <f t="shared" si="21"/>
        <v>10974343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175*2019*6100*A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175*2019*6120*A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175*2019*6140*A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175*2019*6150*A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175*2019*6170*A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175*2019*6200*A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175*2019*6210*A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175*2019*6330*A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175*2019*6400*A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175*2019*7010*A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175*2019*7020*A</v>
      </c>
      <c r="B747" s="275">
        <f>ROUND(P59,0)</f>
        <v>24</v>
      </c>
      <c r="C747" s="277">
        <f>ROUND(P60,2)</f>
        <v>49.16</v>
      </c>
      <c r="D747" s="275">
        <f>ROUND(P61,0)</f>
        <v>8030018</v>
      </c>
      <c r="E747" s="275">
        <f>ROUND(P62,0)</f>
        <v>1265389</v>
      </c>
      <c r="F747" s="275">
        <f>ROUND(P63,0)</f>
        <v>1819903</v>
      </c>
      <c r="G747" s="275">
        <f>ROUND(P64,0)</f>
        <v>377159</v>
      </c>
      <c r="H747" s="275">
        <f>ROUND(P65,0)</f>
        <v>66620</v>
      </c>
      <c r="I747" s="275">
        <f>ROUND(P66,0)</f>
        <v>2141703</v>
      </c>
      <c r="J747" s="275">
        <f>ROUND(P67,0)</f>
        <v>906909</v>
      </c>
      <c r="K747" s="275">
        <f>ROUND(P68,0)</f>
        <v>0</v>
      </c>
      <c r="L747" s="275">
        <f>ROUND(P69,0)</f>
        <v>132462</v>
      </c>
      <c r="M747" s="275">
        <f>ROUND(P70,0)</f>
        <v>355798</v>
      </c>
      <c r="N747" s="275">
        <f>ROUND(P75,0)</f>
        <v>251340734</v>
      </c>
      <c r="O747" s="275">
        <f>ROUND(P73,0)</f>
        <v>76078273</v>
      </c>
      <c r="P747" s="275">
        <f>IF(P76&gt;0,ROUND(P76,0),0)</f>
        <v>13759</v>
      </c>
      <c r="Q747" s="275">
        <f>IF(P77&gt;0,ROUND(P77,0),0)</f>
        <v>0</v>
      </c>
      <c r="R747" s="275">
        <f>IF(P78&gt;0,ROUND(P78,0),0)</f>
        <v>8817</v>
      </c>
      <c r="S747" s="275">
        <f>IF(P79&gt;0,ROUND(P79,0),0)</f>
        <v>36669</v>
      </c>
      <c r="T747" s="277">
        <f>IF(P80&gt;0,ROUND(P80,2),0)</f>
        <v>26.36</v>
      </c>
      <c r="U747" s="275"/>
      <c r="V747" s="276"/>
      <c r="W747" s="275"/>
      <c r="X747" s="275"/>
      <c r="Y747" s="275">
        <f t="shared" si="21"/>
        <v>10464047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175*2019*7030*A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175*2019*7040*A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175*2019*7050*A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0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175*2019*7060*A</v>
      </c>
      <c r="B751" s="275"/>
      <c r="C751" s="277">
        <f>ROUND(T60,2)</f>
        <v>24.95</v>
      </c>
      <c r="D751" s="275">
        <f>ROUND(T61,0)</f>
        <v>2636618</v>
      </c>
      <c r="E751" s="275">
        <f>ROUND(T62,0)</f>
        <v>585261</v>
      </c>
      <c r="F751" s="275">
        <f>ROUND(T63,0)</f>
        <v>0</v>
      </c>
      <c r="G751" s="275">
        <f>ROUND(T64,0)</f>
        <v>2219038</v>
      </c>
      <c r="H751" s="275">
        <f>ROUND(T65,0)</f>
        <v>26709</v>
      </c>
      <c r="I751" s="275">
        <f>ROUND(T66,0)</f>
        <v>195093</v>
      </c>
      <c r="J751" s="275">
        <f>ROUND(T67,0)</f>
        <v>152075</v>
      </c>
      <c r="K751" s="275">
        <f>ROUND(T68,0)</f>
        <v>0</v>
      </c>
      <c r="L751" s="275">
        <f>ROUND(T69,0)</f>
        <v>67495</v>
      </c>
      <c r="M751" s="275">
        <f>ROUND(T70,0)</f>
        <v>0</v>
      </c>
      <c r="N751" s="275">
        <f>ROUND(T75,0)</f>
        <v>25209466</v>
      </c>
      <c r="O751" s="275">
        <f>ROUND(T73,0)</f>
        <v>3610794</v>
      </c>
      <c r="P751" s="275">
        <f>IF(T76&gt;0,ROUND(T76,0),0)</f>
        <v>4533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13.43</v>
      </c>
      <c r="U751" s="275"/>
      <c r="V751" s="276"/>
      <c r="W751" s="275"/>
      <c r="X751" s="275"/>
      <c r="Y751" s="275">
        <f t="shared" si="21"/>
        <v>3841814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175*2019*7070*A</v>
      </c>
      <c r="B752" s="275">
        <f>ROUND(U59,0)</f>
        <v>0</v>
      </c>
      <c r="C752" s="277">
        <f>ROUND(U60,2)</f>
        <v>0</v>
      </c>
      <c r="D752" s="275">
        <f>ROUND(U61,0)</f>
        <v>0</v>
      </c>
      <c r="E752" s="275">
        <f>ROUND(U62,0)</f>
        <v>0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0</v>
      </c>
      <c r="J752" s="275">
        <f>ROUND(U67,0)</f>
        <v>0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41894914</v>
      </c>
      <c r="O752" s="275">
        <f>ROUND(U73,0)</f>
        <v>21075779</v>
      </c>
      <c r="P752" s="275">
        <f>IF(U76&gt;0,ROUND(U76,0),0)</f>
        <v>0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217007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175*2019*7110*A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9786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486672</v>
      </c>
      <c r="O753" s="275">
        <f>ROUND(V73,0)</f>
        <v>164038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7752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175*2019*7120*A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18898403</v>
      </c>
      <c r="O754" s="275">
        <f>ROUND(W73,0)</f>
        <v>4511592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97890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175*2019*7130*A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36</v>
      </c>
      <c r="I755" s="275">
        <f>ROUND(X66,0)</f>
        <v>0</v>
      </c>
      <c r="J755" s="275">
        <f>ROUND(X67,0)</f>
        <v>348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12218083</v>
      </c>
      <c r="O755" s="275">
        <f>ROUND(X73,0)</f>
        <v>4261357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63492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175*2019*7140*A</v>
      </c>
      <c r="B756" s="275">
        <f>ROUND(Y59,0)</f>
        <v>0</v>
      </c>
      <c r="C756" s="277">
        <f>ROUND(Y60,2)</f>
        <v>2.39</v>
      </c>
      <c r="D756" s="275">
        <f>ROUND(Y61,0)</f>
        <v>217925</v>
      </c>
      <c r="E756" s="275">
        <f>ROUND(Y62,0)</f>
        <v>54861</v>
      </c>
      <c r="F756" s="275">
        <f>ROUND(Y63,0)</f>
        <v>0</v>
      </c>
      <c r="G756" s="275">
        <f>ROUND(Y64,0)</f>
        <v>1784</v>
      </c>
      <c r="H756" s="275">
        <f>ROUND(Y65,0)</f>
        <v>3285</v>
      </c>
      <c r="I756" s="275">
        <f>ROUND(Y66,0)</f>
        <v>0</v>
      </c>
      <c r="J756" s="275">
        <f>ROUND(Y67,0)</f>
        <v>27335</v>
      </c>
      <c r="K756" s="275">
        <f>ROUND(Y68,0)</f>
        <v>0</v>
      </c>
      <c r="L756" s="275">
        <f>ROUND(Y69,0)</f>
        <v>0</v>
      </c>
      <c r="M756" s="275">
        <f>ROUND(Y70,0)</f>
        <v>2750</v>
      </c>
      <c r="N756" s="275">
        <f>ROUND(Y75,0)</f>
        <v>32938622</v>
      </c>
      <c r="O756" s="275">
        <f>ROUND(Y73,0)</f>
        <v>5274202</v>
      </c>
      <c r="P756" s="275">
        <f>IF(Y76&gt;0,ROUND(Y76,0),0)</f>
        <v>0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0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332294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175*2019*7150*A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2327553</v>
      </c>
      <c r="O757" s="275">
        <f>ROUND(Z73,0)</f>
        <v>941903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12056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175*2019*7160*A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919108</v>
      </c>
      <c r="O758" s="275">
        <f>ROUND(AA73,0)</f>
        <v>61705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4761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175*2019*7170*A</v>
      </c>
      <c r="B759" s="275"/>
      <c r="C759" s="277">
        <f>ROUND(AB60,2)</f>
        <v>26.69</v>
      </c>
      <c r="D759" s="275">
        <f>ROUND(AB61,0)</f>
        <v>2801904</v>
      </c>
      <c r="E759" s="275">
        <f>ROUND(AB62,0)</f>
        <v>648655</v>
      </c>
      <c r="F759" s="275">
        <f>ROUND(AB63,0)</f>
        <v>0</v>
      </c>
      <c r="G759" s="275">
        <f>ROUND(AB64,0)</f>
        <v>9001569</v>
      </c>
      <c r="H759" s="275">
        <f>ROUND(AB65,0)</f>
        <v>4099</v>
      </c>
      <c r="I759" s="275">
        <f>ROUND(AB66,0)</f>
        <v>82466</v>
      </c>
      <c r="J759" s="275">
        <f>ROUND(AB67,0)</f>
        <v>23204</v>
      </c>
      <c r="K759" s="275">
        <f>ROUND(AB68,0)</f>
        <v>0</v>
      </c>
      <c r="L759" s="275">
        <f>ROUND(AB69,0)</f>
        <v>2137</v>
      </c>
      <c r="M759" s="275">
        <f>ROUND(AB70,0)</f>
        <v>0</v>
      </c>
      <c r="N759" s="275">
        <f>ROUND(AB75,0)</f>
        <v>82843237</v>
      </c>
      <c r="O759" s="275">
        <f>ROUND(AB73,0)</f>
        <v>24974459</v>
      </c>
      <c r="P759" s="275">
        <f>IF(AB76&gt;0,ROUND(AB76,0),0)</f>
        <v>0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7145623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175*2019*7180*A</v>
      </c>
      <c r="B760" s="275">
        <f>ROUND(AC59,0)</f>
        <v>0</v>
      </c>
      <c r="C760" s="277">
        <f>ROUND(AC60,2)</f>
        <v>19.11</v>
      </c>
      <c r="D760" s="275">
        <f>ROUND(AC61,0)</f>
        <v>1795876</v>
      </c>
      <c r="E760" s="275">
        <f>ROUND(AC62,0)</f>
        <v>431262</v>
      </c>
      <c r="F760" s="275">
        <f>ROUND(AC63,0)</f>
        <v>0</v>
      </c>
      <c r="G760" s="275">
        <f>ROUND(AC64,0)</f>
        <v>400060</v>
      </c>
      <c r="H760" s="275">
        <f>ROUND(AC65,0)</f>
        <v>3037</v>
      </c>
      <c r="I760" s="275">
        <f>ROUND(AC66,0)</f>
        <v>6267</v>
      </c>
      <c r="J760" s="275">
        <f>ROUND(AC67,0)</f>
        <v>106616</v>
      </c>
      <c r="K760" s="275">
        <f>ROUND(AC68,0)</f>
        <v>0</v>
      </c>
      <c r="L760" s="275">
        <f>ROUND(AC69,0)</f>
        <v>516843</v>
      </c>
      <c r="M760" s="275">
        <f>ROUND(AC70,0)</f>
        <v>0</v>
      </c>
      <c r="N760" s="275">
        <f>ROUND(AC75,0)</f>
        <v>17376030</v>
      </c>
      <c r="O760" s="275">
        <f>ROUND(AC73,0)</f>
        <v>17095263</v>
      </c>
      <c r="P760" s="275">
        <f>IF(AC76&gt;0,ROUND(AC76,0),0)</f>
        <v>622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1878792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175*2019*7190*A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175*2019*7200*A</v>
      </c>
      <c r="B762" s="275">
        <f>ROUND(AE59,0)</f>
        <v>0</v>
      </c>
      <c r="C762" s="277">
        <f>ROUND(AE60,2)</f>
        <v>18.16</v>
      </c>
      <c r="D762" s="275">
        <f>ROUND(AE61,0)</f>
        <v>1790658</v>
      </c>
      <c r="E762" s="275">
        <f>ROUND(AE62,0)</f>
        <v>421904</v>
      </c>
      <c r="F762" s="275">
        <f>ROUND(AE63,0)</f>
        <v>0</v>
      </c>
      <c r="G762" s="275">
        <f>ROUND(AE64,0)</f>
        <v>13377</v>
      </c>
      <c r="H762" s="275">
        <f>ROUND(AE65,0)</f>
        <v>11357</v>
      </c>
      <c r="I762" s="275">
        <f>ROUND(AE66,0)</f>
        <v>2858</v>
      </c>
      <c r="J762" s="275">
        <f>ROUND(AE67,0)</f>
        <v>408505</v>
      </c>
      <c r="K762" s="275">
        <f>ROUND(AE68,0)</f>
        <v>0</v>
      </c>
      <c r="L762" s="275">
        <f>ROUND(AE69,0)</f>
        <v>4514</v>
      </c>
      <c r="M762" s="275">
        <f>ROUND(AE70,0)</f>
        <v>4562</v>
      </c>
      <c r="N762" s="275">
        <f>ROUND(AE75,0)</f>
        <v>7372724</v>
      </c>
      <c r="O762" s="275">
        <f>ROUND(AE73,0)</f>
        <v>578983</v>
      </c>
      <c r="P762" s="275">
        <f>IF(AE76&gt;0,ROUND(AE76,0),0)</f>
        <v>9229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1914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2137881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175*2019*7220*A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175*2019*7230*A</v>
      </c>
      <c r="B764" s="275">
        <f>ROUND(AG59,0)</f>
        <v>0</v>
      </c>
      <c r="C764" s="277">
        <f>ROUND(AG60,2)</f>
        <v>93.3</v>
      </c>
      <c r="D764" s="275">
        <f>ROUND(AG61,0)</f>
        <v>12998513</v>
      </c>
      <c r="E764" s="275">
        <f>ROUND(AG62,0)</f>
        <v>2245245</v>
      </c>
      <c r="F764" s="275">
        <f>ROUND(AG63,0)</f>
        <v>299152</v>
      </c>
      <c r="G764" s="275">
        <f>ROUND(AG64,0)</f>
        <v>987358</v>
      </c>
      <c r="H764" s="275">
        <f>ROUND(AG65,0)</f>
        <v>63080</v>
      </c>
      <c r="I764" s="275">
        <f>ROUND(AG66,0)</f>
        <v>868345</v>
      </c>
      <c r="J764" s="275">
        <f>ROUND(AG67,0)</f>
        <v>611243</v>
      </c>
      <c r="K764" s="275">
        <f>ROUND(AG68,0)</f>
        <v>0</v>
      </c>
      <c r="L764" s="275">
        <f>ROUND(AG69,0)</f>
        <v>264102</v>
      </c>
      <c r="M764" s="275">
        <f>ROUND(AG70,0)</f>
        <v>191413</v>
      </c>
      <c r="N764" s="275">
        <f>ROUND(AG75,0)</f>
        <v>173228605</v>
      </c>
      <c r="O764" s="275">
        <f>ROUND(AG73,0)</f>
        <v>30631018</v>
      </c>
      <c r="P764" s="275">
        <f>IF(AG76&gt;0,ROUND(AG76,0),0)</f>
        <v>23115</v>
      </c>
      <c r="Q764" s="275">
        <f>IF(AG77&gt;0,ROUND(AG77,0),0)</f>
        <v>2897</v>
      </c>
      <c r="R764" s="275">
        <f>IF(AG78&gt;0,ROUND(AG78,0),0)</f>
        <v>13672</v>
      </c>
      <c r="S764" s="275">
        <f>IF(AG79&gt;0,ROUND(AG79,0),0)</f>
        <v>421082</v>
      </c>
      <c r="T764" s="277">
        <f>IF(AG80&gt;0,ROUND(AG80,2),0)</f>
        <v>37.869999999999997</v>
      </c>
      <c r="U764" s="275"/>
      <c r="V764" s="276"/>
      <c r="W764" s="275"/>
      <c r="X764" s="275"/>
      <c r="Y764" s="275">
        <f t="shared" si="21"/>
        <v>12961062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175*2019*7240*A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175*2019*7250*A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175*2019*7260*A</v>
      </c>
      <c r="B767" s="275">
        <f>ROUND(AJ59,0)</f>
        <v>0</v>
      </c>
      <c r="C767" s="277">
        <f>ROUND(AJ60,2)</f>
        <v>171.34</v>
      </c>
      <c r="D767" s="275">
        <f>ROUND(AJ61,0)</f>
        <v>24127354</v>
      </c>
      <c r="E767" s="275">
        <f>ROUND(AJ62,0)</f>
        <v>4296820</v>
      </c>
      <c r="F767" s="275">
        <f>ROUND(AJ63,0)</f>
        <v>2553541</v>
      </c>
      <c r="G767" s="275">
        <f>ROUND(AJ64,0)</f>
        <v>1048730</v>
      </c>
      <c r="H767" s="275">
        <f>ROUND(AJ65,0)</f>
        <v>145413</v>
      </c>
      <c r="I767" s="275">
        <f>ROUND(AJ66,0)</f>
        <v>2536042</v>
      </c>
      <c r="J767" s="275">
        <f>ROUND(AJ67,0)</f>
        <v>2072397</v>
      </c>
      <c r="K767" s="275">
        <f>ROUND(AJ68,0)</f>
        <v>817150</v>
      </c>
      <c r="L767" s="275">
        <f>ROUND(AJ69,0)</f>
        <v>536667</v>
      </c>
      <c r="M767" s="275">
        <f>ROUND(AJ70,0)</f>
        <v>1210219</v>
      </c>
      <c r="N767" s="275">
        <f>ROUND(AJ75,0)</f>
        <v>77216098</v>
      </c>
      <c r="O767" s="275">
        <f>ROUND(AJ73,0)</f>
        <v>3932178</v>
      </c>
      <c r="P767" s="275">
        <f>IF(AJ76&gt;0,ROUND(AJ76,0),0)</f>
        <v>24270</v>
      </c>
      <c r="Q767" s="275">
        <f>IF(AJ77&gt;0,ROUND(AJ77,0),0)</f>
        <v>0</v>
      </c>
      <c r="R767" s="275">
        <f>IF(AJ78&gt;0,ROUND(AJ78,0),0)</f>
        <v>5978</v>
      </c>
      <c r="S767" s="275">
        <f>IF(AJ79&gt;0,ROUND(AJ79,0),0)</f>
        <v>888</v>
      </c>
      <c r="T767" s="277">
        <f>IF(AJ80&gt;0,ROUND(AJ80,2),0)</f>
        <v>22.59</v>
      </c>
      <c r="U767" s="275"/>
      <c r="V767" s="276"/>
      <c r="W767" s="275"/>
      <c r="X767" s="275"/>
      <c r="Y767" s="275">
        <f t="shared" si="21"/>
        <v>22325309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175*2019*7310*A</v>
      </c>
      <c r="B768" s="275">
        <f>ROUND(AK59,0)</f>
        <v>0</v>
      </c>
      <c r="C768" s="277">
        <f>ROUND(AK60,2)</f>
        <v>31.8</v>
      </c>
      <c r="D768" s="275">
        <f>ROUND(AK61,0)</f>
        <v>3301950</v>
      </c>
      <c r="E768" s="275">
        <f>ROUND(AK62,0)</f>
        <v>750881</v>
      </c>
      <c r="F768" s="275">
        <f>ROUND(AK63,0)</f>
        <v>0</v>
      </c>
      <c r="G768" s="275">
        <f>ROUND(AK64,0)</f>
        <v>30824</v>
      </c>
      <c r="H768" s="275">
        <f>ROUND(AK65,0)</f>
        <v>17141</v>
      </c>
      <c r="I768" s="275">
        <f>ROUND(AK66,0)</f>
        <v>37581</v>
      </c>
      <c r="J768" s="275">
        <f>ROUND(AK67,0)</f>
        <v>467934</v>
      </c>
      <c r="K768" s="275">
        <f>ROUND(AK68,0)</f>
        <v>0</v>
      </c>
      <c r="L768" s="275">
        <f>ROUND(AK69,0)</f>
        <v>33753</v>
      </c>
      <c r="M768" s="275">
        <f>ROUND(AK70,0)</f>
        <v>7632</v>
      </c>
      <c r="N768" s="275">
        <f>ROUND(AK75,0)</f>
        <v>17642031</v>
      </c>
      <c r="O768" s="275">
        <f>ROUND(AK73,0)</f>
        <v>358631</v>
      </c>
      <c r="P768" s="275">
        <f>IF(AK76&gt;0,ROUND(AK76,0),0)</f>
        <v>9223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2051</v>
      </c>
      <c r="T768" s="277">
        <f>IF(AK80&gt;0,ROUND(AK80,2),0)</f>
        <v>1.35</v>
      </c>
      <c r="U768" s="275"/>
      <c r="V768" s="276"/>
      <c r="W768" s="275"/>
      <c r="X768" s="275"/>
      <c r="Y768" s="275">
        <f t="shared" si="21"/>
        <v>3274377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175*2019*7320*A</v>
      </c>
      <c r="B769" s="275">
        <f>ROUND(AL59,0)</f>
        <v>0</v>
      </c>
      <c r="C769" s="277">
        <f>ROUND(AL60,2)</f>
        <v>20.57</v>
      </c>
      <c r="D769" s="275">
        <f>ROUND(AL61,0)</f>
        <v>1974169</v>
      </c>
      <c r="E769" s="275">
        <f>ROUND(AL62,0)</f>
        <v>475293</v>
      </c>
      <c r="F769" s="275">
        <f>ROUND(AL63,0)</f>
        <v>0</v>
      </c>
      <c r="G769" s="275">
        <f>ROUND(AL64,0)</f>
        <v>27000</v>
      </c>
      <c r="H769" s="275">
        <f>ROUND(AL65,0)</f>
        <v>16308</v>
      </c>
      <c r="I769" s="275">
        <f>ROUND(AL66,0)</f>
        <v>10216</v>
      </c>
      <c r="J769" s="275">
        <f>ROUND(AL67,0)</f>
        <v>63967</v>
      </c>
      <c r="K769" s="275">
        <f>ROUND(AL68,0)</f>
        <v>0</v>
      </c>
      <c r="L769" s="275">
        <f>ROUND(AL69,0)</f>
        <v>2366</v>
      </c>
      <c r="M769" s="275">
        <f>ROUND(AL70,0)</f>
        <v>3565</v>
      </c>
      <c r="N769" s="275">
        <f>ROUND(AL75,0)</f>
        <v>7813671</v>
      </c>
      <c r="O769" s="275">
        <f>ROUND(AL73,0)</f>
        <v>278203</v>
      </c>
      <c r="P769" s="275">
        <f>IF(AL76&gt;0,ROUND(AL76,0),0)</f>
        <v>7589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709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1974388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175*2019*7330*A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175*2019*7340*A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175*2019*7350*A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175*2019*7380*A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175*2019*7390*A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175*2019*7400*A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175*2019*7410*A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175*2019*7420*A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175*2019*7430*A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175*2019*7490*A</v>
      </c>
      <c r="B779" s="275"/>
      <c r="C779" s="277">
        <f>ROUND(AV60,2)</f>
        <v>173.37</v>
      </c>
      <c r="D779" s="275">
        <f>ROUND(AV61,0)</f>
        <v>27768791</v>
      </c>
      <c r="E779" s="275">
        <f>ROUND(AV62,0)</f>
        <v>4768476</v>
      </c>
      <c r="F779" s="275">
        <f>ROUND(AV63,0)</f>
        <v>1070473</v>
      </c>
      <c r="G779" s="275">
        <f>ROUND(AV64,0)</f>
        <v>985113</v>
      </c>
      <c r="H779" s="275">
        <f>ROUND(AV65,0)</f>
        <v>96183</v>
      </c>
      <c r="I779" s="275">
        <f>ROUND(AV66,0)</f>
        <v>11965253</v>
      </c>
      <c r="J779" s="275">
        <f>ROUND(AV67,0)</f>
        <v>644271</v>
      </c>
      <c r="K779" s="275">
        <f>ROUND(AV68,0)</f>
        <v>2137129</v>
      </c>
      <c r="L779" s="275">
        <f>ROUND(AV69,0)</f>
        <v>455252</v>
      </c>
      <c r="M779" s="275">
        <f>ROUND(AV70,0)</f>
        <v>2695577</v>
      </c>
      <c r="N779" s="275">
        <f>ROUND(AV75,0)</f>
        <v>57407303</v>
      </c>
      <c r="O779" s="275">
        <f>ROUND(AV73,0)</f>
        <v>5783259</v>
      </c>
      <c r="P779" s="275">
        <f>IF(AV76&gt;0,ROUND(AV76,0),0)</f>
        <v>24936</v>
      </c>
      <c r="Q779" s="275">
        <f>IF(AV77&gt;0,ROUND(AV77,0),0)</f>
        <v>26</v>
      </c>
      <c r="R779" s="275">
        <f>IF(AV78&gt;0,ROUND(AV78,0),0)</f>
        <v>0</v>
      </c>
      <c r="S779" s="275">
        <f>IF(AV79&gt;0,ROUND(AV79,0),0)</f>
        <v>54</v>
      </c>
      <c r="T779" s="277">
        <f>IF(AV80&gt;0,ROUND(AV80,2),0)</f>
        <v>15.13</v>
      </c>
      <c r="U779" s="275"/>
      <c r="V779" s="276"/>
      <c r="W779" s="275"/>
      <c r="X779" s="275"/>
      <c r="Y779" s="275">
        <f t="shared" si="21"/>
        <v>27634710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175*2019*8200*A</v>
      </c>
      <c r="B780" s="275"/>
      <c r="C780" s="277">
        <f>ROUND(AW60,2)</f>
        <v>8.57</v>
      </c>
      <c r="D780" s="275">
        <f>ROUND(AW61,0)</f>
        <v>617926</v>
      </c>
      <c r="E780" s="275">
        <f>ROUND(AW62,0)</f>
        <v>182964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23812</v>
      </c>
      <c r="M780" s="275">
        <f>ROUND(AW70,0)</f>
        <v>23812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0.25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175*2019*8310*A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175*2019*8320*A</v>
      </c>
      <c r="B782" s="275">
        <f>ROUND(AY59,0)</f>
        <v>32593</v>
      </c>
      <c r="C782" s="277">
        <f>ROUND(AY60,2)</f>
        <v>0</v>
      </c>
      <c r="D782" s="275">
        <f>ROUND(AY61,0)</f>
        <v>0</v>
      </c>
      <c r="E782" s="275">
        <f>ROUND(AY62,0)</f>
        <v>0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0</v>
      </c>
      <c r="J782" s="275">
        <f>ROUND(AY67,0)</f>
        <v>0</v>
      </c>
      <c r="K782" s="275">
        <f>ROUND(AY68,0)</f>
        <v>0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175*2019*8330*A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175*2019*8350*A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175*2019*8360*A</v>
      </c>
      <c r="B785" s="275"/>
      <c r="C785" s="277">
        <f>ROUND(BB60,2)</f>
        <v>12.01</v>
      </c>
      <c r="D785" s="275">
        <f>ROUND(BB61,0)</f>
        <v>1260518</v>
      </c>
      <c r="E785" s="275">
        <f>ROUND(BB62,0)</f>
        <v>289189</v>
      </c>
      <c r="F785" s="275">
        <f>ROUND(BB63,0)</f>
        <v>0</v>
      </c>
      <c r="G785" s="275">
        <f>ROUND(BB64,0)</f>
        <v>6087</v>
      </c>
      <c r="H785" s="275">
        <f>ROUND(BB65,0)</f>
        <v>5495</v>
      </c>
      <c r="I785" s="275">
        <f>ROUND(BB66,0)</f>
        <v>277</v>
      </c>
      <c r="J785" s="275">
        <f>ROUND(BB67,0)</f>
        <v>1438</v>
      </c>
      <c r="K785" s="275">
        <f>ROUND(BB68,0)</f>
        <v>0</v>
      </c>
      <c r="L785" s="275">
        <f>ROUND(BB69,0)</f>
        <v>5122</v>
      </c>
      <c r="M785" s="275">
        <f>ROUND(BB70,0)</f>
        <v>71019</v>
      </c>
      <c r="N785" s="275"/>
      <c r="O785" s="275"/>
      <c r="P785" s="275">
        <f>IF(BB76&gt;0,ROUND(BB76,0),0)</f>
        <v>788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175*2019*8370*A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175*2019*8420*A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0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0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175*2019*8430*A</v>
      </c>
      <c r="B788" s="275">
        <f>ROUND(BE59,0)</f>
        <v>181562</v>
      </c>
      <c r="C788" s="277">
        <f>ROUND(BE60,2)</f>
        <v>0</v>
      </c>
      <c r="D788" s="275">
        <f>ROUND(BE61,0)</f>
        <v>0</v>
      </c>
      <c r="E788" s="275">
        <f>ROUND(BE62,0)</f>
        <v>0</v>
      </c>
      <c r="F788" s="275">
        <f>ROUND(BE63,0)</f>
        <v>0</v>
      </c>
      <c r="G788" s="275">
        <f>ROUND(BE64,0)</f>
        <v>0</v>
      </c>
      <c r="H788" s="275">
        <f>ROUND(BE65,0)</f>
        <v>0</v>
      </c>
      <c r="I788" s="275">
        <f>ROUND(BE66,0)</f>
        <v>0</v>
      </c>
      <c r="J788" s="275">
        <f>ROUND(BE67,0)</f>
        <v>0</v>
      </c>
      <c r="K788" s="275">
        <f>ROUND(BE68,0)</f>
        <v>0</v>
      </c>
      <c r="L788" s="275">
        <f>ROUND(BE69,0)</f>
        <v>0</v>
      </c>
      <c r="M788" s="275">
        <f>ROUND(BE70,0)</f>
        <v>0</v>
      </c>
      <c r="N788" s="275"/>
      <c r="O788" s="275"/>
      <c r="P788" s="275">
        <f>IF(BE76&gt;0,ROUND(BE76,0),0)</f>
        <v>0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175*2019*8460*A</v>
      </c>
      <c r="B789" s="275"/>
      <c r="C789" s="277">
        <f>ROUND(BF60,2)</f>
        <v>0</v>
      </c>
      <c r="D789" s="275">
        <f>ROUND(BF61,0)</f>
        <v>0</v>
      </c>
      <c r="E789" s="275">
        <f>ROUND(BF62,0)</f>
        <v>0</v>
      </c>
      <c r="F789" s="275">
        <f>ROUND(BF63,0)</f>
        <v>0</v>
      </c>
      <c r="G789" s="275">
        <f>ROUND(BF64,0)</f>
        <v>0</v>
      </c>
      <c r="H789" s="275">
        <f>ROUND(BF65,0)</f>
        <v>0</v>
      </c>
      <c r="I789" s="275">
        <f>ROUND(BF66,0)</f>
        <v>0</v>
      </c>
      <c r="J789" s="275">
        <f>ROUND(BF67,0)</f>
        <v>0</v>
      </c>
      <c r="K789" s="275">
        <f>ROUND(BF68,0)</f>
        <v>0</v>
      </c>
      <c r="L789" s="275">
        <f>ROUND(BF69,0)</f>
        <v>0</v>
      </c>
      <c r="M789" s="275">
        <f>ROUND(BF70,0)</f>
        <v>0</v>
      </c>
      <c r="N789" s="275"/>
      <c r="O789" s="275"/>
      <c r="P789" s="275">
        <f>IF(BF76&gt;0,ROUND(BF76,0),0)</f>
        <v>0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175*2019*8470*A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175*2019*8480*A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0</v>
      </c>
      <c r="H791" s="275">
        <f>ROUND(BH65,0)</f>
        <v>0</v>
      </c>
      <c r="I791" s="275">
        <f>ROUND(BH66,0)</f>
        <v>0</v>
      </c>
      <c r="J791" s="275">
        <f>ROUND(BH67,0)</f>
        <v>0</v>
      </c>
      <c r="K791" s="275">
        <f>ROUND(BH68,0)</f>
        <v>0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175*2019*8490*A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175*2019*8510*A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175*2019*8530*A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175*2019*8560*A</v>
      </c>
      <c r="B795" s="275"/>
      <c r="C795" s="277">
        <f>ROUND(BL60,2)</f>
        <v>4.25</v>
      </c>
      <c r="D795" s="275">
        <f>ROUND(BL61,0)</f>
        <v>225063</v>
      </c>
      <c r="E795" s="275">
        <f>ROUND(BL62,0)</f>
        <v>86198</v>
      </c>
      <c r="F795" s="275">
        <f>ROUND(BL63,0)</f>
        <v>0</v>
      </c>
      <c r="G795" s="275">
        <f>ROUND(BL64,0)</f>
        <v>384</v>
      </c>
      <c r="H795" s="275">
        <f>ROUND(BL65,0)</f>
        <v>90</v>
      </c>
      <c r="I795" s="275">
        <f>ROUND(BL66,0)</f>
        <v>3782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175*2019*8590*A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175*2019*8610*A</v>
      </c>
      <c r="B797" s="275"/>
      <c r="C797" s="277">
        <f>ROUND(BN60,2)</f>
        <v>9.6999999999999993</v>
      </c>
      <c r="D797" s="275">
        <f>ROUND(BN61,0)</f>
        <v>1632582</v>
      </c>
      <c r="E797" s="275">
        <f>ROUND(BN62,0)</f>
        <v>281062</v>
      </c>
      <c r="F797" s="275">
        <f>ROUND(BN63,0)</f>
        <v>1042086</v>
      </c>
      <c r="G797" s="275">
        <f>ROUND(BN64,0)</f>
        <v>152653</v>
      </c>
      <c r="H797" s="275">
        <f>ROUND(BN65,0)</f>
        <v>21937</v>
      </c>
      <c r="I797" s="275">
        <f>ROUND(BN66,0)</f>
        <v>335103</v>
      </c>
      <c r="J797" s="275">
        <f>ROUND(BN67,0)</f>
        <v>430736</v>
      </c>
      <c r="K797" s="275">
        <f>ROUND(BN68,0)</f>
        <v>54432</v>
      </c>
      <c r="L797" s="275">
        <f>ROUND(BN69,0)</f>
        <v>800279</v>
      </c>
      <c r="M797" s="275">
        <f>ROUND(BN70,0)</f>
        <v>200961</v>
      </c>
      <c r="N797" s="275"/>
      <c r="O797" s="275"/>
      <c r="P797" s="275">
        <f>IF(BN76&gt;0,ROUND(BN76,0),0)</f>
        <v>2211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175*2019*8620*A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175*2019*8630*A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175*2019*8640*A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175*2019*8650*A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175*2019*8660*A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175*2019*8670*A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175*2019*8680*A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175*2019*8690*A</v>
      </c>
      <c r="B805" s="275"/>
      <c r="C805" s="277">
        <f>ROUND(BV60,2)</f>
        <v>0</v>
      </c>
      <c r="D805" s="275">
        <f>ROUND(BV61,0)</f>
        <v>0</v>
      </c>
      <c r="E805" s="275">
        <f>ROUND(BV62,0)</f>
        <v>0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0</v>
      </c>
      <c r="J805" s="275">
        <f>ROUND(BV67,0)</f>
        <v>0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0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175*2019*8700*A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175*2019*8710*A</v>
      </c>
      <c r="B807" s="275"/>
      <c r="C807" s="277">
        <f>ROUND(BX60,2)</f>
        <v>3.98</v>
      </c>
      <c r="D807" s="275">
        <f>ROUND(BX61,0)</f>
        <v>421565</v>
      </c>
      <c r="E807" s="275">
        <f>ROUND(BX62,0)</f>
        <v>95115</v>
      </c>
      <c r="F807" s="275">
        <f>ROUND(BX63,0)</f>
        <v>0</v>
      </c>
      <c r="G807" s="275">
        <f>ROUND(BX64,0)</f>
        <v>0</v>
      </c>
      <c r="H807" s="275">
        <f>ROUND(BX65,0)</f>
        <v>2870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9976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175*2019*8720*A</v>
      </c>
      <c r="B808" s="275"/>
      <c r="C808" s="277">
        <f>ROUND(BY60,2)</f>
        <v>5.19</v>
      </c>
      <c r="D808" s="275">
        <f>ROUND(BY61,0)</f>
        <v>815799</v>
      </c>
      <c r="E808" s="275">
        <f>ROUND(BY62,0)</f>
        <v>142041</v>
      </c>
      <c r="F808" s="275">
        <f>ROUND(BY63,0)</f>
        <v>0</v>
      </c>
      <c r="G808" s="275">
        <f>ROUND(BY64,0)</f>
        <v>1054</v>
      </c>
      <c r="H808" s="275">
        <f>ROUND(BY65,0)</f>
        <v>963</v>
      </c>
      <c r="I808" s="275">
        <f>ROUND(BY66,0)</f>
        <v>0</v>
      </c>
      <c r="J808" s="275">
        <f>ROUND(BY67,0)</f>
        <v>2750</v>
      </c>
      <c r="K808" s="275">
        <f>ROUND(BY68,0)</f>
        <v>0</v>
      </c>
      <c r="L808" s="275">
        <f>ROUND(BY69,0)</f>
        <v>0</v>
      </c>
      <c r="M808" s="275">
        <f>ROUND(BY70,0)</f>
        <v>0</v>
      </c>
      <c r="N808" s="275"/>
      <c r="O808" s="275"/>
      <c r="P808" s="275">
        <f>IF(BY76&gt;0,ROUND(BY76,0),0)</f>
        <v>72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0.01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175*2019*8730*A</v>
      </c>
      <c r="B809" s="275"/>
      <c r="C809" s="277">
        <f>ROUND(BZ60,2)</f>
        <v>17.329999999999998</v>
      </c>
      <c r="D809" s="275">
        <f>ROUND(BZ61,0)</f>
        <v>1105350</v>
      </c>
      <c r="E809" s="275">
        <f>ROUND(BZ62,0)</f>
        <v>235511</v>
      </c>
      <c r="F809" s="275">
        <f>ROUND(BZ63,0)</f>
        <v>12000</v>
      </c>
      <c r="G809" s="275">
        <f>ROUND(BZ64,0)</f>
        <v>110</v>
      </c>
      <c r="H809" s="275">
        <f>ROUND(BZ65,0)</f>
        <v>417</v>
      </c>
      <c r="I809" s="275">
        <f>ROUND(BZ66,0)</f>
        <v>80</v>
      </c>
      <c r="J809" s="275">
        <f>ROUND(BZ67,0)</f>
        <v>0</v>
      </c>
      <c r="K809" s="275">
        <f>ROUND(BZ68,0)</f>
        <v>0</v>
      </c>
      <c r="L809" s="275">
        <f>ROUND(BZ69,0)</f>
        <v>11977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0.62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175*2019*8740*A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128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175*2019*8770*A</v>
      </c>
      <c r="B811" s="275"/>
      <c r="C811" s="277">
        <f>ROUND(CB60,2)</f>
        <v>2.42</v>
      </c>
      <c r="D811" s="275">
        <f>ROUND(CB61,0)</f>
        <v>172661</v>
      </c>
      <c r="E811" s="275">
        <f>ROUND(CB62,0)</f>
        <v>51060</v>
      </c>
      <c r="F811" s="275">
        <f>ROUND(CB63,0)</f>
        <v>0</v>
      </c>
      <c r="G811" s="275">
        <f>ROUND(CB64,0)</f>
        <v>6406</v>
      </c>
      <c r="H811" s="275">
        <f>ROUND(CB65,0)</f>
        <v>1516</v>
      </c>
      <c r="I811" s="275">
        <f>ROUND(CB66,0)</f>
        <v>12815</v>
      </c>
      <c r="J811" s="275">
        <f>ROUND(CB67,0)</f>
        <v>12442</v>
      </c>
      <c r="K811" s="275">
        <f>ROUND(CB68,0)</f>
        <v>0</v>
      </c>
      <c r="L811" s="275">
        <f>ROUND(CB69,0)</f>
        <v>1311</v>
      </c>
      <c r="M811" s="275">
        <f>ROUND(CB70,0)</f>
        <v>242798</v>
      </c>
      <c r="N811" s="275"/>
      <c r="O811" s="275"/>
      <c r="P811" s="275">
        <f>IF(CB76&gt;0,ROUND(CB76,0),0)</f>
        <v>7332</v>
      </c>
      <c r="Q811" s="275">
        <f>IF(CB77&gt;0,ROUND(CB77,0),0)</f>
        <v>1332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175*2019*8790*A</v>
      </c>
      <c r="B812" s="275"/>
      <c r="C812" s="277">
        <f>ROUND(CC60,2)</f>
        <v>217.67</v>
      </c>
      <c r="D812" s="275">
        <f>ROUND(CC61,0)</f>
        <v>18510353</v>
      </c>
      <c r="E812" s="275">
        <f>ROUND(CC62,0)</f>
        <v>4946195</v>
      </c>
      <c r="F812" s="275">
        <f>ROUND(CC63,0)</f>
        <v>812664</v>
      </c>
      <c r="G812" s="275">
        <f>ROUND(CC64,0)</f>
        <v>891212</v>
      </c>
      <c r="H812" s="275">
        <f>ROUND(CC65,0)</f>
        <v>17348</v>
      </c>
      <c r="I812" s="275">
        <f>ROUND(CC66,0)</f>
        <v>55868209</v>
      </c>
      <c r="J812" s="275">
        <f>ROUND(CC67,0)</f>
        <v>3086206</v>
      </c>
      <c r="K812" s="275">
        <f>ROUND(CC68,0)</f>
        <v>593276</v>
      </c>
      <c r="L812" s="275">
        <f>ROUND(CC69,0)</f>
        <v>10889342</v>
      </c>
      <c r="M812" s="275">
        <f>ROUND(CC70,0)</f>
        <v>3324610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175*2019*9000*A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8765976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1049.3500000000001</v>
      </c>
      <c r="D815" s="276">
        <f t="shared" si="22"/>
        <v>125294784</v>
      </c>
      <c r="E815" s="276">
        <f t="shared" si="22"/>
        <v>25142657</v>
      </c>
      <c r="F815" s="276">
        <f t="shared" si="22"/>
        <v>8350097</v>
      </c>
      <c r="G815" s="276">
        <f t="shared" si="22"/>
        <v>17062101</v>
      </c>
      <c r="H815" s="276">
        <f t="shared" si="22"/>
        <v>684425</v>
      </c>
      <c r="I815" s="276">
        <f t="shared" si="22"/>
        <v>74340262</v>
      </c>
      <c r="J815" s="276">
        <f t="shared" si="22"/>
        <v>10690518</v>
      </c>
      <c r="K815" s="276">
        <f t="shared" si="22"/>
        <v>3637171</v>
      </c>
      <c r="L815" s="276">
        <f>SUM(L734:L813)+SUM(U734:U813)</f>
        <v>22560915</v>
      </c>
      <c r="M815" s="276">
        <f>SUM(M734:M813)+SUM(V734:V813)</f>
        <v>8404922</v>
      </c>
      <c r="N815" s="276">
        <f t="shared" ref="N815:Y815" si="23">SUM(N734:N813)</f>
        <v>936525368</v>
      </c>
      <c r="O815" s="276">
        <f t="shared" si="23"/>
        <v>303260623</v>
      </c>
      <c r="P815" s="276">
        <f t="shared" si="23"/>
        <v>181561</v>
      </c>
      <c r="Q815" s="276">
        <f t="shared" si="23"/>
        <v>32593</v>
      </c>
      <c r="R815" s="276">
        <f t="shared" si="23"/>
        <v>63536</v>
      </c>
      <c r="S815" s="276">
        <f t="shared" si="23"/>
        <v>690618</v>
      </c>
      <c r="T815" s="280">
        <f t="shared" si="23"/>
        <v>209.6</v>
      </c>
      <c r="U815" s="276">
        <f t="shared" si="23"/>
        <v>8765976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>
        <f t="shared" si="23"/>
        <v>111072631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1049.3505868425548</v>
      </c>
      <c r="D816" s="276">
        <f>CE61</f>
        <v>125294783.14000003</v>
      </c>
      <c r="E816" s="276">
        <f>CE62</f>
        <v>25142657</v>
      </c>
      <c r="F816" s="276">
        <f>CE63</f>
        <v>8350098.2599999988</v>
      </c>
      <c r="G816" s="276">
        <f>CE64</f>
        <v>17062098.710000005</v>
      </c>
      <c r="H816" s="279">
        <f>CE65</f>
        <v>684427.19000000006</v>
      </c>
      <c r="I816" s="279">
        <f>CE66</f>
        <v>74340261.850000009</v>
      </c>
      <c r="J816" s="279">
        <f>CE67</f>
        <v>10690518</v>
      </c>
      <c r="K816" s="279">
        <f>CE68</f>
        <v>3637170.23</v>
      </c>
      <c r="L816" s="279">
        <f>CE69</f>
        <v>22560913.240000002</v>
      </c>
      <c r="M816" s="279">
        <f>CE70</f>
        <v>8404921.0899999999</v>
      </c>
      <c r="N816" s="276">
        <f>CE75</f>
        <v>937464635</v>
      </c>
      <c r="O816" s="276">
        <f>CE73</f>
        <v>303260622.63999999</v>
      </c>
      <c r="P816" s="276">
        <f>CE76</f>
        <v>181562.17744259659</v>
      </c>
      <c r="Q816" s="276">
        <f>CE77</f>
        <v>32592.591450355907</v>
      </c>
      <c r="R816" s="276">
        <f>CE78</f>
        <v>63536.314811406839</v>
      </c>
      <c r="S816" s="276">
        <f>CE79</f>
        <v>690618</v>
      </c>
      <c r="T816" s="280">
        <f>CE80</f>
        <v>209.6024047658079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111072632.29000001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125294783.14000003</v>
      </c>
      <c r="E817" s="180">
        <f>C379</f>
        <v>25142656.319999997</v>
      </c>
      <c r="F817" s="180">
        <f>C380</f>
        <v>8350098.2599999988</v>
      </c>
      <c r="G817" s="240">
        <f>C381</f>
        <v>17062098.710000005</v>
      </c>
      <c r="H817" s="240">
        <f>C382</f>
        <v>684427.19000000006</v>
      </c>
      <c r="I817" s="240">
        <f>C383</f>
        <v>74340261.850000009</v>
      </c>
      <c r="J817" s="240">
        <f>C384</f>
        <v>10690517.299999999</v>
      </c>
      <c r="K817" s="240">
        <f>C385</f>
        <v>3637170.23</v>
      </c>
      <c r="L817" s="240">
        <f>C386+C387+C388+C389</f>
        <v>22560913.239999998</v>
      </c>
      <c r="M817" s="240">
        <f>C370</f>
        <v>8404921.0899999999</v>
      </c>
      <c r="N817" s="180">
        <f>D361</f>
        <v>937464635.00000012</v>
      </c>
      <c r="O817" s="180">
        <f>C359</f>
        <v>303260622.63999999</v>
      </c>
    </row>
  </sheetData>
  <mergeCells count="1">
    <mergeCell ref="B220:C220"/>
  </mergeCells>
  <hyperlinks>
    <hyperlink ref="F16" r:id="rId1" xr:uid="{E4B5B713-7BF1-4587-ADAF-2F44CBC20A7D}"/>
    <hyperlink ref="C17" r:id="rId2" xr:uid="{150010FD-6540-4A69-A713-88EC4D46835A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8" transitionEvaluation="1" transitionEntry="1" codeName="Sheet10">
    <pageSetUpPr autoPageBreaks="0" fitToPage="1"/>
  </sheetPr>
  <dimension ref="A1:CF817"/>
  <sheetViews>
    <sheetView showGridLines="0" topLeftCell="A28" zoomScale="75" workbookViewId="0">
      <selection activeCell="G87" sqref="G8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2" t="s">
        <v>1259</v>
      </c>
    </row>
    <row r="17" spans="1:6" ht="12.75" customHeight="1" x14ac:dyDescent="0.35">
      <c r="A17" s="180" t="s">
        <v>1230</v>
      </c>
      <c r="C17" s="282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927173.39</v>
      </c>
      <c r="D47" s="184">
        <v>0</v>
      </c>
      <c r="E47" s="184">
        <v>1925957.3699999999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1149952.93</v>
      </c>
      <c r="Q47" s="184">
        <v>0</v>
      </c>
      <c r="R47" s="184">
        <v>0</v>
      </c>
      <c r="S47" s="184">
        <v>0</v>
      </c>
      <c r="T47" s="184">
        <v>538077.56999999995</v>
      </c>
      <c r="U47" s="184">
        <v>0</v>
      </c>
      <c r="V47" s="184">
        <v>0</v>
      </c>
      <c r="W47" s="184">
        <v>0</v>
      </c>
      <c r="X47" s="184">
        <v>0</v>
      </c>
      <c r="Y47" s="184">
        <v>56833.41</v>
      </c>
      <c r="Z47" s="184">
        <v>0</v>
      </c>
      <c r="AA47" s="184">
        <v>0</v>
      </c>
      <c r="AB47" s="184">
        <v>90201.4</v>
      </c>
      <c r="AC47" s="184">
        <v>455097.56000000006</v>
      </c>
      <c r="AD47" s="184">
        <v>0</v>
      </c>
      <c r="AE47" s="184">
        <v>388524.87</v>
      </c>
      <c r="AF47" s="184">
        <v>0</v>
      </c>
      <c r="AG47" s="184">
        <v>2080394.45</v>
      </c>
      <c r="AH47" s="184">
        <v>0</v>
      </c>
      <c r="AI47" s="184">
        <v>0</v>
      </c>
      <c r="AJ47" s="184">
        <v>3578320.21</v>
      </c>
      <c r="AK47" s="184">
        <v>663748.84000000008</v>
      </c>
      <c r="AL47" s="184">
        <v>441306.38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4409640.34</v>
      </c>
      <c r="AW47" s="184">
        <v>74758.989999999991</v>
      </c>
      <c r="AX47" s="184">
        <v>0</v>
      </c>
      <c r="AY47" s="184">
        <v>0</v>
      </c>
      <c r="AZ47" s="184">
        <v>0</v>
      </c>
      <c r="BA47" s="184">
        <v>0</v>
      </c>
      <c r="BB47" s="184">
        <v>246306.37999999998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197.54</v>
      </c>
      <c r="BM47" s="184">
        <v>0</v>
      </c>
      <c r="BN47" s="184">
        <v>186471.95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81449.19</v>
      </c>
      <c r="BY47" s="184">
        <v>135822.99999999997</v>
      </c>
      <c r="BZ47" s="184">
        <v>220225.25</v>
      </c>
      <c r="CA47" s="184">
        <v>0</v>
      </c>
      <c r="CB47" s="184">
        <v>49590.92</v>
      </c>
      <c r="CC47" s="184">
        <v>974061.87</v>
      </c>
      <c r="CD47" s="195"/>
      <c r="CE47" s="195">
        <f>SUM(C47:CC47)</f>
        <v>18674113.810000002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719137.3</v>
      </c>
      <c r="D51" s="184">
        <v>0</v>
      </c>
      <c r="E51" s="184">
        <v>891089.98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699300.35</v>
      </c>
      <c r="Q51" s="184">
        <v>0</v>
      </c>
      <c r="R51" s="184">
        <v>0</v>
      </c>
      <c r="S51" s="184">
        <v>0</v>
      </c>
      <c r="T51" s="184">
        <v>132830.13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>
        <v>0</v>
      </c>
      <c r="AA51" s="184">
        <v>0</v>
      </c>
      <c r="AB51" s="184">
        <v>0</v>
      </c>
      <c r="AC51" s="184">
        <v>107481.59</v>
      </c>
      <c r="AD51" s="184">
        <v>0</v>
      </c>
      <c r="AE51" s="184">
        <v>336193.16000000003</v>
      </c>
      <c r="AF51" s="184">
        <v>0</v>
      </c>
      <c r="AG51" s="184">
        <v>801456.67999999993</v>
      </c>
      <c r="AH51" s="184">
        <v>0</v>
      </c>
      <c r="AI51" s="184">
        <v>0</v>
      </c>
      <c r="AJ51" s="184">
        <v>1553677.15</v>
      </c>
      <c r="AK51" s="184">
        <v>393799.82999999996</v>
      </c>
      <c r="AL51" s="184">
        <v>57904.24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559705.73</v>
      </c>
      <c r="AW51" s="184">
        <v>0</v>
      </c>
      <c r="AX51" s="184">
        <v>0</v>
      </c>
      <c r="AY51" s="184">
        <v>0</v>
      </c>
      <c r="AZ51" s="184">
        <v>0</v>
      </c>
      <c r="BA51" s="184">
        <v>0</v>
      </c>
      <c r="BB51" s="184">
        <v>22790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295231.59000000003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2150</v>
      </c>
      <c r="BZ51" s="184">
        <v>0</v>
      </c>
      <c r="CA51" s="184">
        <v>0</v>
      </c>
      <c r="CB51" s="184">
        <v>7837.7</v>
      </c>
      <c r="CC51" s="184">
        <v>70042.880000000034</v>
      </c>
      <c r="CD51" s="195"/>
      <c r="CE51" s="195">
        <f>SUM(C51:CD51)</f>
        <v>6650628.3100000005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3051</v>
      </c>
      <c r="D59" s="184">
        <v>0</v>
      </c>
      <c r="E59" s="184">
        <v>11578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4">
        <v>1828885.0000000002</v>
      </c>
      <c r="Q59" s="184">
        <v>0</v>
      </c>
      <c r="R59" s="184">
        <v>0</v>
      </c>
      <c r="S59" s="248"/>
      <c r="T59" s="248"/>
      <c r="U59" s="224"/>
      <c r="V59" s="185">
        <v>2373</v>
      </c>
      <c r="W59" s="185">
        <v>0</v>
      </c>
      <c r="X59" s="185">
        <v>461</v>
      </c>
      <c r="Y59" s="185">
        <v>47606</v>
      </c>
      <c r="Z59" s="185">
        <v>0</v>
      </c>
      <c r="AA59" s="185">
        <v>0</v>
      </c>
      <c r="AB59" s="248"/>
      <c r="AC59" s="185"/>
      <c r="AD59" s="185">
        <v>45314</v>
      </c>
      <c r="AE59" s="185">
        <v>0</v>
      </c>
      <c r="AF59" s="185">
        <v>49394</v>
      </c>
      <c r="AG59" s="185">
        <v>0</v>
      </c>
      <c r="AH59" s="185">
        <v>40634</v>
      </c>
      <c r="AI59" s="185">
        <v>0</v>
      </c>
      <c r="AJ59" s="185">
        <v>0</v>
      </c>
      <c r="AK59" s="185">
        <v>88730</v>
      </c>
      <c r="AL59" s="185">
        <v>84098</v>
      </c>
      <c r="AM59" s="185">
        <v>71220</v>
      </c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32592.591450355907</v>
      </c>
      <c r="AZ59" s="185"/>
      <c r="BA59" s="248"/>
      <c r="BB59" s="248"/>
      <c r="BC59" s="248"/>
      <c r="BD59" s="248"/>
      <c r="BE59" s="285">
        <v>181562.17744259659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7">
        <v>40.910143145080809</v>
      </c>
      <c r="D60" s="187">
        <v>0</v>
      </c>
      <c r="E60" s="187">
        <v>87.811931494820286</v>
      </c>
      <c r="F60" s="187">
        <v>0</v>
      </c>
      <c r="G60" s="187">
        <v>0</v>
      </c>
      <c r="H60" s="187">
        <v>0</v>
      </c>
      <c r="I60" s="187">
        <v>0</v>
      </c>
      <c r="J60" s="187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187">
        <v>44.476791774729207</v>
      </c>
      <c r="Q60" s="187">
        <v>0</v>
      </c>
      <c r="R60" s="187">
        <v>0</v>
      </c>
      <c r="S60" s="187">
        <v>0</v>
      </c>
      <c r="T60" s="187">
        <v>23.209382188601456</v>
      </c>
      <c r="U60" s="187">
        <v>0</v>
      </c>
      <c r="V60" s="187">
        <v>0</v>
      </c>
      <c r="W60" s="187">
        <v>0</v>
      </c>
      <c r="X60" s="187">
        <v>0</v>
      </c>
      <c r="Y60" s="187">
        <v>2.5440684928021824</v>
      </c>
      <c r="Z60" s="187">
        <v>0</v>
      </c>
      <c r="AA60" s="187">
        <v>0</v>
      </c>
      <c r="AB60" s="187">
        <v>3.8232465748187341</v>
      </c>
      <c r="AC60" s="187">
        <v>20.33024862735202</v>
      </c>
      <c r="AD60" s="187">
        <v>0</v>
      </c>
      <c r="AE60" s="187">
        <v>16.972847257948928</v>
      </c>
      <c r="AF60" s="187">
        <v>0</v>
      </c>
      <c r="AG60" s="187">
        <v>84.257916426813978</v>
      </c>
      <c r="AH60" s="187">
        <v>0</v>
      </c>
      <c r="AI60" s="187">
        <v>0</v>
      </c>
      <c r="AJ60" s="187">
        <v>146.78055477441362</v>
      </c>
      <c r="AK60" s="187">
        <v>28.794317804274751</v>
      </c>
      <c r="AL60" s="187">
        <v>19.398457531589251</v>
      </c>
      <c r="AM60" s="187">
        <v>0</v>
      </c>
      <c r="AN60" s="187">
        <v>0</v>
      </c>
      <c r="AO60" s="187">
        <v>0</v>
      </c>
      <c r="AP60" s="187">
        <v>0</v>
      </c>
      <c r="AQ60" s="187">
        <v>0</v>
      </c>
      <c r="AR60" s="187">
        <v>0</v>
      </c>
      <c r="AS60" s="187">
        <v>0</v>
      </c>
      <c r="AT60" s="187">
        <v>0</v>
      </c>
      <c r="AU60" s="187">
        <v>0</v>
      </c>
      <c r="AV60" s="187">
        <v>164.86178011440251</v>
      </c>
      <c r="AW60" s="187">
        <v>3.6128678077242649</v>
      </c>
      <c r="AX60" s="187">
        <v>0</v>
      </c>
      <c r="AY60" s="187">
        <v>0</v>
      </c>
      <c r="AZ60" s="187">
        <v>0</v>
      </c>
      <c r="BA60" s="187">
        <v>0</v>
      </c>
      <c r="BB60" s="187">
        <v>10.620601368408138</v>
      </c>
      <c r="BC60" s="187">
        <v>0</v>
      </c>
      <c r="BD60" s="187">
        <v>0</v>
      </c>
      <c r="BE60" s="187">
        <v>0</v>
      </c>
      <c r="BF60" s="187">
        <v>0</v>
      </c>
      <c r="BG60" s="187">
        <v>0</v>
      </c>
      <c r="BH60" s="187">
        <v>0</v>
      </c>
      <c r="BI60" s="187">
        <v>0</v>
      </c>
      <c r="BJ60" s="187">
        <v>0</v>
      </c>
      <c r="BK60" s="187">
        <v>0</v>
      </c>
      <c r="BL60" s="187">
        <v>1.2326712327078533E-2</v>
      </c>
      <c r="BM60" s="187">
        <v>0</v>
      </c>
      <c r="BN60" s="187">
        <v>7.998684245479633</v>
      </c>
      <c r="BO60" s="187">
        <v>0</v>
      </c>
      <c r="BP60" s="187">
        <v>0</v>
      </c>
      <c r="BQ60" s="187">
        <v>0</v>
      </c>
      <c r="BR60" s="187">
        <v>0</v>
      </c>
      <c r="BS60" s="187">
        <v>0</v>
      </c>
      <c r="BT60" s="187">
        <v>0</v>
      </c>
      <c r="BU60" s="187">
        <v>0</v>
      </c>
      <c r="BV60" s="187">
        <v>0</v>
      </c>
      <c r="BW60" s="187">
        <v>0</v>
      </c>
      <c r="BX60" s="187">
        <v>3.4532486296639382</v>
      </c>
      <c r="BY60" s="187">
        <v>5.1952226020280516</v>
      </c>
      <c r="BZ60" s="187">
        <v>13.766099313182728</v>
      </c>
      <c r="CA60" s="187">
        <v>0</v>
      </c>
      <c r="CB60" s="187">
        <v>2.400189725698604</v>
      </c>
      <c r="CC60" s="187">
        <v>47.585041089371913</v>
      </c>
      <c r="CD60" s="249" t="s">
        <v>221</v>
      </c>
      <c r="CE60" s="251">
        <f t="shared" ref="CE60:CE72" si="0">SUM(C60:CD60)</f>
        <v>778.81596770153203</v>
      </c>
    </row>
    <row r="61" spans="1:84" ht="12.65" customHeight="1" x14ac:dyDescent="0.35">
      <c r="A61" s="171" t="s">
        <v>235</v>
      </c>
      <c r="B61" s="175"/>
      <c r="C61" s="184">
        <v>4060453.1499999994</v>
      </c>
      <c r="D61" s="184">
        <v>0</v>
      </c>
      <c r="E61" s="184">
        <v>7397773.7800000003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7297211.3299999991</v>
      </c>
      <c r="Q61" s="184">
        <v>0</v>
      </c>
      <c r="R61" s="184">
        <v>0</v>
      </c>
      <c r="S61" s="184">
        <v>0</v>
      </c>
      <c r="T61" s="184">
        <v>2324190.7200000002</v>
      </c>
      <c r="U61" s="184">
        <v>0</v>
      </c>
      <c r="V61" s="184">
        <v>0</v>
      </c>
      <c r="W61" s="184">
        <v>0</v>
      </c>
      <c r="X61" s="184">
        <v>0</v>
      </c>
      <c r="Y61" s="184">
        <v>224904.71000000002</v>
      </c>
      <c r="Z61" s="184">
        <v>0</v>
      </c>
      <c r="AA61" s="184">
        <v>0</v>
      </c>
      <c r="AB61" s="184">
        <v>433302.89999999997</v>
      </c>
      <c r="AC61" s="184">
        <v>1883704.0999999999</v>
      </c>
      <c r="AD61" s="184">
        <v>0</v>
      </c>
      <c r="AE61" s="184">
        <v>1646979.5100000002</v>
      </c>
      <c r="AF61" s="184">
        <v>0</v>
      </c>
      <c r="AG61" s="184">
        <v>11371238.27</v>
      </c>
      <c r="AH61" s="184">
        <v>0</v>
      </c>
      <c r="AI61" s="184">
        <v>0</v>
      </c>
      <c r="AJ61" s="184">
        <v>19378615.93</v>
      </c>
      <c r="AK61" s="184">
        <v>2892221.18</v>
      </c>
      <c r="AL61" s="184">
        <v>1827296.0099999998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26517138.41</v>
      </c>
      <c r="AW61" s="184">
        <v>247853.77000000002</v>
      </c>
      <c r="AX61" s="184">
        <v>0</v>
      </c>
      <c r="AY61" s="184">
        <v>0</v>
      </c>
      <c r="AZ61" s="184">
        <v>0</v>
      </c>
      <c r="BA61" s="184">
        <v>0</v>
      </c>
      <c r="BB61" s="184">
        <v>1060706.4000000001</v>
      </c>
      <c r="BC61" s="184">
        <v>0</v>
      </c>
      <c r="BD61" s="184">
        <v>0</v>
      </c>
      <c r="BE61" s="184">
        <v>0</v>
      </c>
      <c r="BF61" s="184">
        <v>0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685.06</v>
      </c>
      <c r="BM61" s="184">
        <v>0</v>
      </c>
      <c r="BN61" s="184">
        <v>1049394.73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382533.16000000003</v>
      </c>
      <c r="BY61" s="184">
        <v>747172.36</v>
      </c>
      <c r="BZ61" s="184">
        <v>884288.64999999991</v>
      </c>
      <c r="CA61" s="184">
        <v>0</v>
      </c>
      <c r="CB61" s="184">
        <v>164019.73000000001</v>
      </c>
      <c r="CC61" s="184">
        <v>3226809.2600000002</v>
      </c>
      <c r="CD61" s="249" t="s">
        <v>221</v>
      </c>
      <c r="CE61" s="195">
        <f t="shared" si="0"/>
        <v>95018493.12000002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927173</v>
      </c>
      <c r="D62" s="195">
        <f t="shared" si="1"/>
        <v>0</v>
      </c>
      <c r="E62" s="195">
        <f t="shared" si="1"/>
        <v>1925957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1149953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538078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56833</v>
      </c>
      <c r="Z62" s="195">
        <f t="shared" si="1"/>
        <v>0</v>
      </c>
      <c r="AA62" s="195">
        <f t="shared" si="1"/>
        <v>0</v>
      </c>
      <c r="AB62" s="195">
        <f t="shared" si="1"/>
        <v>90201</v>
      </c>
      <c r="AC62" s="195">
        <f t="shared" si="1"/>
        <v>455098</v>
      </c>
      <c r="AD62" s="195">
        <f t="shared" si="1"/>
        <v>0</v>
      </c>
      <c r="AE62" s="195">
        <f t="shared" si="1"/>
        <v>388525</v>
      </c>
      <c r="AF62" s="195">
        <f t="shared" si="1"/>
        <v>0</v>
      </c>
      <c r="AG62" s="195">
        <f t="shared" si="1"/>
        <v>2080394</v>
      </c>
      <c r="AH62" s="195">
        <f t="shared" si="1"/>
        <v>0</v>
      </c>
      <c r="AI62" s="195">
        <f t="shared" si="1"/>
        <v>0</v>
      </c>
      <c r="AJ62" s="195">
        <f t="shared" si="1"/>
        <v>3578320</v>
      </c>
      <c r="AK62" s="195">
        <f t="shared" si="1"/>
        <v>663749</v>
      </c>
      <c r="AL62" s="195">
        <f t="shared" si="1"/>
        <v>441306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4409640</v>
      </c>
      <c r="AW62" s="195">
        <f t="shared" si="1"/>
        <v>74759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0</v>
      </c>
      <c r="BB62" s="195">
        <f t="shared" si="1"/>
        <v>246306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198</v>
      </c>
      <c r="BM62" s="195">
        <f t="shared" si="1"/>
        <v>0</v>
      </c>
      <c r="BN62" s="195">
        <f t="shared" si="1"/>
        <v>186472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81449</v>
      </c>
      <c r="BY62" s="195">
        <f t="shared" si="2"/>
        <v>135823</v>
      </c>
      <c r="BZ62" s="195">
        <f t="shared" si="2"/>
        <v>220225</v>
      </c>
      <c r="CA62" s="195">
        <f t="shared" si="2"/>
        <v>0</v>
      </c>
      <c r="CB62" s="195">
        <f t="shared" si="2"/>
        <v>49591</v>
      </c>
      <c r="CC62" s="195">
        <f t="shared" si="2"/>
        <v>974062</v>
      </c>
      <c r="CD62" s="249" t="s">
        <v>221</v>
      </c>
      <c r="CE62" s="195">
        <f t="shared" si="0"/>
        <v>18674112</v>
      </c>
      <c r="CF62" s="252"/>
    </row>
    <row r="63" spans="1:84" ht="12.65" customHeight="1" x14ac:dyDescent="0.35">
      <c r="A63" s="171" t="s">
        <v>236</v>
      </c>
      <c r="B63" s="175"/>
      <c r="C63" s="184">
        <v>789783.57000000007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977744.78999999992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7950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16031.39</v>
      </c>
      <c r="AH63" s="185">
        <v>0</v>
      </c>
      <c r="AI63" s="185">
        <v>0</v>
      </c>
      <c r="AJ63" s="185">
        <v>681954.74000000011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1030892.6000000002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569923.4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4074280.4899999998</v>
      </c>
      <c r="CF63" s="252"/>
    </row>
    <row r="64" spans="1:84" ht="12.65" customHeight="1" x14ac:dyDescent="0.35">
      <c r="A64" s="171" t="s">
        <v>237</v>
      </c>
      <c r="B64" s="175"/>
      <c r="C64" s="184">
        <v>300184.99999999994</v>
      </c>
      <c r="D64" s="184">
        <v>0</v>
      </c>
      <c r="E64" s="184">
        <v>578564.6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359775.24000000005</v>
      </c>
      <c r="Q64" s="184">
        <v>0</v>
      </c>
      <c r="R64" s="184">
        <v>0</v>
      </c>
      <c r="S64" s="184">
        <v>0</v>
      </c>
      <c r="T64" s="184">
        <v>2689861.8</v>
      </c>
      <c r="U64" s="184">
        <v>0</v>
      </c>
      <c r="V64" s="184">
        <v>0</v>
      </c>
      <c r="W64" s="184">
        <v>0</v>
      </c>
      <c r="X64" s="184">
        <v>330.86</v>
      </c>
      <c r="Y64" s="184">
        <v>1384.44</v>
      </c>
      <c r="Z64" s="184">
        <v>0</v>
      </c>
      <c r="AA64" s="184">
        <v>0</v>
      </c>
      <c r="AB64" s="184">
        <v>5933569.8899999997</v>
      </c>
      <c r="AC64" s="184">
        <v>380639.8</v>
      </c>
      <c r="AD64" s="184">
        <v>0</v>
      </c>
      <c r="AE64" s="184">
        <v>9278.74</v>
      </c>
      <c r="AF64" s="184">
        <v>0</v>
      </c>
      <c r="AG64" s="184">
        <v>793957.32</v>
      </c>
      <c r="AH64" s="184">
        <v>0</v>
      </c>
      <c r="AI64" s="184">
        <v>0</v>
      </c>
      <c r="AJ64" s="184">
        <v>663060.32999999996</v>
      </c>
      <c r="AK64" s="184">
        <v>24628.06</v>
      </c>
      <c r="AL64" s="184">
        <v>37112.120000000003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1160085.2</v>
      </c>
      <c r="AW64" s="184">
        <v>0</v>
      </c>
      <c r="AX64" s="184">
        <v>0</v>
      </c>
      <c r="AY64" s="184">
        <v>0</v>
      </c>
      <c r="AZ64" s="184">
        <v>0</v>
      </c>
      <c r="BA64" s="184">
        <v>0</v>
      </c>
      <c r="BB64" s="184">
        <v>3476.7500000000005</v>
      </c>
      <c r="BC64" s="184">
        <v>0</v>
      </c>
      <c r="BD64" s="184">
        <v>0</v>
      </c>
      <c r="BE64" s="184">
        <v>0</v>
      </c>
      <c r="BF64" s="184">
        <v>0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0</v>
      </c>
      <c r="BM64" s="184">
        <v>0</v>
      </c>
      <c r="BN64" s="184">
        <v>145794.67000000001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80.849999999999994</v>
      </c>
      <c r="BY64" s="184">
        <v>19.71</v>
      </c>
      <c r="BZ64" s="184">
        <v>5472.4699999999993</v>
      </c>
      <c r="CA64" s="184">
        <v>0</v>
      </c>
      <c r="CB64" s="184">
        <v>6562.93</v>
      </c>
      <c r="CC64" s="184">
        <v>68850.53</v>
      </c>
      <c r="CD64" s="249" t="s">
        <v>221</v>
      </c>
      <c r="CE64" s="195">
        <f t="shared" si="0"/>
        <v>13162691.309999999</v>
      </c>
      <c r="CF64" s="252"/>
    </row>
    <row r="65" spans="1:84" ht="12.65" customHeight="1" x14ac:dyDescent="0.35">
      <c r="A65" s="171" t="s">
        <v>238</v>
      </c>
      <c r="B65" s="175"/>
      <c r="C65" s="286">
        <v>64066.61</v>
      </c>
      <c r="D65" s="286">
        <v>0</v>
      </c>
      <c r="E65" s="286">
        <v>135326.24</v>
      </c>
      <c r="F65" s="286">
        <v>0</v>
      </c>
      <c r="G65" s="286">
        <v>0</v>
      </c>
      <c r="H65" s="286">
        <v>0</v>
      </c>
      <c r="I65" s="286">
        <v>0</v>
      </c>
      <c r="J65" s="286">
        <v>0</v>
      </c>
      <c r="K65" s="286">
        <v>0</v>
      </c>
      <c r="L65" s="286">
        <v>0</v>
      </c>
      <c r="M65" s="286">
        <v>0</v>
      </c>
      <c r="N65" s="286">
        <v>0</v>
      </c>
      <c r="O65" s="286">
        <v>0</v>
      </c>
      <c r="P65" s="286">
        <v>67718.66</v>
      </c>
      <c r="Q65" s="286">
        <v>0</v>
      </c>
      <c r="R65" s="286">
        <v>0</v>
      </c>
      <c r="S65" s="286">
        <v>0</v>
      </c>
      <c r="T65" s="286">
        <v>26896.77</v>
      </c>
      <c r="U65" s="286">
        <v>0</v>
      </c>
      <c r="V65" s="286">
        <v>0</v>
      </c>
      <c r="W65" s="286">
        <v>0</v>
      </c>
      <c r="X65" s="286">
        <v>35.76</v>
      </c>
      <c r="Y65" s="286">
        <v>3258.26</v>
      </c>
      <c r="Z65" s="286">
        <v>0</v>
      </c>
      <c r="AA65" s="286">
        <v>0</v>
      </c>
      <c r="AB65" s="286">
        <v>2767.33</v>
      </c>
      <c r="AC65" s="286">
        <v>3381.37</v>
      </c>
      <c r="AD65" s="286">
        <v>0</v>
      </c>
      <c r="AE65" s="286">
        <v>14367.31</v>
      </c>
      <c r="AF65" s="286">
        <v>0</v>
      </c>
      <c r="AG65" s="286">
        <v>71275.69</v>
      </c>
      <c r="AH65" s="286">
        <v>0</v>
      </c>
      <c r="AI65" s="286">
        <v>0</v>
      </c>
      <c r="AJ65" s="286">
        <v>156112.47</v>
      </c>
      <c r="AK65" s="286">
        <v>20325.310000000001</v>
      </c>
      <c r="AL65" s="286">
        <v>19250.830000000002</v>
      </c>
      <c r="AM65" s="286">
        <v>0</v>
      </c>
      <c r="AN65" s="286">
        <v>0</v>
      </c>
      <c r="AO65" s="286">
        <v>0</v>
      </c>
      <c r="AP65" s="286">
        <v>0</v>
      </c>
      <c r="AQ65" s="286">
        <v>0</v>
      </c>
      <c r="AR65" s="286">
        <v>0</v>
      </c>
      <c r="AS65" s="286">
        <v>0</v>
      </c>
      <c r="AT65" s="286">
        <v>0</v>
      </c>
      <c r="AU65" s="286">
        <v>0</v>
      </c>
      <c r="AV65" s="286">
        <v>111170.82999999999</v>
      </c>
      <c r="AW65" s="286">
        <v>0</v>
      </c>
      <c r="AX65" s="286">
        <v>0</v>
      </c>
      <c r="AY65" s="286">
        <v>0</v>
      </c>
      <c r="AZ65" s="286">
        <v>0</v>
      </c>
      <c r="BA65" s="286">
        <v>0</v>
      </c>
      <c r="BB65" s="286">
        <v>3703.44</v>
      </c>
      <c r="BC65" s="286">
        <v>0</v>
      </c>
      <c r="BD65" s="286">
        <v>0</v>
      </c>
      <c r="BE65" s="286">
        <v>0</v>
      </c>
      <c r="BF65" s="286">
        <v>0</v>
      </c>
      <c r="BG65" s="286">
        <v>0</v>
      </c>
      <c r="BH65" s="286">
        <v>0</v>
      </c>
      <c r="BI65" s="286">
        <v>0</v>
      </c>
      <c r="BJ65" s="286">
        <v>0</v>
      </c>
      <c r="BK65" s="286">
        <v>0</v>
      </c>
      <c r="BL65" s="286">
        <v>0</v>
      </c>
      <c r="BM65" s="286">
        <v>0</v>
      </c>
      <c r="BN65" s="286">
        <v>21120.31</v>
      </c>
      <c r="BO65" s="286">
        <v>0</v>
      </c>
      <c r="BP65" s="286">
        <v>0</v>
      </c>
      <c r="BQ65" s="286">
        <v>0</v>
      </c>
      <c r="BR65" s="286">
        <v>0</v>
      </c>
      <c r="BS65" s="286">
        <v>0</v>
      </c>
      <c r="BT65" s="286">
        <v>0</v>
      </c>
      <c r="BU65" s="286">
        <v>0</v>
      </c>
      <c r="BV65" s="286">
        <v>0</v>
      </c>
      <c r="BW65" s="286">
        <v>0</v>
      </c>
      <c r="BX65" s="286">
        <v>3827.3300000000008</v>
      </c>
      <c r="BY65" s="286">
        <v>1176.5900000000001</v>
      </c>
      <c r="BZ65" s="286">
        <v>0</v>
      </c>
      <c r="CA65" s="286">
        <v>0</v>
      </c>
      <c r="CB65" s="286">
        <v>1508.13</v>
      </c>
      <c r="CC65" s="286">
        <v>21982.71</v>
      </c>
      <c r="CD65" s="249" t="s">
        <v>221</v>
      </c>
      <c r="CE65" s="195">
        <f t="shared" si="0"/>
        <v>749271.95</v>
      </c>
      <c r="CF65" s="252"/>
    </row>
    <row r="66" spans="1:84" ht="12.65" customHeight="1" x14ac:dyDescent="0.35">
      <c r="A66" s="171" t="s">
        <v>239</v>
      </c>
      <c r="B66" s="175"/>
      <c r="C66" s="287">
        <v>36345.82</v>
      </c>
      <c r="D66" s="287">
        <v>0</v>
      </c>
      <c r="E66" s="287">
        <v>124551.88</v>
      </c>
      <c r="F66" s="287">
        <v>0</v>
      </c>
      <c r="G66" s="287">
        <v>0</v>
      </c>
      <c r="H66" s="287">
        <v>0</v>
      </c>
      <c r="I66" s="287">
        <v>0</v>
      </c>
      <c r="J66" s="287">
        <v>0</v>
      </c>
      <c r="K66" s="287">
        <v>0</v>
      </c>
      <c r="L66" s="287">
        <v>0</v>
      </c>
      <c r="M66" s="287">
        <v>0</v>
      </c>
      <c r="N66" s="287">
        <v>0</v>
      </c>
      <c r="O66" s="287">
        <v>0</v>
      </c>
      <c r="P66" s="287">
        <v>2199911.0499999998</v>
      </c>
      <c r="Q66" s="287">
        <v>0</v>
      </c>
      <c r="R66" s="287">
        <v>0</v>
      </c>
      <c r="S66" s="287">
        <v>0</v>
      </c>
      <c r="T66" s="287">
        <v>137941.14000000001</v>
      </c>
      <c r="U66" s="287">
        <v>0</v>
      </c>
      <c r="V66" s="287">
        <v>0</v>
      </c>
      <c r="W66" s="287">
        <v>0</v>
      </c>
      <c r="X66" s="287">
        <v>0</v>
      </c>
      <c r="Y66" s="287">
        <v>430</v>
      </c>
      <c r="Z66" s="287">
        <v>0</v>
      </c>
      <c r="AA66" s="287">
        <v>0</v>
      </c>
      <c r="AB66" s="287">
        <v>63884.42</v>
      </c>
      <c r="AC66" s="287">
        <v>8845.2000000000007</v>
      </c>
      <c r="AD66" s="287">
        <v>0</v>
      </c>
      <c r="AE66" s="287">
        <v>1477.19</v>
      </c>
      <c r="AF66" s="287">
        <v>0</v>
      </c>
      <c r="AG66" s="287">
        <v>726416.35</v>
      </c>
      <c r="AH66" s="287">
        <v>0</v>
      </c>
      <c r="AI66" s="287">
        <v>0</v>
      </c>
      <c r="AJ66" s="287">
        <v>757338.31</v>
      </c>
      <c r="AK66" s="287">
        <v>16715.310000000001</v>
      </c>
      <c r="AL66" s="287">
        <v>9358.85</v>
      </c>
      <c r="AM66" s="287">
        <v>0</v>
      </c>
      <c r="AN66" s="287">
        <v>0</v>
      </c>
      <c r="AO66" s="287">
        <v>0</v>
      </c>
      <c r="AP66" s="287">
        <v>0</v>
      </c>
      <c r="AQ66" s="287">
        <v>0</v>
      </c>
      <c r="AR66" s="287">
        <v>0</v>
      </c>
      <c r="AS66" s="287">
        <v>0</v>
      </c>
      <c r="AT66" s="287">
        <v>0</v>
      </c>
      <c r="AU66" s="287">
        <v>0</v>
      </c>
      <c r="AV66" s="287">
        <v>10907135.529999999</v>
      </c>
      <c r="AW66" s="287">
        <v>424.48</v>
      </c>
      <c r="AX66" s="287">
        <v>0</v>
      </c>
      <c r="AY66" s="287">
        <v>0</v>
      </c>
      <c r="AZ66" s="287">
        <v>0</v>
      </c>
      <c r="BA66" s="287">
        <v>0</v>
      </c>
      <c r="BB66" s="287">
        <v>482.24</v>
      </c>
      <c r="BC66" s="287">
        <v>0</v>
      </c>
      <c r="BD66" s="287">
        <v>0</v>
      </c>
      <c r="BE66" s="287">
        <v>0</v>
      </c>
      <c r="BF66" s="287">
        <v>0</v>
      </c>
      <c r="BG66" s="287">
        <v>0</v>
      </c>
      <c r="BH66" s="287">
        <v>0</v>
      </c>
      <c r="BI66" s="287">
        <v>0</v>
      </c>
      <c r="BJ66" s="287">
        <v>0</v>
      </c>
      <c r="BK66" s="287">
        <v>0</v>
      </c>
      <c r="BL66" s="287">
        <v>0</v>
      </c>
      <c r="BM66" s="287">
        <v>0</v>
      </c>
      <c r="BN66" s="287">
        <v>369118.32</v>
      </c>
      <c r="BO66" s="287">
        <v>0</v>
      </c>
      <c r="BP66" s="287">
        <v>0</v>
      </c>
      <c r="BQ66" s="287">
        <v>0</v>
      </c>
      <c r="BR66" s="287">
        <v>0</v>
      </c>
      <c r="BS66" s="287">
        <v>0</v>
      </c>
      <c r="BT66" s="287">
        <v>0</v>
      </c>
      <c r="BU66" s="287">
        <v>0</v>
      </c>
      <c r="BV66" s="287">
        <v>0</v>
      </c>
      <c r="BW66" s="287">
        <v>0</v>
      </c>
      <c r="BX66" s="287">
        <v>0</v>
      </c>
      <c r="BY66" s="287">
        <v>0</v>
      </c>
      <c r="BZ66" s="287">
        <v>0</v>
      </c>
      <c r="CA66" s="287">
        <v>0</v>
      </c>
      <c r="CB66" s="287">
        <v>13303.21</v>
      </c>
      <c r="CC66" s="287">
        <v>76587844.459999979</v>
      </c>
      <c r="CD66" s="249" t="s">
        <v>221</v>
      </c>
      <c r="CE66" s="195">
        <f t="shared" si="0"/>
        <v>91961523.759999976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719137</v>
      </c>
      <c r="D67" s="195">
        <f>ROUND(D51+D52,0)</f>
        <v>0</v>
      </c>
      <c r="E67" s="195">
        <f t="shared" ref="E67:BP67" si="3">ROUND(E51+E52,0)</f>
        <v>891090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699300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132830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0</v>
      </c>
      <c r="AC67" s="195">
        <f t="shared" si="3"/>
        <v>107482</v>
      </c>
      <c r="AD67" s="195">
        <f t="shared" si="3"/>
        <v>0</v>
      </c>
      <c r="AE67" s="195">
        <f t="shared" si="3"/>
        <v>336193</v>
      </c>
      <c r="AF67" s="195">
        <f t="shared" si="3"/>
        <v>0</v>
      </c>
      <c r="AG67" s="195">
        <f t="shared" si="3"/>
        <v>801457</v>
      </c>
      <c r="AH67" s="195">
        <f t="shared" si="3"/>
        <v>0</v>
      </c>
      <c r="AI67" s="195">
        <f t="shared" si="3"/>
        <v>0</v>
      </c>
      <c r="AJ67" s="195">
        <f t="shared" si="3"/>
        <v>1553677</v>
      </c>
      <c r="AK67" s="195">
        <f t="shared" si="3"/>
        <v>393800</v>
      </c>
      <c r="AL67" s="195">
        <f t="shared" si="3"/>
        <v>57904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559706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0</v>
      </c>
      <c r="BA67" s="195">
        <f>ROUND(BA51+BA52,0)</f>
        <v>0</v>
      </c>
      <c r="BB67" s="195">
        <f t="shared" si="3"/>
        <v>22790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295232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2150</v>
      </c>
      <c r="BZ67" s="195">
        <f t="shared" si="4"/>
        <v>0</v>
      </c>
      <c r="CA67" s="195">
        <f t="shared" si="4"/>
        <v>0</v>
      </c>
      <c r="CB67" s="195">
        <f t="shared" si="4"/>
        <v>7838</v>
      </c>
      <c r="CC67" s="195">
        <f t="shared" si="4"/>
        <v>70043</v>
      </c>
      <c r="CD67" s="249" t="s">
        <v>221</v>
      </c>
      <c r="CE67" s="195">
        <f t="shared" si="0"/>
        <v>6650629</v>
      </c>
      <c r="CF67" s="252"/>
    </row>
    <row r="68" spans="1:84" ht="12.65" customHeight="1" x14ac:dyDescent="0.35">
      <c r="A68" s="171" t="s">
        <v>240</v>
      </c>
      <c r="B68" s="175"/>
      <c r="C68" s="288">
        <v>9352.06</v>
      </c>
      <c r="D68" s="288">
        <v>0</v>
      </c>
      <c r="E68" s="288">
        <v>14088.37</v>
      </c>
      <c r="F68" s="288">
        <v>0</v>
      </c>
      <c r="G68" s="288">
        <v>0</v>
      </c>
      <c r="H68" s="288">
        <v>0</v>
      </c>
      <c r="I68" s="288">
        <v>0</v>
      </c>
      <c r="J68" s="288">
        <v>0</v>
      </c>
      <c r="K68" s="288">
        <v>0</v>
      </c>
      <c r="L68" s="288">
        <v>0</v>
      </c>
      <c r="M68" s="288">
        <v>0</v>
      </c>
      <c r="N68" s="288">
        <v>0</v>
      </c>
      <c r="O68" s="288">
        <v>0</v>
      </c>
      <c r="P68" s="288">
        <v>1040</v>
      </c>
      <c r="Q68" s="288">
        <v>0</v>
      </c>
      <c r="R68" s="288">
        <v>0</v>
      </c>
      <c r="S68" s="288">
        <v>0</v>
      </c>
      <c r="T68" s="288">
        <v>0</v>
      </c>
      <c r="U68" s="288">
        <v>0</v>
      </c>
      <c r="V68" s="288">
        <v>0</v>
      </c>
      <c r="W68" s="288">
        <v>0</v>
      </c>
      <c r="X68" s="288">
        <v>0</v>
      </c>
      <c r="Y68" s="288">
        <v>0</v>
      </c>
      <c r="Z68" s="288">
        <v>0</v>
      </c>
      <c r="AA68" s="288">
        <v>0</v>
      </c>
      <c r="AB68" s="288">
        <v>0</v>
      </c>
      <c r="AC68" s="288">
        <v>0</v>
      </c>
      <c r="AD68" s="288">
        <v>0</v>
      </c>
      <c r="AE68" s="288">
        <v>0</v>
      </c>
      <c r="AF68" s="288">
        <v>0</v>
      </c>
      <c r="AG68" s="288">
        <v>0</v>
      </c>
      <c r="AH68" s="288">
        <v>0</v>
      </c>
      <c r="AI68" s="288">
        <v>0</v>
      </c>
      <c r="AJ68" s="288">
        <v>574645.32999999996</v>
      </c>
      <c r="AK68" s="288">
        <v>0</v>
      </c>
      <c r="AL68" s="288">
        <v>0</v>
      </c>
      <c r="AM68" s="288">
        <v>0</v>
      </c>
      <c r="AN68" s="288">
        <v>0</v>
      </c>
      <c r="AO68" s="288">
        <v>0</v>
      </c>
      <c r="AP68" s="288">
        <v>0</v>
      </c>
      <c r="AQ68" s="288">
        <v>0</v>
      </c>
      <c r="AR68" s="288">
        <v>0</v>
      </c>
      <c r="AS68" s="288">
        <v>0</v>
      </c>
      <c r="AT68" s="288">
        <v>0</v>
      </c>
      <c r="AU68" s="288">
        <v>0</v>
      </c>
      <c r="AV68" s="288">
        <v>1796180.1999999997</v>
      </c>
      <c r="AW68" s="288">
        <v>0</v>
      </c>
      <c r="AX68" s="288">
        <v>0</v>
      </c>
      <c r="AY68" s="288">
        <v>0</v>
      </c>
      <c r="AZ68" s="288">
        <v>0</v>
      </c>
      <c r="BA68" s="288">
        <v>0</v>
      </c>
      <c r="BB68" s="288">
        <v>0</v>
      </c>
      <c r="BC68" s="288">
        <v>0</v>
      </c>
      <c r="BD68" s="288">
        <v>0</v>
      </c>
      <c r="BE68" s="288">
        <v>0</v>
      </c>
      <c r="BF68" s="288">
        <v>0</v>
      </c>
      <c r="BG68" s="288">
        <v>0</v>
      </c>
      <c r="BH68" s="288">
        <v>0</v>
      </c>
      <c r="BI68" s="288">
        <v>0</v>
      </c>
      <c r="BJ68" s="288">
        <v>0</v>
      </c>
      <c r="BK68" s="288">
        <v>0</v>
      </c>
      <c r="BL68" s="288">
        <v>0</v>
      </c>
      <c r="BM68" s="288">
        <v>0</v>
      </c>
      <c r="BN68" s="288">
        <v>0</v>
      </c>
      <c r="BO68" s="288">
        <v>0</v>
      </c>
      <c r="BP68" s="288">
        <v>0</v>
      </c>
      <c r="BQ68" s="288">
        <v>0</v>
      </c>
      <c r="BR68" s="288">
        <v>0</v>
      </c>
      <c r="BS68" s="288">
        <v>0</v>
      </c>
      <c r="BT68" s="288">
        <v>0</v>
      </c>
      <c r="BU68" s="288">
        <v>0</v>
      </c>
      <c r="BV68" s="288">
        <v>0</v>
      </c>
      <c r="BW68" s="288">
        <v>0</v>
      </c>
      <c r="BX68" s="288">
        <v>0</v>
      </c>
      <c r="BY68" s="288">
        <v>0</v>
      </c>
      <c r="BZ68" s="288">
        <v>0</v>
      </c>
      <c r="CA68" s="288">
        <v>0</v>
      </c>
      <c r="CB68" s="288">
        <v>0</v>
      </c>
      <c r="CC68" s="288">
        <v>104990.42000000001</v>
      </c>
      <c r="CD68" s="249" t="s">
        <v>221</v>
      </c>
      <c r="CE68" s="195">
        <f t="shared" si="0"/>
        <v>2500296.38</v>
      </c>
      <c r="CF68" s="252"/>
    </row>
    <row r="69" spans="1:84" ht="12.65" customHeight="1" x14ac:dyDescent="0.35">
      <c r="A69" s="171" t="s">
        <v>241</v>
      </c>
      <c r="B69" s="175"/>
      <c r="C69" s="289">
        <v>3025.2699999999895</v>
      </c>
      <c r="D69" s="289">
        <v>0</v>
      </c>
      <c r="E69" s="289">
        <v>6228.0000000000291</v>
      </c>
      <c r="F69" s="289">
        <v>0</v>
      </c>
      <c r="G69" s="289">
        <v>0</v>
      </c>
      <c r="H69" s="289">
        <v>0</v>
      </c>
      <c r="I69" s="289">
        <v>0</v>
      </c>
      <c r="J69" s="289">
        <v>0</v>
      </c>
      <c r="K69" s="289">
        <v>0</v>
      </c>
      <c r="L69" s="289">
        <v>0</v>
      </c>
      <c r="M69" s="289">
        <v>0</v>
      </c>
      <c r="N69" s="289">
        <v>0</v>
      </c>
      <c r="O69" s="289">
        <v>0</v>
      </c>
      <c r="P69" s="289">
        <v>13883.660000000033</v>
      </c>
      <c r="Q69" s="289">
        <v>0</v>
      </c>
      <c r="R69" s="289">
        <v>0</v>
      </c>
      <c r="S69" s="289">
        <v>0</v>
      </c>
      <c r="T69" s="289">
        <v>33635.720000000016</v>
      </c>
      <c r="U69" s="289">
        <v>0</v>
      </c>
      <c r="V69" s="289">
        <v>0</v>
      </c>
      <c r="W69" s="289">
        <v>0</v>
      </c>
      <c r="X69" s="289">
        <v>0</v>
      </c>
      <c r="Y69" s="289">
        <v>0</v>
      </c>
      <c r="Z69" s="289">
        <v>0</v>
      </c>
      <c r="AA69" s="289">
        <v>0</v>
      </c>
      <c r="AB69" s="289">
        <v>-384.74999999999818</v>
      </c>
      <c r="AC69" s="289">
        <v>624428.99</v>
      </c>
      <c r="AD69" s="289">
        <v>0</v>
      </c>
      <c r="AE69" s="289">
        <v>92.349999999996726</v>
      </c>
      <c r="AF69" s="289">
        <v>0</v>
      </c>
      <c r="AG69" s="289">
        <v>74407.259999999951</v>
      </c>
      <c r="AH69" s="289">
        <v>0</v>
      </c>
      <c r="AI69" s="289">
        <v>0</v>
      </c>
      <c r="AJ69" s="289">
        <v>120227.40999999995</v>
      </c>
      <c r="AK69" s="289">
        <v>1436.809999999994</v>
      </c>
      <c r="AL69" s="289">
        <v>3683.8499999999949</v>
      </c>
      <c r="AM69" s="289">
        <v>0</v>
      </c>
      <c r="AN69" s="289">
        <v>0</v>
      </c>
      <c r="AO69" s="289">
        <v>0</v>
      </c>
      <c r="AP69" s="289">
        <v>0</v>
      </c>
      <c r="AQ69" s="289">
        <v>0</v>
      </c>
      <c r="AR69" s="289">
        <v>0</v>
      </c>
      <c r="AS69" s="289">
        <v>0</v>
      </c>
      <c r="AT69" s="289">
        <v>0</v>
      </c>
      <c r="AU69" s="289">
        <v>0</v>
      </c>
      <c r="AV69" s="289">
        <v>75532.410000000062</v>
      </c>
      <c r="AW69" s="289">
        <v>13829.36</v>
      </c>
      <c r="AX69" s="289">
        <v>0</v>
      </c>
      <c r="AY69" s="289">
        <v>0</v>
      </c>
      <c r="AZ69" s="289">
        <v>0</v>
      </c>
      <c r="BA69" s="289">
        <v>0</v>
      </c>
      <c r="BB69" s="289">
        <v>65.900000000000091</v>
      </c>
      <c r="BC69" s="289">
        <v>0</v>
      </c>
      <c r="BD69" s="289">
        <v>0</v>
      </c>
      <c r="BE69" s="289">
        <v>0</v>
      </c>
      <c r="BF69" s="289">
        <v>0</v>
      </c>
      <c r="BG69" s="289">
        <v>0</v>
      </c>
      <c r="BH69" s="289">
        <v>0</v>
      </c>
      <c r="BI69" s="289">
        <v>0</v>
      </c>
      <c r="BJ69" s="289">
        <v>0</v>
      </c>
      <c r="BK69" s="289">
        <v>0</v>
      </c>
      <c r="BL69" s="289">
        <v>0</v>
      </c>
      <c r="BM69" s="289">
        <v>0</v>
      </c>
      <c r="BN69" s="289">
        <v>569423.75999999989</v>
      </c>
      <c r="BO69" s="289">
        <v>0</v>
      </c>
      <c r="BP69" s="289">
        <v>0</v>
      </c>
      <c r="BQ69" s="289">
        <v>0</v>
      </c>
      <c r="BR69" s="289">
        <v>0</v>
      </c>
      <c r="BS69" s="289">
        <v>0</v>
      </c>
      <c r="BT69" s="289">
        <v>0</v>
      </c>
      <c r="BU69" s="289">
        <v>0</v>
      </c>
      <c r="BV69" s="289">
        <v>0</v>
      </c>
      <c r="BW69" s="289">
        <v>0</v>
      </c>
      <c r="BX69" s="289">
        <v>0</v>
      </c>
      <c r="BY69" s="289">
        <v>0</v>
      </c>
      <c r="BZ69" s="289">
        <v>0</v>
      </c>
      <c r="CA69" s="289">
        <v>0</v>
      </c>
      <c r="CB69" s="289">
        <v>518.59999999999945</v>
      </c>
      <c r="CC69" s="289">
        <v>8566416.5</v>
      </c>
      <c r="CD69" s="289">
        <v>8369337.9000000004</v>
      </c>
      <c r="CE69" s="195">
        <f t="shared" si="0"/>
        <v>18475789</v>
      </c>
      <c r="CF69" s="252"/>
    </row>
    <row r="70" spans="1:84" ht="12.65" customHeight="1" x14ac:dyDescent="0.35">
      <c r="A70" s="171" t="s">
        <v>242</v>
      </c>
      <c r="B70" s="175"/>
      <c r="C70" s="289">
        <v>8539.9</v>
      </c>
      <c r="D70" s="289">
        <v>0</v>
      </c>
      <c r="E70" s="289">
        <v>70123.509999999995</v>
      </c>
      <c r="F70" s="289">
        <v>0</v>
      </c>
      <c r="G70" s="289">
        <v>0</v>
      </c>
      <c r="H70" s="289">
        <v>0</v>
      </c>
      <c r="I70" s="289">
        <v>0</v>
      </c>
      <c r="J70" s="289">
        <v>0</v>
      </c>
      <c r="K70" s="289">
        <v>0</v>
      </c>
      <c r="L70" s="289">
        <v>0</v>
      </c>
      <c r="M70" s="289">
        <v>0</v>
      </c>
      <c r="N70" s="289">
        <v>0</v>
      </c>
      <c r="O70" s="289">
        <v>0</v>
      </c>
      <c r="P70" s="289">
        <v>10556.66</v>
      </c>
      <c r="Q70" s="289">
        <v>0</v>
      </c>
      <c r="R70" s="289">
        <v>0</v>
      </c>
      <c r="S70" s="289">
        <v>0</v>
      </c>
      <c r="T70" s="289">
        <v>0</v>
      </c>
      <c r="U70" s="289">
        <v>0</v>
      </c>
      <c r="V70" s="289">
        <v>0</v>
      </c>
      <c r="W70" s="289">
        <v>0</v>
      </c>
      <c r="X70" s="289">
        <v>0</v>
      </c>
      <c r="Y70" s="289">
        <v>1410</v>
      </c>
      <c r="Z70" s="289">
        <v>0</v>
      </c>
      <c r="AA70" s="289">
        <v>0</v>
      </c>
      <c r="AB70" s="289">
        <v>0</v>
      </c>
      <c r="AC70" s="289">
        <v>0</v>
      </c>
      <c r="AD70" s="289">
        <v>0</v>
      </c>
      <c r="AE70" s="289">
        <v>4543.8300000000008</v>
      </c>
      <c r="AF70" s="289">
        <v>0</v>
      </c>
      <c r="AG70" s="289">
        <v>129367.73999999999</v>
      </c>
      <c r="AH70" s="289">
        <v>0</v>
      </c>
      <c r="AI70" s="289">
        <v>0</v>
      </c>
      <c r="AJ70" s="289">
        <v>985652.84</v>
      </c>
      <c r="AK70" s="289">
        <v>16116.98</v>
      </c>
      <c r="AL70" s="289">
        <v>37881.370000000003</v>
      </c>
      <c r="AM70" s="289">
        <v>0</v>
      </c>
      <c r="AN70" s="289">
        <v>0</v>
      </c>
      <c r="AO70" s="289">
        <v>0</v>
      </c>
      <c r="AP70" s="289">
        <v>0</v>
      </c>
      <c r="AQ70" s="289">
        <v>0</v>
      </c>
      <c r="AR70" s="289">
        <v>0</v>
      </c>
      <c r="AS70" s="289">
        <v>0</v>
      </c>
      <c r="AT70" s="289">
        <v>0</v>
      </c>
      <c r="AU70" s="289">
        <v>0</v>
      </c>
      <c r="AV70" s="289">
        <v>2644129.7599999998</v>
      </c>
      <c r="AW70" s="289">
        <v>14253.84</v>
      </c>
      <c r="AX70" s="289">
        <v>0</v>
      </c>
      <c r="AY70" s="289">
        <v>0</v>
      </c>
      <c r="AZ70" s="289">
        <v>0</v>
      </c>
      <c r="BA70" s="289">
        <v>0</v>
      </c>
      <c r="BB70" s="289">
        <v>600.97</v>
      </c>
      <c r="BC70" s="289">
        <v>0</v>
      </c>
      <c r="BD70" s="289">
        <v>0</v>
      </c>
      <c r="BE70" s="289">
        <v>0</v>
      </c>
      <c r="BF70" s="289">
        <v>0</v>
      </c>
      <c r="BG70" s="289">
        <v>0</v>
      </c>
      <c r="BH70" s="289">
        <v>0</v>
      </c>
      <c r="BI70" s="289">
        <v>0</v>
      </c>
      <c r="BJ70" s="289">
        <v>0</v>
      </c>
      <c r="BK70" s="289">
        <v>0</v>
      </c>
      <c r="BL70" s="289">
        <v>0</v>
      </c>
      <c r="BM70" s="289">
        <v>0</v>
      </c>
      <c r="BN70" s="289">
        <v>25678.78</v>
      </c>
      <c r="BO70" s="289">
        <v>0</v>
      </c>
      <c r="BP70" s="289">
        <v>0</v>
      </c>
      <c r="BQ70" s="289">
        <v>0</v>
      </c>
      <c r="BR70" s="289">
        <v>0</v>
      </c>
      <c r="BS70" s="289">
        <v>0</v>
      </c>
      <c r="BT70" s="289">
        <v>0</v>
      </c>
      <c r="BU70" s="289">
        <v>0</v>
      </c>
      <c r="BV70" s="289">
        <v>0</v>
      </c>
      <c r="BW70" s="289">
        <v>0</v>
      </c>
      <c r="BX70" s="289">
        <v>0</v>
      </c>
      <c r="BY70" s="289">
        <v>0</v>
      </c>
      <c r="BZ70" s="289">
        <v>0</v>
      </c>
      <c r="CA70" s="289">
        <v>0</v>
      </c>
      <c r="CB70" s="289">
        <v>228026.38</v>
      </c>
      <c r="CC70" s="289">
        <v>3614698.5500000003</v>
      </c>
      <c r="CD70" s="289">
        <v>0</v>
      </c>
      <c r="CE70" s="195">
        <f t="shared" si="0"/>
        <v>7791581.1099999994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6900981.5799999991</v>
      </c>
      <c r="D71" s="195">
        <f t="shared" ref="D71:AI71" si="5">SUM(D61:D69)-D70</f>
        <v>0</v>
      </c>
      <c r="E71" s="195">
        <f t="shared" si="5"/>
        <v>11003456.360000001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12755981.069999997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5883434.1499999985</v>
      </c>
      <c r="U71" s="195">
        <f t="shared" si="5"/>
        <v>0</v>
      </c>
      <c r="V71" s="195">
        <f t="shared" si="5"/>
        <v>7950</v>
      </c>
      <c r="W71" s="195">
        <f t="shared" si="5"/>
        <v>0</v>
      </c>
      <c r="X71" s="195">
        <f t="shared" si="5"/>
        <v>366.62</v>
      </c>
      <c r="Y71" s="195">
        <f t="shared" si="5"/>
        <v>285400.41000000003</v>
      </c>
      <c r="Z71" s="195">
        <f t="shared" si="5"/>
        <v>0</v>
      </c>
      <c r="AA71" s="195">
        <f t="shared" si="5"/>
        <v>0</v>
      </c>
      <c r="AB71" s="195">
        <f t="shared" si="5"/>
        <v>6523340.79</v>
      </c>
      <c r="AC71" s="195">
        <f t="shared" si="5"/>
        <v>3463579.46</v>
      </c>
      <c r="AD71" s="195">
        <f t="shared" si="5"/>
        <v>0</v>
      </c>
      <c r="AE71" s="195">
        <f t="shared" si="5"/>
        <v>2392369.27</v>
      </c>
      <c r="AF71" s="195">
        <f t="shared" si="5"/>
        <v>0</v>
      </c>
      <c r="AG71" s="195">
        <f t="shared" si="5"/>
        <v>15805809.539999999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26478298.679999992</v>
      </c>
      <c r="AK71" s="195">
        <f t="shared" si="6"/>
        <v>3996758.6900000004</v>
      </c>
      <c r="AL71" s="195">
        <f t="shared" si="6"/>
        <v>2358030.29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43923351.420000002</v>
      </c>
      <c r="AW71" s="195">
        <f t="shared" si="6"/>
        <v>322612.76999999996</v>
      </c>
      <c r="AX71" s="195">
        <f t="shared" si="6"/>
        <v>0</v>
      </c>
      <c r="AY71" s="195">
        <f t="shared" si="6"/>
        <v>0</v>
      </c>
      <c r="AZ71" s="195">
        <f t="shared" si="6"/>
        <v>0</v>
      </c>
      <c r="BA71" s="195">
        <f t="shared" si="6"/>
        <v>0</v>
      </c>
      <c r="BB71" s="195">
        <f t="shared" si="6"/>
        <v>1336929.76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883.06</v>
      </c>
      <c r="BM71" s="195">
        <f t="shared" si="6"/>
        <v>0</v>
      </c>
      <c r="BN71" s="195">
        <f t="shared" si="6"/>
        <v>3180800.4099999997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467890.34</v>
      </c>
      <c r="BY71" s="195">
        <f t="shared" si="7"/>
        <v>886341.65999999992</v>
      </c>
      <c r="BZ71" s="195">
        <f t="shared" si="7"/>
        <v>1109986.1199999999</v>
      </c>
      <c r="CA71" s="195">
        <f t="shared" si="7"/>
        <v>0</v>
      </c>
      <c r="CB71" s="195">
        <f t="shared" si="7"/>
        <v>15315.220000000001</v>
      </c>
      <c r="CC71" s="195">
        <f t="shared" si="7"/>
        <v>86006300.329999983</v>
      </c>
      <c r="CD71" s="245">
        <f>CD69-CD70</f>
        <v>8369337.9000000004</v>
      </c>
      <c r="CE71" s="195">
        <f>SUM(CE61:CE69)-CE70</f>
        <v>243475505.89999998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290">
        <f t="shared" si="0"/>
        <v>0</v>
      </c>
      <c r="CF72" s="252"/>
    </row>
    <row r="73" spans="1:84" ht="12.65" customHeight="1" x14ac:dyDescent="0.35">
      <c r="A73" s="171" t="s">
        <v>245</v>
      </c>
      <c r="B73" s="175"/>
      <c r="C73" s="291">
        <v>34100390.599999994</v>
      </c>
      <c r="D73" s="291">
        <v>0</v>
      </c>
      <c r="E73" s="291">
        <v>62563913.580000013</v>
      </c>
      <c r="F73" s="291">
        <v>0</v>
      </c>
      <c r="G73" s="291">
        <v>0</v>
      </c>
      <c r="H73" s="291">
        <v>0</v>
      </c>
      <c r="I73" s="291">
        <v>0</v>
      </c>
      <c r="J73" s="291">
        <v>0</v>
      </c>
      <c r="K73" s="291">
        <v>0</v>
      </c>
      <c r="L73" s="291">
        <v>0</v>
      </c>
      <c r="M73" s="291">
        <v>0</v>
      </c>
      <c r="N73" s="291">
        <v>0</v>
      </c>
      <c r="O73" s="291">
        <v>0</v>
      </c>
      <c r="P73" s="291">
        <v>62144199</v>
      </c>
      <c r="Q73" s="291">
        <v>0</v>
      </c>
      <c r="R73" s="291">
        <v>0</v>
      </c>
      <c r="S73" s="291">
        <v>0</v>
      </c>
      <c r="T73" s="291">
        <v>2515801</v>
      </c>
      <c r="U73" s="291">
        <v>19203139.110000003</v>
      </c>
      <c r="V73" s="291">
        <v>123785</v>
      </c>
      <c r="W73" s="291">
        <v>3961893.4</v>
      </c>
      <c r="X73" s="291">
        <v>3975367.35</v>
      </c>
      <c r="Y73" s="291">
        <v>4709576</v>
      </c>
      <c r="Z73" s="291">
        <v>978332.9</v>
      </c>
      <c r="AA73" s="291">
        <v>161291</v>
      </c>
      <c r="AB73" s="291">
        <v>21392370.050000001</v>
      </c>
      <c r="AC73" s="291">
        <v>20106342.999999996</v>
      </c>
      <c r="AD73" s="291">
        <v>0</v>
      </c>
      <c r="AE73" s="291">
        <v>905529.99999999988</v>
      </c>
      <c r="AF73" s="291">
        <v>0</v>
      </c>
      <c r="AG73" s="291">
        <v>27284108</v>
      </c>
      <c r="AH73" s="291">
        <v>0</v>
      </c>
      <c r="AI73" s="291">
        <v>0</v>
      </c>
      <c r="AJ73" s="291">
        <v>4360287</v>
      </c>
      <c r="AK73" s="291">
        <v>595886.00000000012</v>
      </c>
      <c r="AL73" s="291">
        <v>599203</v>
      </c>
      <c r="AM73" s="291">
        <v>0</v>
      </c>
      <c r="AN73" s="291">
        <v>0</v>
      </c>
      <c r="AO73" s="291">
        <v>0</v>
      </c>
      <c r="AP73" s="291">
        <v>0</v>
      </c>
      <c r="AQ73" s="291">
        <v>0</v>
      </c>
      <c r="AR73" s="291">
        <v>0</v>
      </c>
      <c r="AS73" s="291">
        <v>0</v>
      </c>
      <c r="AT73" s="291">
        <v>0</v>
      </c>
      <c r="AU73" s="291">
        <v>0</v>
      </c>
      <c r="AV73" s="185">
        <v>4553803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274235218.99000001</v>
      </c>
      <c r="CF73" s="252"/>
    </row>
    <row r="74" spans="1:84" ht="12.65" customHeight="1" x14ac:dyDescent="0.35">
      <c r="A74" s="171" t="s">
        <v>246</v>
      </c>
      <c r="B74" s="175"/>
      <c r="C74" s="292">
        <v>285435</v>
      </c>
      <c r="D74" s="292">
        <v>0</v>
      </c>
      <c r="E74" s="292">
        <v>5536414</v>
      </c>
      <c r="F74" s="292">
        <v>0</v>
      </c>
      <c r="G74" s="292">
        <v>0</v>
      </c>
      <c r="H74" s="292">
        <v>0</v>
      </c>
      <c r="I74" s="292">
        <v>0</v>
      </c>
      <c r="J74" s="292">
        <v>0</v>
      </c>
      <c r="K74" s="292">
        <v>0</v>
      </c>
      <c r="L74" s="292">
        <v>0</v>
      </c>
      <c r="M74" s="292">
        <v>0</v>
      </c>
      <c r="N74" s="292">
        <v>0</v>
      </c>
      <c r="O74" s="292">
        <v>0</v>
      </c>
      <c r="P74" s="292">
        <v>139540203</v>
      </c>
      <c r="Q74" s="292">
        <v>0</v>
      </c>
      <c r="R74" s="292">
        <v>0</v>
      </c>
      <c r="S74" s="292">
        <v>0</v>
      </c>
      <c r="T74" s="292">
        <v>23931527.440000005</v>
      </c>
      <c r="U74" s="292">
        <v>16142301.769999998</v>
      </c>
      <c r="V74" s="292">
        <v>342075.00000000006</v>
      </c>
      <c r="W74" s="292">
        <v>13979143.1</v>
      </c>
      <c r="X74" s="292">
        <v>6950024.2999999989</v>
      </c>
      <c r="Y74" s="292">
        <v>26264778.100000001</v>
      </c>
      <c r="Z74" s="292">
        <v>1118327.5000000002</v>
      </c>
      <c r="AA74" s="292">
        <v>1102468</v>
      </c>
      <c r="AB74" s="292">
        <v>49261167.599999994</v>
      </c>
      <c r="AC74" s="292">
        <v>275672</v>
      </c>
      <c r="AD74" s="292">
        <v>0</v>
      </c>
      <c r="AE74" s="292">
        <v>7105152.0199999996</v>
      </c>
      <c r="AF74" s="292">
        <v>0</v>
      </c>
      <c r="AG74" s="292">
        <v>130707995.95</v>
      </c>
      <c r="AH74" s="292">
        <v>0</v>
      </c>
      <c r="AI74" s="292">
        <v>0</v>
      </c>
      <c r="AJ74" s="292">
        <v>62597681.399999999</v>
      </c>
      <c r="AK74" s="292">
        <v>17592030</v>
      </c>
      <c r="AL74" s="292">
        <v>7667927</v>
      </c>
      <c r="AM74" s="292">
        <v>0</v>
      </c>
      <c r="AN74" s="292">
        <v>0</v>
      </c>
      <c r="AO74" s="292">
        <v>0</v>
      </c>
      <c r="AP74" s="292">
        <v>0</v>
      </c>
      <c r="AQ74" s="292">
        <v>0</v>
      </c>
      <c r="AR74" s="292">
        <v>0</v>
      </c>
      <c r="AS74" s="292">
        <v>0</v>
      </c>
      <c r="AT74" s="292">
        <v>0</v>
      </c>
      <c r="AU74" s="292">
        <v>0</v>
      </c>
      <c r="AV74" s="185">
        <v>48112265.259999998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558512588.43999994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34385825.599999994</v>
      </c>
      <c r="D75" s="195">
        <f t="shared" si="9"/>
        <v>0</v>
      </c>
      <c r="E75" s="195">
        <f t="shared" si="9"/>
        <v>68100327.580000013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201684402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26447328.440000005</v>
      </c>
      <c r="U75" s="195">
        <f t="shared" si="9"/>
        <v>35345440.880000003</v>
      </c>
      <c r="V75" s="195">
        <f t="shared" si="9"/>
        <v>465860.00000000006</v>
      </c>
      <c r="W75" s="195">
        <f t="shared" si="9"/>
        <v>17941036.5</v>
      </c>
      <c r="X75" s="195">
        <f t="shared" si="9"/>
        <v>10925391.649999999</v>
      </c>
      <c r="Y75" s="195">
        <f t="shared" si="9"/>
        <v>30974354.100000001</v>
      </c>
      <c r="Z75" s="195">
        <f t="shared" si="9"/>
        <v>2096660.4000000004</v>
      </c>
      <c r="AA75" s="195">
        <f t="shared" si="9"/>
        <v>1263759</v>
      </c>
      <c r="AB75" s="195">
        <f t="shared" si="9"/>
        <v>70653537.649999991</v>
      </c>
      <c r="AC75" s="195">
        <f t="shared" si="9"/>
        <v>20382014.999999996</v>
      </c>
      <c r="AD75" s="195">
        <f t="shared" si="9"/>
        <v>0</v>
      </c>
      <c r="AE75" s="195">
        <f t="shared" si="9"/>
        <v>8010682.0199999996</v>
      </c>
      <c r="AF75" s="195">
        <f t="shared" si="9"/>
        <v>0</v>
      </c>
      <c r="AG75" s="195">
        <f t="shared" si="9"/>
        <v>157992103.94999999</v>
      </c>
      <c r="AH75" s="195">
        <f t="shared" si="9"/>
        <v>0</v>
      </c>
      <c r="AI75" s="195">
        <f t="shared" si="9"/>
        <v>0</v>
      </c>
      <c r="AJ75" s="195">
        <f t="shared" si="9"/>
        <v>66957968.399999999</v>
      </c>
      <c r="AK75" s="195">
        <f t="shared" si="9"/>
        <v>18187916</v>
      </c>
      <c r="AL75" s="195">
        <f t="shared" si="9"/>
        <v>8267130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52666068.259999998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832747807.42999995</v>
      </c>
      <c r="CF75" s="252"/>
    </row>
    <row r="76" spans="1:84" ht="12.65" customHeight="1" x14ac:dyDescent="0.35">
      <c r="A76" s="171" t="s">
        <v>248</v>
      </c>
      <c r="B76" s="175"/>
      <c r="C76" s="293">
        <v>17108.02</v>
      </c>
      <c r="D76" s="293"/>
      <c r="E76" s="285">
        <v>36645.9</v>
      </c>
      <c r="F76" s="285"/>
      <c r="G76" s="293"/>
      <c r="H76" s="293"/>
      <c r="I76" s="285"/>
      <c r="J76" s="285"/>
      <c r="K76" s="285"/>
      <c r="L76" s="285"/>
      <c r="M76" s="285"/>
      <c r="N76" s="285"/>
      <c r="O76" s="285"/>
      <c r="P76" s="285">
        <v>13758.90769011472</v>
      </c>
      <c r="Q76" s="285"/>
      <c r="R76" s="285"/>
      <c r="S76" s="285"/>
      <c r="T76" s="285">
        <v>4532.9553420149396</v>
      </c>
      <c r="U76" s="285"/>
      <c r="V76" s="285"/>
      <c r="W76" s="285"/>
      <c r="X76" s="285"/>
      <c r="Y76" s="285"/>
      <c r="Z76" s="285"/>
      <c r="AA76" s="285"/>
      <c r="AB76" s="285"/>
      <c r="AC76" s="285">
        <v>621.80490875244163</v>
      </c>
      <c r="AD76" s="285"/>
      <c r="AE76" s="285">
        <v>9229.07</v>
      </c>
      <c r="AF76" s="285"/>
      <c r="AG76" s="285">
        <v>23115.403814153411</v>
      </c>
      <c r="AH76" s="285"/>
      <c r="AI76" s="285"/>
      <c r="AJ76" s="285">
        <v>24269.66</v>
      </c>
      <c r="AK76" s="285">
        <v>9223.1200000000008</v>
      </c>
      <c r="AL76" s="285">
        <v>7589.42</v>
      </c>
      <c r="AM76" s="285"/>
      <c r="AN76" s="285"/>
      <c r="AO76" s="285"/>
      <c r="AP76" s="285"/>
      <c r="AQ76" s="285"/>
      <c r="AR76" s="285"/>
      <c r="AS76" s="285"/>
      <c r="AT76" s="285"/>
      <c r="AU76" s="285"/>
      <c r="AV76" s="285">
        <v>24936.431802062987</v>
      </c>
      <c r="AW76" s="285"/>
      <c r="AX76" s="285"/>
      <c r="AY76" s="285"/>
      <c r="AZ76" s="285"/>
      <c r="BA76" s="285"/>
      <c r="BB76" s="285">
        <v>787.87388549804689</v>
      </c>
      <c r="BC76" s="285"/>
      <c r="BD76" s="285"/>
      <c r="BE76" s="285"/>
      <c r="BF76" s="285"/>
      <c r="BG76" s="285"/>
      <c r="BH76" s="285"/>
      <c r="BI76" s="285"/>
      <c r="BJ76" s="285"/>
      <c r="BK76" s="285"/>
      <c r="BL76" s="285"/>
      <c r="BM76" s="285"/>
      <c r="BN76" s="285">
        <v>2211.46</v>
      </c>
      <c r="BO76" s="285"/>
      <c r="BP76" s="285"/>
      <c r="BQ76" s="285"/>
      <c r="BR76" s="285"/>
      <c r="BS76" s="285"/>
      <c r="BT76" s="285"/>
      <c r="BU76" s="285"/>
      <c r="BV76" s="285"/>
      <c r="BW76" s="285"/>
      <c r="BX76" s="285"/>
      <c r="BY76" s="285">
        <v>71.98</v>
      </c>
      <c r="BZ76" s="285"/>
      <c r="CA76" s="285">
        <v>127.89</v>
      </c>
      <c r="CB76" s="285">
        <v>7332.28</v>
      </c>
      <c r="CC76" s="285"/>
      <c r="CD76" s="249" t="s">
        <v>221</v>
      </c>
      <c r="CE76" s="195">
        <f t="shared" si="8"/>
        <v>181562.17744259659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294">
        <v>2062.723391920018</v>
      </c>
      <c r="D77" s="294">
        <v>0</v>
      </c>
      <c r="E77" s="294">
        <v>26274.811991509196</v>
      </c>
      <c r="F77" s="294">
        <v>0</v>
      </c>
      <c r="G77" s="294">
        <v>0</v>
      </c>
      <c r="H77" s="294">
        <v>0</v>
      </c>
      <c r="I77" s="294">
        <v>0</v>
      </c>
      <c r="J77" s="294">
        <v>0</v>
      </c>
      <c r="K77" s="294">
        <v>0</v>
      </c>
      <c r="L77" s="294">
        <v>0</v>
      </c>
      <c r="M77" s="294">
        <v>0</v>
      </c>
      <c r="N77" s="294">
        <v>0</v>
      </c>
      <c r="O77" s="294">
        <v>0</v>
      </c>
      <c r="P77" s="294">
        <v>0</v>
      </c>
      <c r="Q77" s="294">
        <v>0</v>
      </c>
      <c r="R77" s="294">
        <v>0</v>
      </c>
      <c r="S77" s="294">
        <v>0</v>
      </c>
      <c r="T77" s="294">
        <v>0</v>
      </c>
      <c r="U77" s="294">
        <v>0</v>
      </c>
      <c r="V77" s="294">
        <v>0</v>
      </c>
      <c r="W77" s="294">
        <v>0</v>
      </c>
      <c r="X77" s="294">
        <v>0</v>
      </c>
      <c r="Y77" s="294">
        <v>0</v>
      </c>
      <c r="Z77" s="294">
        <v>0</v>
      </c>
      <c r="AA77" s="294">
        <v>0</v>
      </c>
      <c r="AB77" s="294">
        <v>0</v>
      </c>
      <c r="AC77" s="294">
        <v>0</v>
      </c>
      <c r="AD77" s="294">
        <v>0</v>
      </c>
      <c r="AE77" s="294">
        <v>0</v>
      </c>
      <c r="AF77" s="294">
        <v>0</v>
      </c>
      <c r="AG77" s="294">
        <v>2896.7451921874676</v>
      </c>
      <c r="AH77" s="294">
        <v>0</v>
      </c>
      <c r="AI77" s="294">
        <v>0</v>
      </c>
      <c r="AJ77" s="294">
        <v>0</v>
      </c>
      <c r="AK77" s="294">
        <v>0</v>
      </c>
      <c r="AL77" s="294">
        <v>0</v>
      </c>
      <c r="AM77" s="294">
        <v>0</v>
      </c>
      <c r="AN77" s="294">
        <v>0</v>
      </c>
      <c r="AO77" s="294">
        <v>0</v>
      </c>
      <c r="AP77" s="294">
        <v>0</v>
      </c>
      <c r="AQ77" s="294">
        <v>0</v>
      </c>
      <c r="AR77" s="294">
        <v>0</v>
      </c>
      <c r="AS77" s="294">
        <v>0</v>
      </c>
      <c r="AT77" s="294">
        <v>0</v>
      </c>
      <c r="AU77" s="294">
        <v>0</v>
      </c>
      <c r="AV77" s="294">
        <v>25.900874739226332</v>
      </c>
      <c r="AW77" s="295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296">
        <v>0.41</v>
      </c>
      <c r="BX77" s="184"/>
      <c r="BY77" s="184"/>
      <c r="BZ77" s="184"/>
      <c r="CA77" s="184"/>
      <c r="CB77" s="297">
        <v>1332</v>
      </c>
      <c r="CC77" s="249" t="s">
        <v>221</v>
      </c>
      <c r="CD77" s="249" t="s">
        <v>221</v>
      </c>
      <c r="CE77" s="195">
        <f>SUM(C77:CD77)</f>
        <v>32592.591450355907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294">
        <v>3118.5066777663355</v>
      </c>
      <c r="D78" s="294">
        <v>0</v>
      </c>
      <c r="E78" s="294">
        <v>31950.32957197693</v>
      </c>
      <c r="F78" s="294">
        <v>0</v>
      </c>
      <c r="G78" s="294">
        <v>0</v>
      </c>
      <c r="H78" s="294">
        <v>0</v>
      </c>
      <c r="I78" s="294">
        <v>0</v>
      </c>
      <c r="J78" s="294">
        <v>0</v>
      </c>
      <c r="K78" s="294">
        <v>0</v>
      </c>
      <c r="L78" s="294">
        <v>0</v>
      </c>
      <c r="M78" s="294">
        <v>0</v>
      </c>
      <c r="N78" s="294">
        <v>0</v>
      </c>
      <c r="O78" s="294">
        <v>0</v>
      </c>
      <c r="P78" s="294">
        <v>8817.479629452524</v>
      </c>
      <c r="Q78" s="294">
        <v>0</v>
      </c>
      <c r="R78" s="294">
        <v>0</v>
      </c>
      <c r="S78" s="294">
        <v>0</v>
      </c>
      <c r="T78" s="294">
        <v>0</v>
      </c>
      <c r="U78" s="294">
        <v>0</v>
      </c>
      <c r="V78" s="294">
        <v>0</v>
      </c>
      <c r="W78" s="294">
        <v>0</v>
      </c>
      <c r="X78" s="294">
        <v>0</v>
      </c>
      <c r="Y78" s="294">
        <v>0</v>
      </c>
      <c r="Z78" s="294">
        <v>0</v>
      </c>
      <c r="AA78" s="294">
        <v>0</v>
      </c>
      <c r="AB78" s="294">
        <v>0</v>
      </c>
      <c r="AC78" s="294">
        <v>0</v>
      </c>
      <c r="AD78" s="294">
        <v>0</v>
      </c>
      <c r="AE78" s="294">
        <v>0</v>
      </c>
      <c r="AF78" s="294">
        <v>0</v>
      </c>
      <c r="AG78" s="294">
        <v>13671.645576014793</v>
      </c>
      <c r="AH78" s="294">
        <v>0</v>
      </c>
      <c r="AI78" s="294">
        <v>0</v>
      </c>
      <c r="AJ78" s="294">
        <v>5978.353356196254</v>
      </c>
      <c r="AK78" s="294">
        <v>0</v>
      </c>
      <c r="AL78" s="294">
        <v>0</v>
      </c>
      <c r="AM78" s="294">
        <v>0</v>
      </c>
      <c r="AN78" s="294">
        <v>0</v>
      </c>
      <c r="AO78" s="294">
        <v>0</v>
      </c>
      <c r="AP78" s="294">
        <v>0</v>
      </c>
      <c r="AQ78" s="294">
        <v>0</v>
      </c>
      <c r="AR78" s="294">
        <v>0</v>
      </c>
      <c r="AS78" s="294">
        <v>0</v>
      </c>
      <c r="AT78" s="294">
        <v>0</v>
      </c>
      <c r="AU78" s="294">
        <v>0</v>
      </c>
      <c r="AV78" s="294">
        <v>0</v>
      </c>
      <c r="AW78" s="295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63536.314811406839</v>
      </c>
      <c r="CF78" s="195"/>
    </row>
    <row r="79" spans="1:84" ht="12.65" customHeight="1" x14ac:dyDescent="0.35">
      <c r="A79" s="171" t="s">
        <v>251</v>
      </c>
      <c r="B79" s="175"/>
      <c r="C79" s="298">
        <v>53219.575656622073</v>
      </c>
      <c r="D79" s="298">
        <v>0</v>
      </c>
      <c r="E79" s="294">
        <v>0</v>
      </c>
      <c r="F79" s="294">
        <v>0</v>
      </c>
      <c r="G79" s="294">
        <v>0</v>
      </c>
      <c r="H79" s="294">
        <v>0</v>
      </c>
      <c r="I79" s="294">
        <v>0</v>
      </c>
      <c r="J79" s="294">
        <v>0</v>
      </c>
      <c r="K79" s="294">
        <v>0</v>
      </c>
      <c r="L79" s="294">
        <v>0</v>
      </c>
      <c r="M79" s="294">
        <v>0</v>
      </c>
      <c r="N79" s="294">
        <v>0</v>
      </c>
      <c r="O79" s="294">
        <v>0</v>
      </c>
      <c r="P79" s="294">
        <v>23262.84350722696</v>
      </c>
      <c r="Q79" s="294">
        <v>0</v>
      </c>
      <c r="R79" s="294">
        <v>0</v>
      </c>
      <c r="S79" s="294">
        <v>0</v>
      </c>
      <c r="T79" s="294">
        <v>778.92591656162836</v>
      </c>
      <c r="U79" s="294">
        <v>0</v>
      </c>
      <c r="V79" s="294">
        <v>0</v>
      </c>
      <c r="W79" s="294">
        <v>0</v>
      </c>
      <c r="X79" s="294">
        <v>0</v>
      </c>
      <c r="Y79" s="294">
        <v>0</v>
      </c>
      <c r="Z79" s="294">
        <v>0</v>
      </c>
      <c r="AA79" s="294">
        <v>0</v>
      </c>
      <c r="AB79" s="294">
        <v>0</v>
      </c>
      <c r="AC79" s="294">
        <v>65.504653136611424</v>
      </c>
      <c r="AD79" s="294">
        <v>0</v>
      </c>
      <c r="AE79" s="294">
        <v>2190.5877081001581</v>
      </c>
      <c r="AF79" s="294">
        <v>0</v>
      </c>
      <c r="AG79" s="294">
        <v>0</v>
      </c>
      <c r="AH79" s="294">
        <v>0</v>
      </c>
      <c r="AI79" s="294">
        <v>0</v>
      </c>
      <c r="AJ79" s="294">
        <v>34439.573669489728</v>
      </c>
      <c r="AK79" s="294">
        <v>2594.0049775674379</v>
      </c>
      <c r="AL79" s="294">
        <v>581.53975713633042</v>
      </c>
      <c r="AM79" s="294">
        <v>0</v>
      </c>
      <c r="AN79" s="294">
        <v>0</v>
      </c>
      <c r="AO79" s="294">
        <v>0</v>
      </c>
      <c r="AP79" s="294">
        <v>0</v>
      </c>
      <c r="AQ79" s="294">
        <v>0</v>
      </c>
      <c r="AR79" s="294">
        <v>0</v>
      </c>
      <c r="AS79" s="294">
        <v>0</v>
      </c>
      <c r="AT79" s="294">
        <v>0</v>
      </c>
      <c r="AU79" s="294">
        <v>0</v>
      </c>
      <c r="AV79" s="294">
        <v>1720.9623968655064</v>
      </c>
      <c r="AW79" s="295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118853.51824270641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299">
        <v>29.957693831512646</v>
      </c>
      <c r="D80" s="299">
        <v>0</v>
      </c>
      <c r="E80" s="299">
        <v>55.053834923965226</v>
      </c>
      <c r="F80" s="299">
        <v>0</v>
      </c>
      <c r="G80" s="299">
        <v>0</v>
      </c>
      <c r="H80" s="299">
        <v>0</v>
      </c>
      <c r="I80" s="299">
        <v>0</v>
      </c>
      <c r="J80" s="299">
        <v>0</v>
      </c>
      <c r="K80" s="299">
        <v>0</v>
      </c>
      <c r="L80" s="299">
        <v>0</v>
      </c>
      <c r="M80" s="299">
        <v>0</v>
      </c>
      <c r="N80" s="299">
        <v>0</v>
      </c>
      <c r="O80" s="299">
        <v>0</v>
      </c>
      <c r="P80" s="299">
        <v>22.853796572211809</v>
      </c>
      <c r="Q80" s="299">
        <v>0</v>
      </c>
      <c r="R80" s="299">
        <v>0</v>
      </c>
      <c r="S80" s="299">
        <v>0</v>
      </c>
      <c r="T80" s="299">
        <v>11.871683560017578</v>
      </c>
      <c r="U80" s="299">
        <v>0</v>
      </c>
      <c r="V80" s="299">
        <v>0</v>
      </c>
      <c r="W80" s="299">
        <v>0</v>
      </c>
      <c r="X80" s="299">
        <v>0</v>
      </c>
      <c r="Y80" s="299">
        <v>0</v>
      </c>
      <c r="Z80" s="299">
        <v>0</v>
      </c>
      <c r="AA80" s="299">
        <v>0</v>
      </c>
      <c r="AB80" s="299">
        <v>0</v>
      </c>
      <c r="AC80" s="299">
        <v>0</v>
      </c>
      <c r="AD80" s="299">
        <v>0</v>
      </c>
      <c r="AE80" s="299">
        <v>4.1952054788773688E-3</v>
      </c>
      <c r="AF80" s="299">
        <v>0</v>
      </c>
      <c r="AG80" s="299">
        <v>33.242232872158596</v>
      </c>
      <c r="AH80" s="299">
        <v>0</v>
      </c>
      <c r="AI80" s="299">
        <v>0</v>
      </c>
      <c r="AJ80" s="299">
        <v>20.984628764248683</v>
      </c>
      <c r="AK80" s="299">
        <v>1.4000767121369757</v>
      </c>
      <c r="AL80" s="299">
        <v>0</v>
      </c>
      <c r="AM80" s="299">
        <v>0</v>
      </c>
      <c r="AN80" s="299">
        <v>0</v>
      </c>
      <c r="AO80" s="299">
        <v>0</v>
      </c>
      <c r="AP80" s="299">
        <v>0</v>
      </c>
      <c r="AQ80" s="299">
        <v>0</v>
      </c>
      <c r="AR80" s="299">
        <v>0</v>
      </c>
      <c r="AS80" s="299">
        <v>0</v>
      </c>
      <c r="AT80" s="299">
        <v>0</v>
      </c>
      <c r="AU80" s="299">
        <v>0</v>
      </c>
      <c r="AV80" s="299">
        <v>13.8501568474178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189.21829928914815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1" t="s">
        <v>1265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1267</v>
      </c>
      <c r="D83" s="256"/>
      <c r="E83" s="175"/>
    </row>
    <row r="84" spans="1:5" ht="12.65" customHeight="1" thickBot="1" x14ac:dyDescent="0.4">
      <c r="A84" s="173" t="s">
        <v>257</v>
      </c>
      <c r="B84" s="172" t="s">
        <v>256</v>
      </c>
      <c r="C84" s="300" t="s">
        <v>1268</v>
      </c>
      <c r="D84" s="205"/>
      <c r="E84" s="204"/>
    </row>
    <row r="85" spans="1:5" ht="12.65" customHeight="1" x14ac:dyDescent="0.35">
      <c r="A85" s="173" t="s">
        <v>1251</v>
      </c>
      <c r="B85" s="172"/>
      <c r="C85" s="301" t="s">
        <v>1269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302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303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302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303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303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304" t="s">
        <v>1275</v>
      </c>
      <c r="D91" s="205"/>
      <c r="E91" s="204"/>
    </row>
    <row r="92" spans="1:5" ht="12.65" customHeight="1" thickBot="1" x14ac:dyDescent="0.4">
      <c r="A92" s="173" t="s">
        <v>263</v>
      </c>
      <c r="B92" s="172" t="s">
        <v>256</v>
      </c>
      <c r="C92" s="305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/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3896</v>
      </c>
      <c r="D111" s="174">
        <v>14674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51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75</v>
      </c>
    </row>
    <row r="128" spans="1:5" ht="12.65" customHeight="1" x14ac:dyDescent="0.35">
      <c r="A128" s="173" t="s">
        <v>292</v>
      </c>
      <c r="B128" s="172" t="s">
        <v>256</v>
      </c>
      <c r="C128" s="189">
        <v>82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0</v>
      </c>
      <c r="C138" s="189">
        <v>2248.3083247687564</v>
      </c>
      <c r="D138" s="174">
        <v>1647.6916752312441</v>
      </c>
      <c r="E138" s="175">
        <f>SUM(B138:D138)</f>
        <v>3896.0000000000005</v>
      </c>
    </row>
    <row r="139" spans="1:6" ht="12.65" customHeight="1" x14ac:dyDescent="0.35">
      <c r="A139" s="173" t="s">
        <v>215</v>
      </c>
      <c r="B139" s="174">
        <v>0</v>
      </c>
      <c r="C139" s="189">
        <v>8992.6716196136695</v>
      </c>
      <c r="D139" s="174">
        <v>5681.3283803863296</v>
      </c>
      <c r="E139" s="175">
        <f>SUM(B139:D139)</f>
        <v>14674</v>
      </c>
    </row>
    <row r="140" spans="1:6" ht="12.65" customHeight="1" x14ac:dyDescent="0.35">
      <c r="A140" s="173" t="s">
        <v>298</v>
      </c>
      <c r="B140" s="174">
        <v>85.236819829748953</v>
      </c>
      <c r="C140" s="174">
        <v>49477.105169841168</v>
      </c>
      <c r="D140" s="174">
        <v>36305.658010329076</v>
      </c>
      <c r="E140" s="175">
        <f>SUM(B140:D140)</f>
        <v>85868</v>
      </c>
    </row>
    <row r="141" spans="1:6" ht="12.65" customHeight="1" x14ac:dyDescent="0.35">
      <c r="A141" s="173" t="s">
        <v>245</v>
      </c>
      <c r="B141" s="174">
        <v>1225</v>
      </c>
      <c r="C141" s="189">
        <v>162169952.73000002</v>
      </c>
      <c r="D141" s="174">
        <v>112064041.25999999</v>
      </c>
      <c r="E141" s="175">
        <f>SUM(B141:D141)</f>
        <v>274235218.99000001</v>
      </c>
      <c r="F141" s="199"/>
    </row>
    <row r="142" spans="1:6" ht="12.65" customHeight="1" x14ac:dyDescent="0.35">
      <c r="A142" s="173" t="s">
        <v>246</v>
      </c>
      <c r="B142" s="174">
        <v>554407.19329094677</v>
      </c>
      <c r="C142" s="189">
        <v>321814716.50587064</v>
      </c>
      <c r="D142" s="174">
        <v>236143464.74083844</v>
      </c>
      <c r="E142" s="175">
        <f>SUM(B142:D142)</f>
        <v>558512588.44000006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306">
        <v>5654552.7999999989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306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306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306">
        <v>8992345.75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306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306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306">
        <v>4014271.1299999994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306">
        <v>12942.13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18674111.809999999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307">
        <v>2475212.6599999997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307">
        <v>25083.72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2500296.38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308">
        <v>2011687.5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308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2011687.5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309">
        <v>142389.01999999999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309">
        <v>3263976.34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30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3406365.36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310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310">
        <v>2951285.0399999996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2951285.0399999996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774201.99999999988</v>
      </c>
      <c r="C195" s="189">
        <v>0</v>
      </c>
      <c r="D195" s="174">
        <v>0</v>
      </c>
      <c r="E195" s="175">
        <f t="shared" ref="E195:E203" si="10">SUM(B195:C195)-D195</f>
        <v>774201.99999999988</v>
      </c>
    </row>
    <row r="196" spans="1:8" ht="12.65" customHeight="1" x14ac:dyDescent="0.35">
      <c r="A196" s="173" t="s">
        <v>333</v>
      </c>
      <c r="B196" s="174">
        <v>416167.19</v>
      </c>
      <c r="C196" s="189">
        <v>56240</v>
      </c>
      <c r="D196" s="174"/>
      <c r="E196" s="175">
        <f t="shared" si="10"/>
        <v>472407.19</v>
      </c>
    </row>
    <row r="197" spans="1:8" ht="12.65" customHeight="1" x14ac:dyDescent="0.35">
      <c r="A197" s="173" t="s">
        <v>334</v>
      </c>
      <c r="B197" s="174">
        <v>135924275.20000002</v>
      </c>
      <c r="C197" s="189">
        <v>1318249</v>
      </c>
      <c r="D197" s="174"/>
      <c r="E197" s="175">
        <f t="shared" si="10"/>
        <v>137242524.20000002</v>
      </c>
    </row>
    <row r="198" spans="1:8" ht="12.65" customHeight="1" x14ac:dyDescent="0.35">
      <c r="A198" s="173" t="s">
        <v>335</v>
      </c>
      <c r="B198" s="174">
        <v>0</v>
      </c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3686122.3</v>
      </c>
      <c r="C199" s="189">
        <v>144311</v>
      </c>
      <c r="D199" s="174">
        <v>0</v>
      </c>
      <c r="E199" s="175">
        <f t="shared" si="10"/>
        <v>3830433.3</v>
      </c>
    </row>
    <row r="200" spans="1:8" ht="12.65" customHeight="1" x14ac:dyDescent="0.35">
      <c r="A200" s="173" t="s">
        <v>337</v>
      </c>
      <c r="B200" s="174">
        <v>29081305.119999997</v>
      </c>
      <c r="C200" s="189">
        <v>2293701</v>
      </c>
      <c r="D200" s="174">
        <v>0</v>
      </c>
      <c r="E200" s="175">
        <f t="shared" si="10"/>
        <v>31375006.119999997</v>
      </c>
    </row>
    <row r="201" spans="1:8" ht="12.65" customHeight="1" x14ac:dyDescent="0.3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2467885.4300000002</v>
      </c>
      <c r="C202" s="189">
        <v>2729030</v>
      </c>
      <c r="D202" s="174">
        <v>0</v>
      </c>
      <c r="E202" s="175">
        <f t="shared" si="10"/>
        <v>5196915.43</v>
      </c>
    </row>
    <row r="203" spans="1:8" ht="12.65" customHeight="1" x14ac:dyDescent="0.3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172349957.24000004</v>
      </c>
      <c r="C204" s="191">
        <f>SUM(C195:C203)</f>
        <v>6541531</v>
      </c>
      <c r="D204" s="175">
        <f>SUM(D195:D203)</f>
        <v>0</v>
      </c>
      <c r="E204" s="175">
        <f>SUM(E195:E203)</f>
        <v>178891488.24000004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373041.46</v>
      </c>
      <c r="C209" s="189">
        <v>9086</v>
      </c>
      <c r="D209" s="174">
        <v>0</v>
      </c>
      <c r="E209" s="175">
        <f t="shared" ref="E209:E216" si="11">SUM(B209:C209)-D209</f>
        <v>382127.46</v>
      </c>
      <c r="H209" s="259"/>
    </row>
    <row r="210" spans="1:8" ht="12.65" customHeight="1" x14ac:dyDescent="0.35">
      <c r="A210" s="173" t="s">
        <v>334</v>
      </c>
      <c r="B210" s="174">
        <v>41728553.61999999</v>
      </c>
      <c r="C210" s="189">
        <v>4273880</v>
      </c>
      <c r="D210" s="174">
        <v>0</v>
      </c>
      <c r="E210" s="175">
        <f t="shared" si="11"/>
        <v>46002433.61999999</v>
      </c>
      <c r="H210" s="259"/>
    </row>
    <row r="211" spans="1:8" ht="12.65" customHeight="1" x14ac:dyDescent="0.35">
      <c r="A211" s="173" t="s">
        <v>335</v>
      </c>
      <c r="B211" s="174">
        <v>0</v>
      </c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2855291.649999999</v>
      </c>
      <c r="C212" s="189">
        <v>178857</v>
      </c>
      <c r="D212" s="174">
        <v>0</v>
      </c>
      <c r="E212" s="175">
        <f t="shared" si="11"/>
        <v>3034148.649999999</v>
      </c>
      <c r="H212" s="259"/>
    </row>
    <row r="213" spans="1:8" ht="12.65" customHeight="1" x14ac:dyDescent="0.35">
      <c r="A213" s="173" t="s">
        <v>337</v>
      </c>
      <c r="B213" s="174">
        <v>20079231.980000004</v>
      </c>
      <c r="C213" s="189">
        <v>1756748</v>
      </c>
      <c r="D213" s="174">
        <v>247916</v>
      </c>
      <c r="E213" s="175">
        <f t="shared" si="11"/>
        <v>21588063.980000004</v>
      </c>
      <c r="H213" s="259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1455066.3200000005</v>
      </c>
      <c r="C215" s="189">
        <v>432058</v>
      </c>
      <c r="D215" s="174">
        <v>0</v>
      </c>
      <c r="E215" s="175">
        <f t="shared" si="11"/>
        <v>1887124.3200000005</v>
      </c>
      <c r="H215" s="259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66491185.029999994</v>
      </c>
      <c r="C217" s="191">
        <f>SUM(C208:C216)</f>
        <v>6650629</v>
      </c>
      <c r="D217" s="175">
        <f>SUM(D208:D216)</f>
        <v>247916</v>
      </c>
      <c r="E217" s="175">
        <f>SUM(E208:E216)</f>
        <v>72893898.030000001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21" t="s">
        <v>1255</v>
      </c>
      <c r="C220" s="321"/>
      <c r="D220" s="208"/>
      <c r="E220" s="208"/>
    </row>
    <row r="221" spans="1:8" ht="12.65" customHeight="1" x14ac:dyDescent="0.35">
      <c r="A221" s="271" t="s">
        <v>1255</v>
      </c>
      <c r="B221" s="208"/>
      <c r="C221" s="189">
        <v>2458576</v>
      </c>
      <c r="D221" s="172">
        <f>C221</f>
        <v>2458576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406302.47571788938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383157007.38079333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120130.99082970225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34360779.874743998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97325267.807915077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515369488.53000003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2762.8980074422698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970397.96766564599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7832089.0323343538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8802487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6664524.4699999997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6664524.4699999997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533295076.00000006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527659973.86000001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39998335.759999968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2056009.8400000026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154487.47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565756787.25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774201.99999999988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472407.19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137242523.96000001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3830433.5300000003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31375005.770000003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5196915.51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178891487.96000001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73389730.530000001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105501757.43000001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311">
        <v>418484.62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418484.62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671677029.30000007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312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312">
        <v>0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312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312">
        <v>3002409.09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312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312">
        <v>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312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312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312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312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3002409.09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312">
        <v>668674620.20999992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671677029.29999995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671677029.30000007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274235218.99000001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558512588.43999994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832747807.42999995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2458575.87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515369488.53000003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8802486.6400000006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6664524.4699999997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533295075.51000005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299452731.9199999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7791581.1099999994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7791581.1099999994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307244313.02999991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95018493.12000002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18674111.809999999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4074280.49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13162691.309999999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749271.95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91961523.760000005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6650628.3100000005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2500296.38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2011687.5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3406365.3600000003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2951285.0399999996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10106451.100000001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251267086.13000003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55977226.899999887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55977226.899999887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55977226.899999887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311 South L Street   H-0     FYE 12/31/2018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3896</v>
      </c>
      <c r="C414" s="194">
        <f>E138</f>
        <v>3896.0000000000005</v>
      </c>
      <c r="D414" s="179"/>
    </row>
    <row r="415" spans="1:5" ht="12.65" customHeight="1" x14ac:dyDescent="0.35">
      <c r="A415" s="179" t="s">
        <v>464</v>
      </c>
      <c r="B415" s="179">
        <f>D111</f>
        <v>14674</v>
      </c>
      <c r="C415" s="179">
        <f>E139</f>
        <v>14674</v>
      </c>
      <c r="D415" s="194">
        <f>SUM(C59:H59)+N59</f>
        <v>14629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95018493.12000002</v>
      </c>
      <c r="C427" s="179">
        <f t="shared" ref="C427:C434" si="13">CE61</f>
        <v>95018493.12000002</v>
      </c>
      <c r="D427" s="179"/>
    </row>
    <row r="428" spans="1:7" ht="12.65" customHeight="1" x14ac:dyDescent="0.35">
      <c r="A428" s="179" t="s">
        <v>3</v>
      </c>
      <c r="B428" s="179">
        <f t="shared" si="12"/>
        <v>18674111.809999999</v>
      </c>
      <c r="C428" s="179">
        <f t="shared" si="13"/>
        <v>18674112</v>
      </c>
      <c r="D428" s="179">
        <f>D173</f>
        <v>18674111.809999999</v>
      </c>
    </row>
    <row r="429" spans="1:7" ht="12.65" customHeight="1" x14ac:dyDescent="0.35">
      <c r="A429" s="179" t="s">
        <v>236</v>
      </c>
      <c r="B429" s="179">
        <f t="shared" si="12"/>
        <v>4074280.49</v>
      </c>
      <c r="C429" s="179">
        <f t="shared" si="13"/>
        <v>4074280.4899999998</v>
      </c>
      <c r="D429" s="179"/>
    </row>
    <row r="430" spans="1:7" ht="12.65" customHeight="1" x14ac:dyDescent="0.35">
      <c r="A430" s="179" t="s">
        <v>237</v>
      </c>
      <c r="B430" s="179">
        <f t="shared" si="12"/>
        <v>13162691.309999999</v>
      </c>
      <c r="C430" s="179">
        <f t="shared" si="13"/>
        <v>13162691.309999999</v>
      </c>
      <c r="D430" s="179"/>
    </row>
    <row r="431" spans="1:7" ht="12.65" customHeight="1" x14ac:dyDescent="0.35">
      <c r="A431" s="179" t="s">
        <v>444</v>
      </c>
      <c r="B431" s="179">
        <f t="shared" si="12"/>
        <v>749271.95</v>
      </c>
      <c r="C431" s="179">
        <f t="shared" si="13"/>
        <v>749271.95</v>
      </c>
      <c r="D431" s="179"/>
    </row>
    <row r="432" spans="1:7" ht="12.65" customHeight="1" x14ac:dyDescent="0.35">
      <c r="A432" s="179" t="s">
        <v>445</v>
      </c>
      <c r="B432" s="179">
        <f t="shared" si="12"/>
        <v>91961523.760000005</v>
      </c>
      <c r="C432" s="179">
        <f t="shared" si="13"/>
        <v>91961523.759999976</v>
      </c>
      <c r="D432" s="179"/>
    </row>
    <row r="433" spans="1:7" ht="12.65" customHeight="1" x14ac:dyDescent="0.35">
      <c r="A433" s="179" t="s">
        <v>6</v>
      </c>
      <c r="B433" s="179">
        <f t="shared" si="12"/>
        <v>6650628.3100000005</v>
      </c>
      <c r="C433" s="179">
        <f t="shared" si="13"/>
        <v>6650629</v>
      </c>
      <c r="D433" s="179">
        <f>C217</f>
        <v>6650629</v>
      </c>
    </row>
    <row r="434" spans="1:7" ht="12.65" customHeight="1" x14ac:dyDescent="0.35">
      <c r="A434" s="179" t="s">
        <v>474</v>
      </c>
      <c r="B434" s="179">
        <f t="shared" si="12"/>
        <v>2500296.38</v>
      </c>
      <c r="C434" s="179">
        <f t="shared" si="13"/>
        <v>2500296.38</v>
      </c>
      <c r="D434" s="179">
        <f>D177</f>
        <v>2500296.38</v>
      </c>
    </row>
    <row r="435" spans="1:7" ht="12.65" customHeight="1" x14ac:dyDescent="0.35">
      <c r="A435" s="179" t="s">
        <v>447</v>
      </c>
      <c r="B435" s="179">
        <f t="shared" si="12"/>
        <v>2011687.5</v>
      </c>
      <c r="C435" s="179"/>
      <c r="D435" s="179">
        <f>D181</f>
        <v>2011687.5</v>
      </c>
    </row>
    <row r="436" spans="1:7" ht="12.65" customHeight="1" x14ac:dyDescent="0.35">
      <c r="A436" s="179" t="s">
        <v>475</v>
      </c>
      <c r="B436" s="179">
        <f t="shared" si="12"/>
        <v>3406365.3600000003</v>
      </c>
      <c r="C436" s="179"/>
      <c r="D436" s="179">
        <f>D186</f>
        <v>3406365.36</v>
      </c>
    </row>
    <row r="437" spans="1:7" ht="12.65" customHeight="1" x14ac:dyDescent="0.35">
      <c r="A437" s="194" t="s">
        <v>449</v>
      </c>
      <c r="B437" s="194">
        <f t="shared" si="12"/>
        <v>2951285.0399999996</v>
      </c>
      <c r="C437" s="194"/>
      <c r="D437" s="194">
        <f>D190</f>
        <v>2951285.0399999996</v>
      </c>
    </row>
    <row r="438" spans="1:7" ht="12.65" customHeight="1" x14ac:dyDescent="0.35">
      <c r="A438" s="194" t="s">
        <v>476</v>
      </c>
      <c r="B438" s="194">
        <f>C386+C387+C388</f>
        <v>8369337.9000000004</v>
      </c>
      <c r="C438" s="194">
        <f>CD69</f>
        <v>8369337.9000000004</v>
      </c>
      <c r="D438" s="194">
        <f>D181+D186+D190</f>
        <v>8369337.8999999985</v>
      </c>
    </row>
    <row r="439" spans="1:7" ht="12.65" customHeight="1" x14ac:dyDescent="0.35">
      <c r="A439" s="179" t="s">
        <v>451</v>
      </c>
      <c r="B439" s="194">
        <f>C389</f>
        <v>10106451.100000001</v>
      </c>
      <c r="C439" s="194">
        <f>SUM(C69:CC69)</f>
        <v>10106451.1</v>
      </c>
      <c r="D439" s="179"/>
    </row>
    <row r="440" spans="1:7" ht="12.65" customHeight="1" x14ac:dyDescent="0.35">
      <c r="A440" s="179" t="s">
        <v>477</v>
      </c>
      <c r="B440" s="194">
        <f>B438+B439</f>
        <v>18475789</v>
      </c>
      <c r="C440" s="194">
        <f>CE69</f>
        <v>18475789</v>
      </c>
      <c r="D440" s="179"/>
    </row>
    <row r="441" spans="1:7" ht="12.65" customHeight="1" x14ac:dyDescent="0.35">
      <c r="A441" s="179" t="s">
        <v>478</v>
      </c>
      <c r="B441" s="179">
        <f>D390</f>
        <v>251267086.13000003</v>
      </c>
      <c r="C441" s="179">
        <f>SUM(C427:C437)+C440</f>
        <v>251267087.00999999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2458576</v>
      </c>
      <c r="C444" s="179">
        <f>C363</f>
        <v>2458575.87</v>
      </c>
      <c r="D444" s="179"/>
    </row>
    <row r="445" spans="1:7" ht="12.65" customHeight="1" x14ac:dyDescent="0.35">
      <c r="A445" s="179" t="s">
        <v>343</v>
      </c>
      <c r="B445" s="179">
        <f>D229</f>
        <v>515369488.53000003</v>
      </c>
      <c r="C445" s="179">
        <f>C364</f>
        <v>515369488.53000003</v>
      </c>
      <c r="D445" s="179"/>
    </row>
    <row r="446" spans="1:7" ht="12.65" customHeight="1" x14ac:dyDescent="0.35">
      <c r="A446" s="179" t="s">
        <v>351</v>
      </c>
      <c r="B446" s="179">
        <f>D236</f>
        <v>8802487</v>
      </c>
      <c r="C446" s="179">
        <f>C365</f>
        <v>8802486.6400000006</v>
      </c>
      <c r="D446" s="179"/>
    </row>
    <row r="447" spans="1:7" ht="12.65" customHeight="1" x14ac:dyDescent="0.35">
      <c r="A447" s="179" t="s">
        <v>356</v>
      </c>
      <c r="B447" s="179">
        <f>D240</f>
        <v>6664524.4699999997</v>
      </c>
      <c r="C447" s="179">
        <f>C366</f>
        <v>6664524.4699999997</v>
      </c>
      <c r="D447" s="179"/>
    </row>
    <row r="448" spans="1:7" ht="12.65" customHeight="1" x14ac:dyDescent="0.35">
      <c r="A448" s="179" t="s">
        <v>358</v>
      </c>
      <c r="B448" s="179">
        <f>D242</f>
        <v>533295076.00000006</v>
      </c>
      <c r="C448" s="179">
        <f>D367</f>
        <v>533295075.51000005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2762.8980074422698</v>
      </c>
    </row>
    <row r="454" spans="1:7" ht="12.65" customHeight="1" x14ac:dyDescent="0.35">
      <c r="A454" s="179" t="s">
        <v>168</v>
      </c>
      <c r="B454" s="179">
        <f>C233</f>
        <v>970397.96766564599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7832089.0323343538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7791581.1099999994</v>
      </c>
      <c r="C458" s="194">
        <f>CE70</f>
        <v>7791581.1099999994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274235218.99000001</v>
      </c>
      <c r="C463" s="194">
        <f>CE73</f>
        <v>274235218.99000001</v>
      </c>
      <c r="D463" s="194">
        <f>E141+E147+E153</f>
        <v>274235218.99000001</v>
      </c>
    </row>
    <row r="464" spans="1:7" ht="12.65" customHeight="1" x14ac:dyDescent="0.35">
      <c r="A464" s="179" t="s">
        <v>246</v>
      </c>
      <c r="B464" s="194">
        <f>C360</f>
        <v>558512588.43999994</v>
      </c>
      <c r="C464" s="194">
        <f>CE74</f>
        <v>558512588.43999994</v>
      </c>
      <c r="D464" s="194">
        <f>E142+E148+E154</f>
        <v>558512588.44000006</v>
      </c>
    </row>
    <row r="465" spans="1:7" ht="12.65" customHeight="1" x14ac:dyDescent="0.35">
      <c r="A465" s="179" t="s">
        <v>247</v>
      </c>
      <c r="B465" s="194">
        <f>D361</f>
        <v>832747807.42999995</v>
      </c>
      <c r="C465" s="194">
        <f>CE75</f>
        <v>832747807.42999995</v>
      </c>
      <c r="D465" s="194">
        <f>D463+D464</f>
        <v>832747807.43000007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774201.99999999988</v>
      </c>
      <c r="C468" s="179">
        <f>E195</f>
        <v>774201.99999999988</v>
      </c>
      <c r="D468" s="179"/>
    </row>
    <row r="469" spans="1:7" ht="12.65" customHeight="1" x14ac:dyDescent="0.35">
      <c r="A469" s="179" t="s">
        <v>333</v>
      </c>
      <c r="B469" s="179">
        <f t="shared" si="14"/>
        <v>472407.19</v>
      </c>
      <c r="C469" s="179">
        <f>E196</f>
        <v>472407.19</v>
      </c>
      <c r="D469" s="179"/>
    </row>
    <row r="470" spans="1:7" ht="12.65" customHeight="1" x14ac:dyDescent="0.35">
      <c r="A470" s="179" t="s">
        <v>334</v>
      </c>
      <c r="B470" s="179">
        <f t="shared" si="14"/>
        <v>137242523.96000001</v>
      </c>
      <c r="C470" s="179">
        <f>E197</f>
        <v>137242524.20000002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3830433.5300000003</v>
      </c>
      <c r="C472" s="179">
        <f>E199</f>
        <v>3830433.3</v>
      </c>
      <c r="D472" s="179"/>
    </row>
    <row r="473" spans="1:7" ht="12.65" customHeight="1" x14ac:dyDescent="0.35">
      <c r="A473" s="179" t="s">
        <v>495</v>
      </c>
      <c r="B473" s="179">
        <f t="shared" si="14"/>
        <v>31375005.770000003</v>
      </c>
      <c r="C473" s="179">
        <f>SUM(E200:E201)</f>
        <v>31375006.119999997</v>
      </c>
      <c r="D473" s="179"/>
    </row>
    <row r="474" spans="1:7" ht="12.65" customHeight="1" x14ac:dyDescent="0.35">
      <c r="A474" s="179" t="s">
        <v>339</v>
      </c>
      <c r="B474" s="179">
        <f t="shared" si="14"/>
        <v>5196915.51</v>
      </c>
      <c r="C474" s="179">
        <f>E202</f>
        <v>5196915.43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178891487.96000001</v>
      </c>
      <c r="C476" s="179">
        <f>E204</f>
        <v>178891488.24000004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73389730.530000001</v>
      </c>
      <c r="C478" s="179">
        <f>E217</f>
        <v>72893898.030000001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671677029.30000007</v>
      </c>
    </row>
    <row r="482" spans="1:12" ht="12.65" customHeight="1" x14ac:dyDescent="0.35">
      <c r="A482" s="180" t="s">
        <v>499</v>
      </c>
      <c r="C482" s="180">
        <f>D339</f>
        <v>671677029.29999995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175</v>
      </c>
      <c r="B493" s="261" t="s">
        <v>1266</v>
      </c>
      <c r="C493" s="261" t="str">
        <f>RIGHT(C82,4)</f>
        <v>2018</v>
      </c>
      <c r="D493" s="261" t="s">
        <v>1266</v>
      </c>
      <c r="E493" s="261" t="str">
        <f>RIGHT(C82,4)</f>
        <v>2018</v>
      </c>
      <c r="F493" s="261" t="s">
        <v>1266</v>
      </c>
      <c r="G493" s="261" t="str">
        <f>RIGHT(C82,4)</f>
        <v>2018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v>7200061.9336000001</v>
      </c>
      <c r="C496" s="240">
        <f>C71</f>
        <v>6900981.5799999991</v>
      </c>
      <c r="D496" s="240">
        <v>2675</v>
      </c>
      <c r="E496" s="180">
        <f>C59</f>
        <v>3051</v>
      </c>
      <c r="F496" s="263">
        <f t="shared" ref="F496:G511" si="15">IF(B496=0,"",IF(D496=0,"",B496/D496))</f>
        <v>2691.6119377943924</v>
      </c>
      <c r="G496" s="264">
        <f t="shared" si="15"/>
        <v>2261.8753130121268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v>11240629.343900006</v>
      </c>
      <c r="C498" s="240">
        <f>E71</f>
        <v>11003456.360000001</v>
      </c>
      <c r="D498" s="240">
        <v>10699</v>
      </c>
      <c r="E498" s="180">
        <f>E59</f>
        <v>11578</v>
      </c>
      <c r="F498" s="263">
        <f t="shared" si="15"/>
        <v>1050.6242960930933</v>
      </c>
      <c r="G498" s="263">
        <f t="shared" si="15"/>
        <v>950.37626187597175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v>12646020.2382</v>
      </c>
      <c r="C509" s="240">
        <f>P71</f>
        <v>12755981.069999997</v>
      </c>
      <c r="D509" s="240">
        <v>1751215</v>
      </c>
      <c r="E509" s="180">
        <f>P59</f>
        <v>1828885.0000000002</v>
      </c>
      <c r="F509" s="263">
        <f t="shared" si="15"/>
        <v>7.2212836448979703</v>
      </c>
      <c r="G509" s="263">
        <f t="shared" si="15"/>
        <v>6.9747310902544415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v>255.02409999999998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v>254.41319999999629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v>6118447.0788999982</v>
      </c>
      <c r="C513" s="240">
        <f>T71</f>
        <v>5883434.1499999985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v>610271.4227</v>
      </c>
      <c r="C514" s="240">
        <f>U71</f>
        <v>0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v>6355.4</v>
      </c>
      <c r="C515" s="240">
        <f>V71</f>
        <v>7950</v>
      </c>
      <c r="D515" s="240">
        <v>1897</v>
      </c>
      <c r="E515" s="180">
        <f>V59</f>
        <v>2373</v>
      </c>
      <c r="F515" s="263">
        <f t="shared" si="17"/>
        <v>3.3502372166578809</v>
      </c>
      <c r="G515" s="263">
        <f t="shared" si="17"/>
        <v>3.3501896333754742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v>23034.32</v>
      </c>
      <c r="C516" s="240">
        <f>W71</f>
        <v>0</v>
      </c>
      <c r="D516" s="240">
        <v>26238.44</v>
      </c>
      <c r="E516" s="180">
        <f>W59</f>
        <v>0</v>
      </c>
      <c r="F516" s="263">
        <f t="shared" si="17"/>
        <v>0.87788450837778464</v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v>6237.6812</v>
      </c>
      <c r="C517" s="240">
        <f>X71</f>
        <v>366.62</v>
      </c>
      <c r="D517" s="240">
        <v>7851</v>
      </c>
      <c r="E517" s="180">
        <f>X59</f>
        <v>461</v>
      </c>
      <c r="F517" s="263">
        <f t="shared" si="17"/>
        <v>0.79450785887148134</v>
      </c>
      <c r="G517" s="263">
        <f t="shared" si="17"/>
        <v>0.79527114967462043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v>295184.84180000005</v>
      </c>
      <c r="C518" s="240">
        <f>Y71</f>
        <v>285400.41000000003</v>
      </c>
      <c r="D518" s="240">
        <v>49238.44</v>
      </c>
      <c r="E518" s="180">
        <f>Y59</f>
        <v>47606</v>
      </c>
      <c r="F518" s="263">
        <f t="shared" si="17"/>
        <v>5.9950080018782081</v>
      </c>
      <c r="G518" s="263">
        <f t="shared" si="17"/>
        <v>5.9950512540436085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v>99657.950599999996</v>
      </c>
      <c r="C520" s="240">
        <f>AA71</f>
        <v>0</v>
      </c>
      <c r="D520" s="240">
        <v>2129</v>
      </c>
      <c r="E520" s="180">
        <f>AA59</f>
        <v>0</v>
      </c>
      <c r="F520" s="263">
        <f t="shared" si="17"/>
        <v>46.809746641615781</v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v>569257.05339999998</v>
      </c>
      <c r="C521" s="240">
        <f>AB71</f>
        <v>6523340.79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v>3100079.9792999998</v>
      </c>
      <c r="C522" s="240">
        <f>AC71</f>
        <v>3463579.46</v>
      </c>
      <c r="D522" s="240">
        <v>40558</v>
      </c>
      <c r="E522" s="180">
        <f>AC59</f>
        <v>0</v>
      </c>
      <c r="F522" s="263">
        <f t="shared" si="17"/>
        <v>76.435721172148519</v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45314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v>2891795.0388000002</v>
      </c>
      <c r="C524" s="240">
        <f>AE71</f>
        <v>2392369.27</v>
      </c>
      <c r="D524" s="240">
        <v>59705</v>
      </c>
      <c r="E524" s="180">
        <f>AE59</f>
        <v>0</v>
      </c>
      <c r="F524" s="263">
        <f t="shared" si="17"/>
        <v>48.434721360020106</v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49394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v>16900226.549600001</v>
      </c>
      <c r="C526" s="240">
        <f>AG71</f>
        <v>15805809.539999999</v>
      </c>
      <c r="D526" s="240">
        <v>43448</v>
      </c>
      <c r="E526" s="180">
        <f>AG59</f>
        <v>0</v>
      </c>
      <c r="F526" s="263">
        <f t="shared" si="17"/>
        <v>388.97593789357398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40634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v>3.3824999999999998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v>31271511.561000004</v>
      </c>
      <c r="C529" s="240">
        <f>AJ71</f>
        <v>26478298.679999992</v>
      </c>
      <c r="D529" s="240">
        <v>57551</v>
      </c>
      <c r="E529" s="180">
        <f>AJ59</f>
        <v>0</v>
      </c>
      <c r="F529" s="263">
        <f t="shared" si="18"/>
        <v>543.37042902816643</v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v>4443373.3099999996</v>
      </c>
      <c r="C530" s="240">
        <f>AK71</f>
        <v>3996758.6900000004</v>
      </c>
      <c r="D530" s="240">
        <v>93496</v>
      </c>
      <c r="E530" s="180">
        <f>AK59</f>
        <v>88730</v>
      </c>
      <c r="F530" s="263">
        <f t="shared" si="18"/>
        <v>47.524742341918369</v>
      </c>
      <c r="G530" s="263">
        <f t="shared" si="18"/>
        <v>45.044051504564415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v>2936287.0096999998</v>
      </c>
      <c r="C531" s="240">
        <f>AL71</f>
        <v>2358030.29</v>
      </c>
      <c r="D531" s="240">
        <v>88685</v>
      </c>
      <c r="E531" s="180">
        <f>AL59</f>
        <v>84098</v>
      </c>
      <c r="F531" s="263">
        <f t="shared" si="18"/>
        <v>33.109173024750518</v>
      </c>
      <c r="G531" s="263">
        <f t="shared" si="18"/>
        <v>28.039076910271351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71220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v>21418270.001299988</v>
      </c>
      <c r="C541" s="240">
        <f>AV71</f>
        <v>43923351.420000002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v>6092.2514999999985</v>
      </c>
      <c r="C542" s="240">
        <f>AW71</f>
        <v>322612.76999999996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v>0</v>
      </c>
      <c r="C544" s="240">
        <f>AY71</f>
        <v>0</v>
      </c>
      <c r="D544" s="240">
        <v>0</v>
      </c>
      <c r="E544" s="180">
        <f>AY59</f>
        <v>32592.591450355907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v>1261225.5406999998</v>
      </c>
      <c r="C547" s="240">
        <f>BB71</f>
        <v>1336929.76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v>0</v>
      </c>
      <c r="C550" s="240">
        <f>BE71</f>
        <v>0</v>
      </c>
      <c r="D550" s="240">
        <v>181562.17744259659</v>
      </c>
      <c r="E550" s="180">
        <f>BE59</f>
        <v>181562.17744259659</v>
      </c>
      <c r="F550" s="263" t="str">
        <f t="shared" si="19"/>
        <v/>
      </c>
      <c r="G550" s="263" t="str">
        <f t="shared" si="19"/>
        <v/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v>0</v>
      </c>
      <c r="C557" s="240">
        <f>BL71</f>
        <v>883.06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v>2159751.6189000001</v>
      </c>
      <c r="C559" s="240">
        <f>BN71</f>
        <v>3180800.4099999997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v>726984.23309999995</v>
      </c>
      <c r="C569" s="240">
        <f>BX71</f>
        <v>467890.34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v>850904.24810000008</v>
      </c>
      <c r="C570" s="240">
        <f>BY71</f>
        <v>886341.65999999992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v>444876.72100000002</v>
      </c>
      <c r="C571" s="240">
        <f>BZ71</f>
        <v>1109986.1199999999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v>79352.419999999984</v>
      </c>
      <c r="C573" s="240">
        <f>CB71</f>
        <v>15315.220000000001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v>80585321.901599988</v>
      </c>
      <c r="C574" s="240">
        <f>CC71</f>
        <v>86006300.329999983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v>6864321</v>
      </c>
      <c r="C575" s="240">
        <f>CD71</f>
        <v>8369337.9000000004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181562.17744259659</v>
      </c>
      <c r="E612" s="180">
        <f>SUM(C624:D647)+SUM(C668:D713)</f>
        <v>153833159.19002312</v>
      </c>
      <c r="F612" s="180">
        <f>CE64-(AX64+BD64+BE64+BG64+BJ64+BN64+BP64+BQ64+CB64+CC64+CD64)</f>
        <v>12941483.179999998</v>
      </c>
      <c r="G612" s="180">
        <f>CE77-(AX77+AY77+BD77+BE77+BG77+BJ77+BN77+BP77+BQ77+CB77+CC77+CD77)</f>
        <v>31260.591450355907</v>
      </c>
      <c r="H612" s="197">
        <f>CE60-(AX60+AY60+AZ60+BD60+BE60+BG60+BJ60+BN60+BO60+BP60+BQ60+BR60+CB60+CC60+CD60)</f>
        <v>720.83205264098183</v>
      </c>
      <c r="I612" s="180">
        <f>CE78-(AX78+AY78+AZ78+BD78+BE78+BF78+BG78+BJ78+BN78+BO78+BP78+BQ78+BR78+CB78+CC78+CD78)</f>
        <v>63536.314811406839</v>
      </c>
      <c r="J612" s="180">
        <f>CE79-(AX79+AY79+AZ79+BA79+BD79+BE79+BF79+BG79+BJ79+BN79+BO79+BP79+BQ79+BR79+CB79+CC79+CD79)</f>
        <v>118853.51824270641</v>
      </c>
      <c r="K612" s="180">
        <f>CE75-(AW75+AX75+AY75+AZ75+BA75+BB75+BC75+BD75+BE75+BF75+BG75+BH75+BI75+BJ75+BK75+BL75+BM75+BN75+BO75+BP75+BQ75+BR75+BS75+BT75+BU75+BV75+BW75+BX75+CB75+CC75+CD75)</f>
        <v>832747807.42999995</v>
      </c>
      <c r="L612" s="197">
        <f>CE80-(AW80+AX80+AY80+AZ80+BA80+BB80+BC80+BD80+BE80+BF80+BG80+BH80+BI80+BJ80+BK80+BL80+BM80+BN80+BO80+BP80+BQ80+BR80+BS80+BT80+BU80+BV80+BW80+BX80+BY80+BZ80+CA80+CB80+CC80+CD80)</f>
        <v>189.21829928914815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8369337.9000000004</v>
      </c>
      <c r="D615" s="266">
        <f>SUM(C614:C615)</f>
        <v>8369337.9000000004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3180800.4099999997</v>
      </c>
      <c r="D619" s="180">
        <f>(D615/D612)*BN76</f>
        <v>101940.04199021962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86006300.329999983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15315.220000000001</v>
      </c>
      <c r="D622" s="180">
        <f>(D615/D612)*CB76</f>
        <v>337990.70798660046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89642346.709976792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322612.76999999996</v>
      </c>
      <c r="D631" s="180">
        <f>(D615/D612)*AW76</f>
        <v>0</v>
      </c>
      <c r="E631" s="180">
        <f>(E623/E612)*SUM(C631:D631)</f>
        <v>187994.35657225712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1336929.76</v>
      </c>
      <c r="D632" s="180">
        <f>(D615/D612)*BB76</f>
        <v>36318.041913789253</v>
      </c>
      <c r="E632" s="180">
        <f>(E623/E612)*SUM(C632:D632)</f>
        <v>800225.10248137184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883.06</v>
      </c>
      <c r="D637" s="180">
        <f>(D615/D612)*BL76</f>
        <v>0</v>
      </c>
      <c r="E637" s="180">
        <f>(E623/E612)*SUM(C637:D637)</f>
        <v>514.58067365001511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467890.34</v>
      </c>
      <c r="D644" s="180">
        <f>(D615/D612)*BX76</f>
        <v>0</v>
      </c>
      <c r="E644" s="180">
        <f>(E623/E612)*SUM(C644:D644)</f>
        <v>272651.15207520965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3426019.1637162776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886341.65999999992</v>
      </c>
      <c r="D645" s="180">
        <f>(D615/D612)*BY76</f>
        <v>3318.009017778304</v>
      </c>
      <c r="E645" s="180">
        <f>(E623/E612)*SUM(C645:D645)</f>
        <v>518426.46230428037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1109986.1199999999</v>
      </c>
      <c r="D646" s="180">
        <f>(D615/D612)*BZ76</f>
        <v>0</v>
      </c>
      <c r="E646" s="180">
        <f>(E623/E612)*SUM(C646:D646)</f>
        <v>646816.07747125498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5895.2510875752605</v>
      </c>
      <c r="E647" s="180">
        <f>(E623/E612)*SUM(C647:D647)</f>
        <v>3435.3070866990488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3174218.8869675878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101696397.56999999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6900981.5799999991</v>
      </c>
      <c r="D668" s="180">
        <f>(D615/D612)*C76</f>
        <v>788615.79100210581</v>
      </c>
      <c r="E668" s="180">
        <f>(E623/E612)*SUM(C668:D668)</f>
        <v>4480916.5801504413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141467.19620838924</v>
      </c>
      <c r="L668" s="180">
        <f>(L647/L612)*C80</f>
        <v>502553.28330938797</v>
      </c>
      <c r="M668" s="180">
        <f t="shared" ref="M668:M713" si="20">ROUND(SUM(D668:L668),0)</f>
        <v>5913553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11003456.360000001</v>
      </c>
      <c r="D670" s="180">
        <f>(D615/D612)*E76</f>
        <v>1689239.0478549867</v>
      </c>
      <c r="E670" s="180">
        <f>(E623/E612)*SUM(C670:D670)</f>
        <v>7396344.250003933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280172.49071418092</v>
      </c>
      <c r="L670" s="180">
        <f>(L647/L612)*E80</f>
        <v>923551.91475747735</v>
      </c>
      <c r="M670" s="180">
        <f t="shared" si="20"/>
        <v>10289308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12755981.069999997</v>
      </c>
      <c r="D681" s="180">
        <f>(D615/D612)*P76</f>
        <v>634234.22882161569</v>
      </c>
      <c r="E681" s="180">
        <f>(E623/E612)*SUM(C681:D681)</f>
        <v>7802806.1612873012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829752.56147130742</v>
      </c>
      <c r="L681" s="180">
        <f>(L647/L612)*P80</f>
        <v>383382.33136518969</v>
      </c>
      <c r="M681" s="180">
        <f t="shared" si="20"/>
        <v>9650175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5883434.1499999985</v>
      </c>
      <c r="D685" s="180">
        <f>(D615/D612)*T76</f>
        <v>208952.30205601425</v>
      </c>
      <c r="E685" s="180">
        <f>(E623/E612)*SUM(C685:D685)</f>
        <v>3550182.6881924318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108807.31628003123</v>
      </c>
      <c r="L685" s="180">
        <f>(L647/L612)*T80</f>
        <v>199152.63120891806</v>
      </c>
      <c r="M685" s="180">
        <f t="shared" si="20"/>
        <v>4067095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145415.16257916993</v>
      </c>
      <c r="L686" s="180">
        <f>(L647/L612)*U80</f>
        <v>0</v>
      </c>
      <c r="M686" s="180">
        <f t="shared" si="20"/>
        <v>145415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7950</v>
      </c>
      <c r="D687" s="180">
        <f>(D615/D612)*V76</f>
        <v>0</v>
      </c>
      <c r="E687" s="180">
        <f>(E623/E612)*SUM(C687:D687)</f>
        <v>4632.6595650551717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1916.6010085748887</v>
      </c>
      <c r="L687" s="180">
        <f>(L647/L612)*V80</f>
        <v>0</v>
      </c>
      <c r="M687" s="180">
        <f t="shared" si="20"/>
        <v>6549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73811.464068129673</v>
      </c>
      <c r="L688" s="180">
        <f>(L647/L612)*W80</f>
        <v>0</v>
      </c>
      <c r="M688" s="180">
        <f t="shared" si="20"/>
        <v>73811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366.62</v>
      </c>
      <c r="D689" s="180">
        <f>(D615/D612)*X76</f>
        <v>0</v>
      </c>
      <c r="E689" s="180">
        <f>(E623/E612)*SUM(C689:D689)</f>
        <v>213.63844650824242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44948.303471999447</v>
      </c>
      <c r="L689" s="180">
        <f>(L647/L612)*X80</f>
        <v>0</v>
      </c>
      <c r="M689" s="180">
        <f t="shared" si="20"/>
        <v>45162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285400.41000000003</v>
      </c>
      <c r="D690" s="180">
        <f>(D615/D612)*Y76</f>
        <v>0</v>
      </c>
      <c r="E690" s="180">
        <f>(E623/E612)*SUM(C690:D690)</f>
        <v>166309.8036801469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127432.01457093492</v>
      </c>
      <c r="L690" s="180">
        <f>(L647/L612)*Y80</f>
        <v>0</v>
      </c>
      <c r="M690" s="180">
        <f t="shared" si="20"/>
        <v>293742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8625.8992772056627</v>
      </c>
      <c r="L691" s="180">
        <f>(L647/L612)*Z80</f>
        <v>0</v>
      </c>
      <c r="M691" s="180">
        <f t="shared" si="20"/>
        <v>8626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5199.2482161928319</v>
      </c>
      <c r="L692" s="180">
        <f>(L647/L612)*AA80</f>
        <v>0</v>
      </c>
      <c r="M692" s="180">
        <f t="shared" si="20"/>
        <v>5199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6523340.79</v>
      </c>
      <c r="D693" s="180">
        <f>(D615/D612)*AB76</f>
        <v>0</v>
      </c>
      <c r="E693" s="180">
        <f>(E623/E612)*SUM(C693:D693)</f>
        <v>3801310.3279129639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290676.68724375102</v>
      </c>
      <c r="L693" s="180">
        <f>(L647/L612)*AB80</f>
        <v>0</v>
      </c>
      <c r="M693" s="180">
        <f t="shared" si="20"/>
        <v>4091987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3463579.46</v>
      </c>
      <c r="D694" s="180">
        <f>(D615/D612)*AC76</f>
        <v>28662.882669344493</v>
      </c>
      <c r="E694" s="180">
        <f>(E623/E612)*SUM(C694:D694)</f>
        <v>2035015.0807871472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83853.927157919767</v>
      </c>
      <c r="L694" s="180">
        <f>(L647/L612)*AC80</f>
        <v>0</v>
      </c>
      <c r="M694" s="180">
        <f t="shared" si="20"/>
        <v>2147532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2392369.27</v>
      </c>
      <c r="D696" s="180">
        <f>(D615/D612)*AE76</f>
        <v>425425.63886784122</v>
      </c>
      <c r="E696" s="180">
        <f>(E623/E612)*SUM(C696:D696)</f>
        <v>1641998.054959795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32956.856649862028</v>
      </c>
      <c r="L696" s="180">
        <f>(L647/L612)*AE80</f>
        <v>70.376388096656783</v>
      </c>
      <c r="M696" s="180">
        <f t="shared" si="20"/>
        <v>2100451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15805809.539999999</v>
      </c>
      <c r="D698" s="180">
        <f>(D615/D612)*AG76</f>
        <v>1065533.7358286749</v>
      </c>
      <c r="E698" s="180">
        <f>(E623/E612)*SUM(C698:D698)</f>
        <v>9831344.6291945875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649997.47945184947</v>
      </c>
      <c r="L698" s="180">
        <f>(L647/L612)*AG80</f>
        <v>557652.84765896935</v>
      </c>
      <c r="M698" s="180">
        <f t="shared" si="20"/>
        <v>12104529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26478298.679999992</v>
      </c>
      <c r="D701" s="180">
        <f>(D615/D612)*AJ76</f>
        <v>1118740.6326537009</v>
      </c>
      <c r="E701" s="180">
        <f>(E623/E612)*SUM(C701:D701)</f>
        <v>16081470.206159592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275472.69516070391</v>
      </c>
      <c r="L701" s="180">
        <f>(L647/L612)*AJ80</f>
        <v>352026.23218642158</v>
      </c>
      <c r="M701" s="180">
        <f t="shared" si="20"/>
        <v>17827710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3996758.6900000004</v>
      </c>
      <c r="D702" s="180">
        <f>(D615/D612)*AK76</f>
        <v>425151.36610240943</v>
      </c>
      <c r="E702" s="180">
        <f>(E623/E612)*SUM(C702:D702)</f>
        <v>2576755.2097127652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74827.154401484033</v>
      </c>
      <c r="L702" s="180">
        <f>(L647/L612)*AK80</f>
        <v>23486.892967352374</v>
      </c>
      <c r="M702" s="180">
        <f t="shared" si="20"/>
        <v>3100221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2358030.29</v>
      </c>
      <c r="D703" s="180">
        <f>(D615/D612)*AL76</f>
        <v>349843.90107956395</v>
      </c>
      <c r="E703" s="180">
        <f>(E623/E612)*SUM(C703:D703)</f>
        <v>1577944.5625497834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34011.912797878591</v>
      </c>
      <c r="L703" s="180">
        <f>(L647/L612)*AL80</f>
        <v>0</v>
      </c>
      <c r="M703" s="180">
        <f t="shared" si="20"/>
        <v>1961800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43923351.420000002</v>
      </c>
      <c r="D713" s="180">
        <f>(D615/D612)*AV76</f>
        <v>1149476.3210677782</v>
      </c>
      <c r="E713" s="180">
        <f>(E623/E612)*SUM(C713:D713)</f>
        <v>26265039.818709657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216674.19298671259</v>
      </c>
      <c r="L713" s="180">
        <f>(L647/L612)*AV80</f>
        <v>232342.37712577509</v>
      </c>
      <c r="M713" s="180">
        <f t="shared" si="20"/>
        <v>27863533</v>
      </c>
      <c r="N713" s="199" t="s">
        <v>741</v>
      </c>
    </row>
    <row r="715" spans="1:83" ht="12.65" customHeight="1" x14ac:dyDescent="0.35">
      <c r="C715" s="180">
        <f>SUM(C614:C647)+SUM(C668:C713)</f>
        <v>243475505.89999998</v>
      </c>
      <c r="D715" s="180">
        <f>SUM(D616:D647)+SUM(D668:D713)</f>
        <v>8369337.8999999994</v>
      </c>
      <c r="E715" s="180">
        <f>SUM(E624:E647)+SUM(E668:E713)</f>
        <v>89642346.709976852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0</v>
      </c>
      <c r="I715" s="180">
        <f>SUM(I630:I647)+SUM(I668:I713)</f>
        <v>0</v>
      </c>
      <c r="J715" s="180">
        <f>SUM(J631:J647)+SUM(J668:J713)</f>
        <v>0</v>
      </c>
      <c r="K715" s="180">
        <f>SUM(K668:K713)</f>
        <v>3426019.163716278</v>
      </c>
      <c r="L715" s="180">
        <f>SUM(L668:L713)</f>
        <v>3174218.8869675882</v>
      </c>
      <c r="M715" s="180">
        <f>SUM(M668:M713)</f>
        <v>101696398</v>
      </c>
      <c r="N715" s="198" t="s">
        <v>742</v>
      </c>
    </row>
    <row r="716" spans="1:83" ht="12.65" customHeight="1" x14ac:dyDescent="0.35">
      <c r="C716" s="180">
        <f>CE71</f>
        <v>243475505.89999998</v>
      </c>
      <c r="D716" s="180">
        <f>D615</f>
        <v>8369337.9000000004</v>
      </c>
      <c r="E716" s="180">
        <f>E623</f>
        <v>89642346.709976792</v>
      </c>
      <c r="F716" s="180">
        <f>F624</f>
        <v>0</v>
      </c>
      <c r="G716" s="180">
        <f>G625</f>
        <v>0</v>
      </c>
      <c r="H716" s="180">
        <f>H628</f>
        <v>0</v>
      </c>
      <c r="I716" s="180">
        <f>I629</f>
        <v>0</v>
      </c>
      <c r="J716" s="180">
        <f>J630</f>
        <v>0</v>
      </c>
      <c r="K716" s="180">
        <f>K644</f>
        <v>3426019.1637162776</v>
      </c>
      <c r="L716" s="180">
        <f>L647</f>
        <v>3174218.8869675878</v>
      </c>
      <c r="M716" s="180">
        <f>C648</f>
        <v>101696397.56999999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175*2018*A</v>
      </c>
      <c r="B722" s="275">
        <f>ROUND(C165,0)</f>
        <v>5654553</v>
      </c>
      <c r="C722" s="275">
        <f>ROUND(C166,0)</f>
        <v>0</v>
      </c>
      <c r="D722" s="275">
        <f>ROUND(C167,0)</f>
        <v>0</v>
      </c>
      <c r="E722" s="275">
        <f>ROUND(C168,0)</f>
        <v>8992346</v>
      </c>
      <c r="F722" s="275">
        <f>ROUND(C169,0)</f>
        <v>0</v>
      </c>
      <c r="G722" s="275">
        <f>ROUND(C170,0)</f>
        <v>0</v>
      </c>
      <c r="H722" s="275">
        <f>ROUND(C171+C172,0)</f>
        <v>4027213</v>
      </c>
      <c r="I722" s="275">
        <f>ROUND(C175,0)</f>
        <v>2475213</v>
      </c>
      <c r="J722" s="275">
        <f>ROUND(C176,0)</f>
        <v>25084</v>
      </c>
      <c r="K722" s="275">
        <f>ROUND(C179,0)</f>
        <v>2011688</v>
      </c>
      <c r="L722" s="275">
        <f>ROUND(C180,0)</f>
        <v>0</v>
      </c>
      <c r="M722" s="275">
        <f>ROUND(C183,0)</f>
        <v>142389</v>
      </c>
      <c r="N722" s="275">
        <f>ROUND(C184,0)</f>
        <v>3263976</v>
      </c>
      <c r="O722" s="275">
        <f>ROUND(C185,0)</f>
        <v>0</v>
      </c>
      <c r="P722" s="275">
        <f>ROUND(C188,0)</f>
        <v>0</v>
      </c>
      <c r="Q722" s="275">
        <f>ROUND(C189,0)</f>
        <v>2951285</v>
      </c>
      <c r="R722" s="275">
        <f>ROUND(B195,0)</f>
        <v>774202</v>
      </c>
      <c r="S722" s="275">
        <f>ROUND(C195,0)</f>
        <v>0</v>
      </c>
      <c r="T722" s="275">
        <f>ROUND(D195,0)</f>
        <v>0</v>
      </c>
      <c r="U722" s="275">
        <f>ROUND(B196,0)</f>
        <v>416167</v>
      </c>
      <c r="V722" s="275">
        <f>ROUND(C196,0)</f>
        <v>56240</v>
      </c>
      <c r="W722" s="275">
        <f>ROUND(D196,0)</f>
        <v>0</v>
      </c>
      <c r="X722" s="275">
        <f>ROUND(B197,0)</f>
        <v>135924275</v>
      </c>
      <c r="Y722" s="275">
        <f>ROUND(C197,0)</f>
        <v>1318249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3686122</v>
      </c>
      <c r="AE722" s="275">
        <f>ROUND(C199,0)</f>
        <v>144311</v>
      </c>
      <c r="AF722" s="275">
        <f>ROUND(D199,0)</f>
        <v>0</v>
      </c>
      <c r="AG722" s="275">
        <f>ROUND(B200,0)</f>
        <v>29081305</v>
      </c>
      <c r="AH722" s="275">
        <f>ROUND(C200,0)</f>
        <v>2293701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2467885</v>
      </c>
      <c r="AN722" s="275">
        <f>ROUND(C202,0)</f>
        <v>2729030</v>
      </c>
      <c r="AO722" s="275">
        <f>ROUND(D202,0)</f>
        <v>0</v>
      </c>
      <c r="AP722" s="275">
        <f>ROUND(B203,0)</f>
        <v>0</v>
      </c>
      <c r="AQ722" s="275">
        <f>ROUND(C203,0)</f>
        <v>0</v>
      </c>
      <c r="AR722" s="275">
        <f>ROUND(D203,0)</f>
        <v>0</v>
      </c>
      <c r="AS722" s="275"/>
      <c r="AT722" s="275"/>
      <c r="AU722" s="275"/>
      <c r="AV722" s="275">
        <f>ROUND(B209,0)</f>
        <v>373041</v>
      </c>
      <c r="AW722" s="275">
        <f>ROUND(C209,0)</f>
        <v>9086</v>
      </c>
      <c r="AX722" s="275">
        <f>ROUND(D209,0)</f>
        <v>0</v>
      </c>
      <c r="AY722" s="275">
        <f>ROUND(B210,0)</f>
        <v>41728554</v>
      </c>
      <c r="AZ722" s="275">
        <f>ROUND(C210,0)</f>
        <v>4273880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2855292</v>
      </c>
      <c r="BF722" s="275">
        <f>ROUND(C212,0)</f>
        <v>178857</v>
      </c>
      <c r="BG722" s="275">
        <f>ROUND(D212,0)</f>
        <v>0</v>
      </c>
      <c r="BH722" s="275">
        <f>ROUND(B213,0)</f>
        <v>20079232</v>
      </c>
      <c r="BI722" s="275">
        <f>ROUND(C213,0)</f>
        <v>1756748</v>
      </c>
      <c r="BJ722" s="275">
        <f>ROUND(D213,0)</f>
        <v>247916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1455066</v>
      </c>
      <c r="BO722" s="275">
        <f>ROUND(C215,0)</f>
        <v>432058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406302</v>
      </c>
      <c r="BU722" s="275">
        <f>ROUND(C224,0)</f>
        <v>383157007</v>
      </c>
      <c r="BV722" s="275">
        <f>ROUND(C225,0)</f>
        <v>120131</v>
      </c>
      <c r="BW722" s="275">
        <f>ROUND(C226,0)</f>
        <v>34360780</v>
      </c>
      <c r="BX722" s="275">
        <f>ROUND(C227,0)</f>
        <v>0</v>
      </c>
      <c r="BY722" s="275">
        <f>ROUND(C228,0)</f>
        <v>97325268</v>
      </c>
      <c r="BZ722" s="275">
        <f>ROUND(C231,0)</f>
        <v>2763</v>
      </c>
      <c r="CA722" s="275">
        <f>ROUND(C233,0)</f>
        <v>970398</v>
      </c>
      <c r="CB722" s="275">
        <f>ROUND(C234,0)</f>
        <v>7832089</v>
      </c>
      <c r="CC722" s="275">
        <f>ROUND(C238+C239,0)</f>
        <v>6664524</v>
      </c>
      <c r="CD722" s="275">
        <f>D221</f>
        <v>2458576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175*2018*A</v>
      </c>
      <c r="B726" s="275">
        <f>ROUND(C111,0)</f>
        <v>3896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14674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24</v>
      </c>
      <c r="K726" s="275">
        <f>ROUND(C117,0)</f>
        <v>0</v>
      </c>
      <c r="L726" s="275">
        <f>ROUND(C118,0)</f>
        <v>0</v>
      </c>
      <c r="M726" s="275">
        <f>ROUND(C119,0)</f>
        <v>51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82</v>
      </c>
      <c r="W726" s="275">
        <f>ROUND(C129,0)</f>
        <v>0</v>
      </c>
      <c r="X726" s="275">
        <f>ROUND(B138,0)</f>
        <v>0</v>
      </c>
      <c r="Y726" s="275">
        <f>ROUND(B139,0)</f>
        <v>0</v>
      </c>
      <c r="Z726" s="275">
        <f>ROUND(B140,0)</f>
        <v>85</v>
      </c>
      <c r="AA726" s="275">
        <f>ROUND(B141,0)</f>
        <v>1225</v>
      </c>
      <c r="AB726" s="275">
        <f>ROUND(B142,0)</f>
        <v>554407</v>
      </c>
      <c r="AC726" s="275">
        <f>ROUND(C138,0)</f>
        <v>2248</v>
      </c>
      <c r="AD726" s="275">
        <f>ROUND(C139,0)</f>
        <v>8993</v>
      </c>
      <c r="AE726" s="275">
        <f>ROUND(C140,0)</f>
        <v>49477</v>
      </c>
      <c r="AF726" s="275">
        <f>ROUND(C141,0)</f>
        <v>162169953</v>
      </c>
      <c r="AG726" s="275">
        <f>ROUND(C142,0)</f>
        <v>321814717</v>
      </c>
      <c r="AH726" s="275">
        <f>ROUND(D138,0)</f>
        <v>1648</v>
      </c>
      <c r="AI726" s="275">
        <f>ROUND(D139,0)</f>
        <v>5681</v>
      </c>
      <c r="AJ726" s="275">
        <f>ROUND(D140,0)</f>
        <v>36306</v>
      </c>
      <c r="AK726" s="275">
        <f>ROUND(D141,0)</f>
        <v>112064041</v>
      </c>
      <c r="AL726" s="275">
        <f>ROUND(D142,0)</f>
        <v>236143465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175*2018*A</v>
      </c>
      <c r="B730" s="275">
        <f>ROUND(C250,0)</f>
        <v>527659974</v>
      </c>
      <c r="C730" s="275">
        <f>ROUND(C251,0)</f>
        <v>0</v>
      </c>
      <c r="D730" s="275">
        <f>ROUND(C252,0)</f>
        <v>39998336</v>
      </c>
      <c r="E730" s="275">
        <f>ROUND(C253,0)</f>
        <v>2056010</v>
      </c>
      <c r="F730" s="275">
        <f>ROUND(C254,0)</f>
        <v>0</v>
      </c>
      <c r="G730" s="275">
        <f>ROUND(C255,0)</f>
        <v>0</v>
      </c>
      <c r="H730" s="275">
        <f>ROUND(C256,0)</f>
        <v>0</v>
      </c>
      <c r="I730" s="275">
        <f>ROUND(C257,0)</f>
        <v>154487</v>
      </c>
      <c r="J730" s="275">
        <f>ROUND(C258,0)</f>
        <v>0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774202</v>
      </c>
      <c r="P730" s="275">
        <f>ROUND(C268,0)</f>
        <v>472407</v>
      </c>
      <c r="Q730" s="275">
        <f>ROUND(C269,0)</f>
        <v>137242524</v>
      </c>
      <c r="R730" s="275">
        <f>ROUND(C270,0)</f>
        <v>0</v>
      </c>
      <c r="S730" s="275">
        <f>ROUND(C271,0)</f>
        <v>3830434</v>
      </c>
      <c r="T730" s="275">
        <f>ROUND(C272,0)</f>
        <v>31375006</v>
      </c>
      <c r="U730" s="275">
        <f>ROUND(C273,0)</f>
        <v>5196916</v>
      </c>
      <c r="V730" s="275">
        <f>ROUND(C274,0)</f>
        <v>0</v>
      </c>
      <c r="W730" s="275">
        <f>ROUND(C275,0)</f>
        <v>0</v>
      </c>
      <c r="X730" s="275">
        <f>ROUND(C276,0)</f>
        <v>73389731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418485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0</v>
      </c>
      <c r="AI730" s="275">
        <f>ROUND(C306,0)</f>
        <v>0</v>
      </c>
      <c r="AJ730" s="275">
        <f>ROUND(C307,0)</f>
        <v>3002409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668674620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778.82</v>
      </c>
      <c r="BJ730" s="275">
        <f>ROUND(C359,0)</f>
        <v>274235219</v>
      </c>
      <c r="BK730" s="275">
        <f>ROUND(C360,0)</f>
        <v>558512588</v>
      </c>
      <c r="BL730" s="275">
        <f>ROUND(C364,0)</f>
        <v>515369489</v>
      </c>
      <c r="BM730" s="275">
        <f>ROUND(C365,0)</f>
        <v>8802487</v>
      </c>
      <c r="BN730" s="275">
        <f>ROUND(C366,0)</f>
        <v>6664524</v>
      </c>
      <c r="BO730" s="275">
        <f>ROUND(C370,0)</f>
        <v>7791581</v>
      </c>
      <c r="BP730" s="275">
        <f>ROUND(C371,0)</f>
        <v>0</v>
      </c>
      <c r="BQ730" s="275">
        <f>ROUND(C378,0)</f>
        <v>95018493</v>
      </c>
      <c r="BR730" s="275">
        <f>ROUND(C379,0)</f>
        <v>18674112</v>
      </c>
      <c r="BS730" s="275">
        <f>ROUND(C380,0)</f>
        <v>4074280</v>
      </c>
      <c r="BT730" s="275">
        <f>ROUND(C381,0)</f>
        <v>13162691</v>
      </c>
      <c r="BU730" s="275">
        <f>ROUND(C382,0)</f>
        <v>749272</v>
      </c>
      <c r="BV730" s="275">
        <f>ROUND(C383,0)</f>
        <v>91961524</v>
      </c>
      <c r="BW730" s="275">
        <f>ROUND(C384,0)</f>
        <v>6650628</v>
      </c>
      <c r="BX730" s="275">
        <f>ROUND(C385,0)</f>
        <v>2500296</v>
      </c>
      <c r="BY730" s="275">
        <f>ROUND(C386,0)</f>
        <v>2011688</v>
      </c>
      <c r="BZ730" s="275">
        <f>ROUND(C387,0)</f>
        <v>3406365</v>
      </c>
      <c r="CA730" s="275">
        <f>ROUND(C388,0)</f>
        <v>2951285</v>
      </c>
      <c r="CB730" s="275">
        <f>C363</f>
        <v>2458575.87</v>
      </c>
      <c r="CC730" s="275">
        <f>ROUND(C389,0)</f>
        <v>10106451</v>
      </c>
      <c r="CD730" s="275">
        <f>ROUND(C392,0)</f>
        <v>0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175*2018*6010*A</v>
      </c>
      <c r="B734" s="275">
        <f>ROUND(C59,0)</f>
        <v>3051</v>
      </c>
      <c r="C734" s="275">
        <f>ROUND(C60,2)</f>
        <v>40.909999999999997</v>
      </c>
      <c r="D734" s="275">
        <f>ROUND(C61,0)</f>
        <v>4060453</v>
      </c>
      <c r="E734" s="275">
        <f>ROUND(C62,0)</f>
        <v>927173</v>
      </c>
      <c r="F734" s="275">
        <f>ROUND(C63,0)</f>
        <v>789784</v>
      </c>
      <c r="G734" s="275">
        <f>ROUND(C64,0)</f>
        <v>300185</v>
      </c>
      <c r="H734" s="275">
        <f>ROUND(C65,0)</f>
        <v>64067</v>
      </c>
      <c r="I734" s="275">
        <f>ROUND(C66,0)</f>
        <v>36346</v>
      </c>
      <c r="J734" s="275">
        <f>ROUND(C67,0)</f>
        <v>719137</v>
      </c>
      <c r="K734" s="275">
        <f>ROUND(C68,0)</f>
        <v>9352</v>
      </c>
      <c r="L734" s="275">
        <f>ROUND(C69,0)</f>
        <v>3025</v>
      </c>
      <c r="M734" s="275">
        <f>ROUND(C70,0)</f>
        <v>8540</v>
      </c>
      <c r="N734" s="275">
        <f>ROUND(C75,0)</f>
        <v>34385826</v>
      </c>
      <c r="O734" s="275">
        <f>ROUND(C73,0)</f>
        <v>34100391</v>
      </c>
      <c r="P734" s="275">
        <f>IF(C76&gt;0,ROUND(C76,0),0)</f>
        <v>17108</v>
      </c>
      <c r="Q734" s="275">
        <f>IF(C77&gt;0,ROUND(C77,0),0)</f>
        <v>2063</v>
      </c>
      <c r="R734" s="275">
        <f>IF(C78&gt;0,ROUND(C78,0),0)</f>
        <v>3119</v>
      </c>
      <c r="S734" s="275">
        <f>IF(C79&gt;0,ROUND(C79,0),0)</f>
        <v>53220</v>
      </c>
      <c r="T734" s="275">
        <f>IF(C80&gt;0,ROUND(C80,2),0)</f>
        <v>29.96</v>
      </c>
      <c r="U734" s="275"/>
      <c r="V734" s="275"/>
      <c r="W734" s="275"/>
      <c r="X734" s="275"/>
      <c r="Y734" s="275">
        <f>IF(M668&lt;&gt;0,ROUND(M668,0),0)</f>
        <v>5913553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175*2018*6030*A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175*2018*6070*A</v>
      </c>
      <c r="B736" s="275">
        <f>ROUND(E59,0)</f>
        <v>11578</v>
      </c>
      <c r="C736" s="277">
        <f>ROUND(E60,2)</f>
        <v>87.81</v>
      </c>
      <c r="D736" s="275">
        <f>ROUND(E61,0)</f>
        <v>7397774</v>
      </c>
      <c r="E736" s="275">
        <f>ROUND(E62,0)</f>
        <v>1925957</v>
      </c>
      <c r="F736" s="275">
        <f>ROUND(E63,0)</f>
        <v>0</v>
      </c>
      <c r="G736" s="275">
        <f>ROUND(E64,0)</f>
        <v>578565</v>
      </c>
      <c r="H736" s="275">
        <f>ROUND(E65,0)</f>
        <v>135326</v>
      </c>
      <c r="I736" s="275">
        <f>ROUND(E66,0)</f>
        <v>124552</v>
      </c>
      <c r="J736" s="275">
        <f>ROUND(E67,0)</f>
        <v>891090</v>
      </c>
      <c r="K736" s="275">
        <f>ROUND(E68,0)</f>
        <v>14088</v>
      </c>
      <c r="L736" s="275">
        <f>ROUND(E69,0)</f>
        <v>6228</v>
      </c>
      <c r="M736" s="275">
        <f>ROUND(E70,0)</f>
        <v>70124</v>
      </c>
      <c r="N736" s="275">
        <f>ROUND(E75,0)</f>
        <v>68100328</v>
      </c>
      <c r="O736" s="275">
        <f>ROUND(E73,0)</f>
        <v>62563914</v>
      </c>
      <c r="P736" s="275">
        <f>IF(E76&gt;0,ROUND(E76,0),0)</f>
        <v>36646</v>
      </c>
      <c r="Q736" s="275">
        <f>IF(E77&gt;0,ROUND(E77,0),0)</f>
        <v>26275</v>
      </c>
      <c r="R736" s="275">
        <f>IF(E78&gt;0,ROUND(E78,0),0)</f>
        <v>31950</v>
      </c>
      <c r="S736" s="275">
        <f>IF(E79&gt;0,ROUND(E79,0),0)</f>
        <v>0</v>
      </c>
      <c r="T736" s="277">
        <f>IF(E80&gt;0,ROUND(E80,2),0)</f>
        <v>55.05</v>
      </c>
      <c r="U736" s="275"/>
      <c r="V736" s="276"/>
      <c r="W736" s="275"/>
      <c r="X736" s="275"/>
      <c r="Y736" s="275">
        <f t="shared" si="21"/>
        <v>10289308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175*2018*6100*A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175*2018*6120*A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175*2018*6140*A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175*2018*6150*A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175*2018*6170*A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175*2018*6200*A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175*2018*6210*A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175*2018*6330*A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175*2018*6400*A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175*2018*7010*A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175*2018*7020*A</v>
      </c>
      <c r="B747" s="275">
        <f>ROUND(P59,0)</f>
        <v>1828885</v>
      </c>
      <c r="C747" s="277">
        <f>ROUND(P60,2)</f>
        <v>44.48</v>
      </c>
      <c r="D747" s="275">
        <f>ROUND(P61,0)</f>
        <v>7297211</v>
      </c>
      <c r="E747" s="275">
        <f>ROUND(P62,0)</f>
        <v>1149953</v>
      </c>
      <c r="F747" s="275">
        <f>ROUND(P63,0)</f>
        <v>977745</v>
      </c>
      <c r="G747" s="275">
        <f>ROUND(P64,0)</f>
        <v>359775</v>
      </c>
      <c r="H747" s="275">
        <f>ROUND(P65,0)</f>
        <v>67719</v>
      </c>
      <c r="I747" s="275">
        <f>ROUND(P66,0)</f>
        <v>2199911</v>
      </c>
      <c r="J747" s="275">
        <f>ROUND(P67,0)</f>
        <v>699300</v>
      </c>
      <c r="K747" s="275">
        <f>ROUND(P68,0)</f>
        <v>1040</v>
      </c>
      <c r="L747" s="275">
        <f>ROUND(P69,0)</f>
        <v>13884</v>
      </c>
      <c r="M747" s="275">
        <f>ROUND(P70,0)</f>
        <v>10557</v>
      </c>
      <c r="N747" s="275">
        <f>ROUND(P75,0)</f>
        <v>201684402</v>
      </c>
      <c r="O747" s="275">
        <f>ROUND(P73,0)</f>
        <v>62144199</v>
      </c>
      <c r="P747" s="275">
        <f>IF(P76&gt;0,ROUND(P76,0),0)</f>
        <v>13759</v>
      </c>
      <c r="Q747" s="275">
        <f>IF(P77&gt;0,ROUND(P77,0),0)</f>
        <v>0</v>
      </c>
      <c r="R747" s="275">
        <f>IF(P78&gt;0,ROUND(P78,0),0)</f>
        <v>8817</v>
      </c>
      <c r="S747" s="275">
        <f>IF(P79&gt;0,ROUND(P79,0),0)</f>
        <v>23263</v>
      </c>
      <c r="T747" s="277">
        <f>IF(P80&gt;0,ROUND(P80,2),0)</f>
        <v>22.85</v>
      </c>
      <c r="U747" s="275"/>
      <c r="V747" s="276"/>
      <c r="W747" s="275"/>
      <c r="X747" s="275"/>
      <c r="Y747" s="275">
        <f t="shared" si="21"/>
        <v>9650175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175*2018*7030*A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0</v>
      </c>
      <c r="O748" s="275">
        <f>ROUND(Q73,0)</f>
        <v>0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175*2018*7040*A</v>
      </c>
      <c r="B749" s="275">
        <f>ROUND(R59,0)</f>
        <v>0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0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0</v>
      </c>
      <c r="O749" s="275">
        <f>ROUND(R73,0)</f>
        <v>0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0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175*2018*7050*A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0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175*2018*7060*A</v>
      </c>
      <c r="B751" s="275"/>
      <c r="C751" s="277">
        <f>ROUND(T60,2)</f>
        <v>23.21</v>
      </c>
      <c r="D751" s="275">
        <f>ROUND(T61,0)</f>
        <v>2324191</v>
      </c>
      <c r="E751" s="275">
        <f>ROUND(T62,0)</f>
        <v>538078</v>
      </c>
      <c r="F751" s="275">
        <f>ROUND(T63,0)</f>
        <v>0</v>
      </c>
      <c r="G751" s="275">
        <f>ROUND(T64,0)</f>
        <v>2689862</v>
      </c>
      <c r="H751" s="275">
        <f>ROUND(T65,0)</f>
        <v>26897</v>
      </c>
      <c r="I751" s="275">
        <f>ROUND(T66,0)</f>
        <v>137941</v>
      </c>
      <c r="J751" s="275">
        <f>ROUND(T67,0)</f>
        <v>132830</v>
      </c>
      <c r="K751" s="275">
        <f>ROUND(T68,0)</f>
        <v>0</v>
      </c>
      <c r="L751" s="275">
        <f>ROUND(T69,0)</f>
        <v>33636</v>
      </c>
      <c r="M751" s="275">
        <f>ROUND(T70,0)</f>
        <v>0</v>
      </c>
      <c r="N751" s="275">
        <f>ROUND(T75,0)</f>
        <v>26447328</v>
      </c>
      <c r="O751" s="275">
        <f>ROUND(T73,0)</f>
        <v>2515801</v>
      </c>
      <c r="P751" s="275">
        <f>IF(T76&gt;0,ROUND(T76,0),0)</f>
        <v>4533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779</v>
      </c>
      <c r="T751" s="277">
        <f>IF(T80&gt;0,ROUND(T80,2),0)</f>
        <v>11.87</v>
      </c>
      <c r="U751" s="275"/>
      <c r="V751" s="276"/>
      <c r="W751" s="275"/>
      <c r="X751" s="275"/>
      <c r="Y751" s="275">
        <f t="shared" si="21"/>
        <v>4067095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175*2018*7070*A</v>
      </c>
      <c r="B752" s="275">
        <f>ROUND(U59,0)</f>
        <v>0</v>
      </c>
      <c r="C752" s="277">
        <f>ROUND(U60,2)</f>
        <v>0</v>
      </c>
      <c r="D752" s="275">
        <f>ROUND(U61,0)</f>
        <v>0</v>
      </c>
      <c r="E752" s="275">
        <f>ROUND(U62,0)</f>
        <v>0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0</v>
      </c>
      <c r="J752" s="275">
        <f>ROUND(U67,0)</f>
        <v>0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35345441</v>
      </c>
      <c r="O752" s="275">
        <f>ROUND(U73,0)</f>
        <v>19203139</v>
      </c>
      <c r="P752" s="275">
        <f>IF(U76&gt;0,ROUND(U76,0),0)</f>
        <v>0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145415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175*2018*7110*A</v>
      </c>
      <c r="B753" s="275">
        <f>ROUND(V59,0)</f>
        <v>2373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7950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465860</v>
      </c>
      <c r="O753" s="275">
        <f>ROUND(V73,0)</f>
        <v>123785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6549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175*2018*7120*A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17941037</v>
      </c>
      <c r="O754" s="275">
        <f>ROUND(W73,0)</f>
        <v>3961893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73811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175*2018*7130*A</v>
      </c>
      <c r="B755" s="275">
        <f>ROUND(X59,0)</f>
        <v>461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331</v>
      </c>
      <c r="H755" s="275">
        <f>ROUND(X65,0)</f>
        <v>36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10925392</v>
      </c>
      <c r="O755" s="275">
        <f>ROUND(X73,0)</f>
        <v>3975367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45162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175*2018*7140*A</v>
      </c>
      <c r="B756" s="275">
        <f>ROUND(Y59,0)</f>
        <v>47606</v>
      </c>
      <c r="C756" s="277">
        <f>ROUND(Y60,2)</f>
        <v>2.54</v>
      </c>
      <c r="D756" s="275">
        <f>ROUND(Y61,0)</f>
        <v>224905</v>
      </c>
      <c r="E756" s="275">
        <f>ROUND(Y62,0)</f>
        <v>56833</v>
      </c>
      <c r="F756" s="275">
        <f>ROUND(Y63,0)</f>
        <v>0</v>
      </c>
      <c r="G756" s="275">
        <f>ROUND(Y64,0)</f>
        <v>1384</v>
      </c>
      <c r="H756" s="275">
        <f>ROUND(Y65,0)</f>
        <v>3258</v>
      </c>
      <c r="I756" s="275">
        <f>ROUND(Y66,0)</f>
        <v>430</v>
      </c>
      <c r="J756" s="275">
        <f>ROUND(Y67,0)</f>
        <v>0</v>
      </c>
      <c r="K756" s="275">
        <f>ROUND(Y68,0)</f>
        <v>0</v>
      </c>
      <c r="L756" s="275">
        <f>ROUND(Y69,0)</f>
        <v>0</v>
      </c>
      <c r="M756" s="275">
        <f>ROUND(Y70,0)</f>
        <v>1410</v>
      </c>
      <c r="N756" s="275">
        <f>ROUND(Y75,0)</f>
        <v>30974354</v>
      </c>
      <c r="O756" s="275">
        <f>ROUND(Y73,0)</f>
        <v>4709576</v>
      </c>
      <c r="P756" s="275">
        <f>IF(Y76&gt;0,ROUND(Y76,0),0)</f>
        <v>0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0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293742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175*2018*7150*A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2096660</v>
      </c>
      <c r="O757" s="275">
        <f>ROUND(Z73,0)</f>
        <v>978333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8626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175*2018*7160*A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1263759</v>
      </c>
      <c r="O758" s="275">
        <f>ROUND(AA73,0)</f>
        <v>161291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5199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175*2018*7170*A</v>
      </c>
      <c r="B759" s="275"/>
      <c r="C759" s="277">
        <f>ROUND(AB60,2)</f>
        <v>3.82</v>
      </c>
      <c r="D759" s="275">
        <f>ROUND(AB61,0)</f>
        <v>433303</v>
      </c>
      <c r="E759" s="275">
        <f>ROUND(AB62,0)</f>
        <v>90201</v>
      </c>
      <c r="F759" s="275">
        <f>ROUND(AB63,0)</f>
        <v>0</v>
      </c>
      <c r="G759" s="275">
        <f>ROUND(AB64,0)</f>
        <v>5933570</v>
      </c>
      <c r="H759" s="275">
        <f>ROUND(AB65,0)</f>
        <v>2767</v>
      </c>
      <c r="I759" s="275">
        <f>ROUND(AB66,0)</f>
        <v>63884</v>
      </c>
      <c r="J759" s="275">
        <f>ROUND(AB67,0)</f>
        <v>0</v>
      </c>
      <c r="K759" s="275">
        <f>ROUND(AB68,0)</f>
        <v>0</v>
      </c>
      <c r="L759" s="275">
        <f>ROUND(AB69,0)</f>
        <v>-385</v>
      </c>
      <c r="M759" s="275">
        <f>ROUND(AB70,0)</f>
        <v>0</v>
      </c>
      <c r="N759" s="275">
        <f>ROUND(AB75,0)</f>
        <v>70653538</v>
      </c>
      <c r="O759" s="275">
        <f>ROUND(AB73,0)</f>
        <v>21392370</v>
      </c>
      <c r="P759" s="275">
        <f>IF(AB76&gt;0,ROUND(AB76,0),0)</f>
        <v>0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4091987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175*2018*7180*A</v>
      </c>
      <c r="B760" s="275">
        <f>ROUND(AC59,0)</f>
        <v>0</v>
      </c>
      <c r="C760" s="277">
        <f>ROUND(AC60,2)</f>
        <v>20.329999999999998</v>
      </c>
      <c r="D760" s="275">
        <f>ROUND(AC61,0)</f>
        <v>1883704</v>
      </c>
      <c r="E760" s="275">
        <f>ROUND(AC62,0)</f>
        <v>455098</v>
      </c>
      <c r="F760" s="275">
        <f>ROUND(AC63,0)</f>
        <v>0</v>
      </c>
      <c r="G760" s="275">
        <f>ROUND(AC64,0)</f>
        <v>380640</v>
      </c>
      <c r="H760" s="275">
        <f>ROUND(AC65,0)</f>
        <v>3381</v>
      </c>
      <c r="I760" s="275">
        <f>ROUND(AC66,0)</f>
        <v>8845</v>
      </c>
      <c r="J760" s="275">
        <f>ROUND(AC67,0)</f>
        <v>107482</v>
      </c>
      <c r="K760" s="275">
        <f>ROUND(AC68,0)</f>
        <v>0</v>
      </c>
      <c r="L760" s="275">
        <f>ROUND(AC69,0)</f>
        <v>624429</v>
      </c>
      <c r="M760" s="275">
        <f>ROUND(AC70,0)</f>
        <v>0</v>
      </c>
      <c r="N760" s="275">
        <f>ROUND(AC75,0)</f>
        <v>20382015</v>
      </c>
      <c r="O760" s="275">
        <f>ROUND(AC73,0)</f>
        <v>20106343</v>
      </c>
      <c r="P760" s="275">
        <f>IF(AC76&gt;0,ROUND(AC76,0),0)</f>
        <v>622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66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2147532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175*2018*7190*A</v>
      </c>
      <c r="B761" s="275">
        <f>ROUND(AD59,0)</f>
        <v>45314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175*2018*7200*A</v>
      </c>
      <c r="B762" s="275">
        <f>ROUND(AE59,0)</f>
        <v>0</v>
      </c>
      <c r="C762" s="277">
        <f>ROUND(AE60,2)</f>
        <v>16.97</v>
      </c>
      <c r="D762" s="275">
        <f>ROUND(AE61,0)</f>
        <v>1646980</v>
      </c>
      <c r="E762" s="275">
        <f>ROUND(AE62,0)</f>
        <v>388525</v>
      </c>
      <c r="F762" s="275">
        <f>ROUND(AE63,0)</f>
        <v>0</v>
      </c>
      <c r="G762" s="275">
        <f>ROUND(AE64,0)</f>
        <v>9279</v>
      </c>
      <c r="H762" s="275">
        <f>ROUND(AE65,0)</f>
        <v>14367</v>
      </c>
      <c r="I762" s="275">
        <f>ROUND(AE66,0)</f>
        <v>1477</v>
      </c>
      <c r="J762" s="275">
        <f>ROUND(AE67,0)</f>
        <v>336193</v>
      </c>
      <c r="K762" s="275">
        <f>ROUND(AE68,0)</f>
        <v>0</v>
      </c>
      <c r="L762" s="275">
        <f>ROUND(AE69,0)</f>
        <v>92</v>
      </c>
      <c r="M762" s="275">
        <f>ROUND(AE70,0)</f>
        <v>4544</v>
      </c>
      <c r="N762" s="275">
        <f>ROUND(AE75,0)</f>
        <v>8010682</v>
      </c>
      <c r="O762" s="275">
        <f>ROUND(AE73,0)</f>
        <v>905530</v>
      </c>
      <c r="P762" s="275">
        <f>IF(AE76&gt;0,ROUND(AE76,0),0)</f>
        <v>9229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2191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2100451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175*2018*7220*A</v>
      </c>
      <c r="B763" s="275">
        <f>ROUND(AF59,0)</f>
        <v>49394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175*2018*7230*A</v>
      </c>
      <c r="B764" s="275">
        <f>ROUND(AG59,0)</f>
        <v>0</v>
      </c>
      <c r="C764" s="277">
        <f>ROUND(AG60,2)</f>
        <v>84.26</v>
      </c>
      <c r="D764" s="275">
        <f>ROUND(AG61,0)</f>
        <v>11371238</v>
      </c>
      <c r="E764" s="275">
        <f>ROUND(AG62,0)</f>
        <v>2080394</v>
      </c>
      <c r="F764" s="275">
        <f>ROUND(AG63,0)</f>
        <v>16031</v>
      </c>
      <c r="G764" s="275">
        <f>ROUND(AG64,0)</f>
        <v>793957</v>
      </c>
      <c r="H764" s="275">
        <f>ROUND(AG65,0)</f>
        <v>71276</v>
      </c>
      <c r="I764" s="275">
        <f>ROUND(AG66,0)</f>
        <v>726416</v>
      </c>
      <c r="J764" s="275">
        <f>ROUND(AG67,0)</f>
        <v>801457</v>
      </c>
      <c r="K764" s="275">
        <f>ROUND(AG68,0)</f>
        <v>0</v>
      </c>
      <c r="L764" s="275">
        <f>ROUND(AG69,0)</f>
        <v>74407</v>
      </c>
      <c r="M764" s="275">
        <f>ROUND(AG70,0)</f>
        <v>129368</v>
      </c>
      <c r="N764" s="275">
        <f>ROUND(AG75,0)</f>
        <v>157992104</v>
      </c>
      <c r="O764" s="275">
        <f>ROUND(AG73,0)</f>
        <v>27284108</v>
      </c>
      <c r="P764" s="275">
        <f>IF(AG76&gt;0,ROUND(AG76,0),0)</f>
        <v>23115</v>
      </c>
      <c r="Q764" s="275">
        <f>IF(AG77&gt;0,ROUND(AG77,0),0)</f>
        <v>2897</v>
      </c>
      <c r="R764" s="275">
        <f>IF(AG78&gt;0,ROUND(AG78,0),0)</f>
        <v>13672</v>
      </c>
      <c r="S764" s="275">
        <f>IF(AG79&gt;0,ROUND(AG79,0),0)</f>
        <v>0</v>
      </c>
      <c r="T764" s="277">
        <f>IF(AG80&gt;0,ROUND(AG80,2),0)</f>
        <v>33.24</v>
      </c>
      <c r="U764" s="275"/>
      <c r="V764" s="276"/>
      <c r="W764" s="275"/>
      <c r="X764" s="275"/>
      <c r="Y764" s="275">
        <f t="shared" si="21"/>
        <v>12104529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175*2018*7240*A</v>
      </c>
      <c r="B765" s="275">
        <f>ROUND(AH59,0)</f>
        <v>40634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175*2018*7250*A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175*2018*7260*A</v>
      </c>
      <c r="B767" s="275">
        <f>ROUND(AJ59,0)</f>
        <v>0</v>
      </c>
      <c r="C767" s="277">
        <f>ROUND(AJ60,2)</f>
        <v>146.78</v>
      </c>
      <c r="D767" s="275">
        <f>ROUND(AJ61,0)</f>
        <v>19378616</v>
      </c>
      <c r="E767" s="275">
        <f>ROUND(AJ62,0)</f>
        <v>3578320</v>
      </c>
      <c r="F767" s="275">
        <f>ROUND(AJ63,0)</f>
        <v>681955</v>
      </c>
      <c r="G767" s="275">
        <f>ROUND(AJ64,0)</f>
        <v>663060</v>
      </c>
      <c r="H767" s="275">
        <f>ROUND(AJ65,0)</f>
        <v>156112</v>
      </c>
      <c r="I767" s="275">
        <f>ROUND(AJ66,0)</f>
        <v>757338</v>
      </c>
      <c r="J767" s="275">
        <f>ROUND(AJ67,0)</f>
        <v>1553677</v>
      </c>
      <c r="K767" s="275">
        <f>ROUND(AJ68,0)</f>
        <v>574645</v>
      </c>
      <c r="L767" s="275">
        <f>ROUND(AJ69,0)</f>
        <v>120227</v>
      </c>
      <c r="M767" s="275">
        <f>ROUND(AJ70,0)</f>
        <v>985653</v>
      </c>
      <c r="N767" s="275">
        <f>ROUND(AJ75,0)</f>
        <v>66957968</v>
      </c>
      <c r="O767" s="275">
        <f>ROUND(AJ73,0)</f>
        <v>4360287</v>
      </c>
      <c r="P767" s="275">
        <f>IF(AJ76&gt;0,ROUND(AJ76,0),0)</f>
        <v>24270</v>
      </c>
      <c r="Q767" s="275">
        <f>IF(AJ77&gt;0,ROUND(AJ77,0),0)</f>
        <v>0</v>
      </c>
      <c r="R767" s="275">
        <f>IF(AJ78&gt;0,ROUND(AJ78,0),0)</f>
        <v>5978</v>
      </c>
      <c r="S767" s="275">
        <f>IF(AJ79&gt;0,ROUND(AJ79,0),0)</f>
        <v>34440</v>
      </c>
      <c r="T767" s="277">
        <f>IF(AJ80&gt;0,ROUND(AJ80,2),0)</f>
        <v>20.98</v>
      </c>
      <c r="U767" s="275"/>
      <c r="V767" s="276"/>
      <c r="W767" s="275"/>
      <c r="X767" s="275"/>
      <c r="Y767" s="275">
        <f t="shared" si="21"/>
        <v>17827710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175*2018*7310*A</v>
      </c>
      <c r="B768" s="275">
        <f>ROUND(AK59,0)</f>
        <v>88730</v>
      </c>
      <c r="C768" s="277">
        <f>ROUND(AK60,2)</f>
        <v>28.79</v>
      </c>
      <c r="D768" s="275">
        <f>ROUND(AK61,0)</f>
        <v>2892221</v>
      </c>
      <c r="E768" s="275">
        <f>ROUND(AK62,0)</f>
        <v>663749</v>
      </c>
      <c r="F768" s="275">
        <f>ROUND(AK63,0)</f>
        <v>0</v>
      </c>
      <c r="G768" s="275">
        <f>ROUND(AK64,0)</f>
        <v>24628</v>
      </c>
      <c r="H768" s="275">
        <f>ROUND(AK65,0)</f>
        <v>20325</v>
      </c>
      <c r="I768" s="275">
        <f>ROUND(AK66,0)</f>
        <v>16715</v>
      </c>
      <c r="J768" s="275">
        <f>ROUND(AK67,0)</f>
        <v>393800</v>
      </c>
      <c r="K768" s="275">
        <f>ROUND(AK68,0)</f>
        <v>0</v>
      </c>
      <c r="L768" s="275">
        <f>ROUND(AK69,0)</f>
        <v>1437</v>
      </c>
      <c r="M768" s="275">
        <f>ROUND(AK70,0)</f>
        <v>16117</v>
      </c>
      <c r="N768" s="275">
        <f>ROUND(AK75,0)</f>
        <v>18187916</v>
      </c>
      <c r="O768" s="275">
        <f>ROUND(AK73,0)</f>
        <v>595886</v>
      </c>
      <c r="P768" s="275">
        <f>IF(AK76&gt;0,ROUND(AK76,0),0)</f>
        <v>9223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2594</v>
      </c>
      <c r="T768" s="277">
        <f>IF(AK80&gt;0,ROUND(AK80,2),0)</f>
        <v>1.4</v>
      </c>
      <c r="U768" s="275"/>
      <c r="V768" s="276"/>
      <c r="W768" s="275"/>
      <c r="X768" s="275"/>
      <c r="Y768" s="275">
        <f t="shared" si="21"/>
        <v>3100221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175*2018*7320*A</v>
      </c>
      <c r="B769" s="275">
        <f>ROUND(AL59,0)</f>
        <v>84098</v>
      </c>
      <c r="C769" s="277">
        <f>ROUND(AL60,2)</f>
        <v>19.399999999999999</v>
      </c>
      <c r="D769" s="275">
        <f>ROUND(AL61,0)</f>
        <v>1827296</v>
      </c>
      <c r="E769" s="275">
        <f>ROUND(AL62,0)</f>
        <v>441306</v>
      </c>
      <c r="F769" s="275">
        <f>ROUND(AL63,0)</f>
        <v>0</v>
      </c>
      <c r="G769" s="275">
        <f>ROUND(AL64,0)</f>
        <v>37112</v>
      </c>
      <c r="H769" s="275">
        <f>ROUND(AL65,0)</f>
        <v>19251</v>
      </c>
      <c r="I769" s="275">
        <f>ROUND(AL66,0)</f>
        <v>9359</v>
      </c>
      <c r="J769" s="275">
        <f>ROUND(AL67,0)</f>
        <v>57904</v>
      </c>
      <c r="K769" s="275">
        <f>ROUND(AL68,0)</f>
        <v>0</v>
      </c>
      <c r="L769" s="275">
        <f>ROUND(AL69,0)</f>
        <v>3684</v>
      </c>
      <c r="M769" s="275">
        <f>ROUND(AL70,0)</f>
        <v>37881</v>
      </c>
      <c r="N769" s="275">
        <f>ROUND(AL75,0)</f>
        <v>8267130</v>
      </c>
      <c r="O769" s="275">
        <f>ROUND(AL73,0)</f>
        <v>599203</v>
      </c>
      <c r="P769" s="275">
        <f>IF(AL76&gt;0,ROUND(AL76,0),0)</f>
        <v>7589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582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1961800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175*2018*7330*A</v>
      </c>
      <c r="B770" s="275">
        <f>ROUND(AM59,0)</f>
        <v>71220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175*2018*7340*A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175*2018*7350*A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175*2018*7380*A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>
        <f t="shared" si="21"/>
        <v>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175*2018*7390*A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175*2018*7400*A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175*2018*7410*A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175*2018*7420*A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175*2018*7430*A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175*2018*7490*A</v>
      </c>
      <c r="B779" s="275"/>
      <c r="C779" s="277">
        <f>ROUND(AV60,2)</f>
        <v>164.86</v>
      </c>
      <c r="D779" s="275">
        <f>ROUND(AV61,0)</f>
        <v>26517138</v>
      </c>
      <c r="E779" s="275">
        <f>ROUND(AV62,0)</f>
        <v>4409640</v>
      </c>
      <c r="F779" s="275">
        <f>ROUND(AV63,0)</f>
        <v>1030893</v>
      </c>
      <c r="G779" s="275">
        <f>ROUND(AV64,0)</f>
        <v>1160085</v>
      </c>
      <c r="H779" s="275">
        <f>ROUND(AV65,0)</f>
        <v>111171</v>
      </c>
      <c r="I779" s="275">
        <f>ROUND(AV66,0)</f>
        <v>10907136</v>
      </c>
      <c r="J779" s="275">
        <f>ROUND(AV67,0)</f>
        <v>559706</v>
      </c>
      <c r="K779" s="275">
        <f>ROUND(AV68,0)</f>
        <v>1796180</v>
      </c>
      <c r="L779" s="275">
        <f>ROUND(AV69,0)</f>
        <v>75532</v>
      </c>
      <c r="M779" s="275">
        <f>ROUND(AV70,0)</f>
        <v>2644130</v>
      </c>
      <c r="N779" s="275">
        <f>ROUND(AV75,0)</f>
        <v>52666068</v>
      </c>
      <c r="O779" s="275">
        <f>ROUND(AV73,0)</f>
        <v>4553803</v>
      </c>
      <c r="P779" s="275">
        <f>IF(AV76&gt;0,ROUND(AV76,0),0)</f>
        <v>24936</v>
      </c>
      <c r="Q779" s="275">
        <f>IF(AV77&gt;0,ROUND(AV77,0),0)</f>
        <v>26</v>
      </c>
      <c r="R779" s="275">
        <f>IF(AV78&gt;0,ROUND(AV78,0),0)</f>
        <v>0</v>
      </c>
      <c r="S779" s="275">
        <f>IF(AV79&gt;0,ROUND(AV79,0),0)</f>
        <v>1721</v>
      </c>
      <c r="T779" s="277">
        <f>IF(AV80&gt;0,ROUND(AV80,2),0)</f>
        <v>13.85</v>
      </c>
      <c r="U779" s="275"/>
      <c r="V779" s="276"/>
      <c r="W779" s="275"/>
      <c r="X779" s="275"/>
      <c r="Y779" s="275">
        <f t="shared" si="21"/>
        <v>27863533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175*2018*8200*A</v>
      </c>
      <c r="B780" s="275"/>
      <c r="C780" s="277">
        <f>ROUND(AW60,2)</f>
        <v>3.61</v>
      </c>
      <c r="D780" s="275">
        <f>ROUND(AW61,0)</f>
        <v>247854</v>
      </c>
      <c r="E780" s="275">
        <f>ROUND(AW62,0)</f>
        <v>74759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424</v>
      </c>
      <c r="J780" s="275">
        <f>ROUND(AW67,0)</f>
        <v>0</v>
      </c>
      <c r="K780" s="275">
        <f>ROUND(AW68,0)</f>
        <v>0</v>
      </c>
      <c r="L780" s="275">
        <f>ROUND(AW69,0)</f>
        <v>13829</v>
      </c>
      <c r="M780" s="275">
        <f>ROUND(AW70,0)</f>
        <v>14254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175*2018*8310*A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175*2018*8320*A</v>
      </c>
      <c r="B782" s="275">
        <f>ROUND(AY59,0)</f>
        <v>32593</v>
      </c>
      <c r="C782" s="277">
        <f>ROUND(AY60,2)</f>
        <v>0</v>
      </c>
      <c r="D782" s="275">
        <f>ROUND(AY61,0)</f>
        <v>0</v>
      </c>
      <c r="E782" s="275">
        <f>ROUND(AY62,0)</f>
        <v>0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0</v>
      </c>
      <c r="J782" s="275">
        <f>ROUND(AY67,0)</f>
        <v>0</v>
      </c>
      <c r="K782" s="275">
        <f>ROUND(AY68,0)</f>
        <v>0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175*2018*8330*A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175*2018*8350*A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175*2018*8360*A</v>
      </c>
      <c r="B785" s="275"/>
      <c r="C785" s="277">
        <f>ROUND(BB60,2)</f>
        <v>10.62</v>
      </c>
      <c r="D785" s="275">
        <f>ROUND(BB61,0)</f>
        <v>1060706</v>
      </c>
      <c r="E785" s="275">
        <f>ROUND(BB62,0)</f>
        <v>246306</v>
      </c>
      <c r="F785" s="275">
        <f>ROUND(BB63,0)</f>
        <v>0</v>
      </c>
      <c r="G785" s="275">
        <f>ROUND(BB64,0)</f>
        <v>3477</v>
      </c>
      <c r="H785" s="275">
        <f>ROUND(BB65,0)</f>
        <v>3703</v>
      </c>
      <c r="I785" s="275">
        <f>ROUND(BB66,0)</f>
        <v>482</v>
      </c>
      <c r="J785" s="275">
        <f>ROUND(BB67,0)</f>
        <v>22790</v>
      </c>
      <c r="K785" s="275">
        <f>ROUND(BB68,0)</f>
        <v>0</v>
      </c>
      <c r="L785" s="275">
        <f>ROUND(BB69,0)</f>
        <v>66</v>
      </c>
      <c r="M785" s="275">
        <f>ROUND(BB70,0)</f>
        <v>601</v>
      </c>
      <c r="N785" s="275"/>
      <c r="O785" s="275"/>
      <c r="P785" s="275">
        <f>IF(BB76&gt;0,ROUND(BB76,0),0)</f>
        <v>788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175*2018*8370*A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175*2018*8420*A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0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0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175*2018*8430*A</v>
      </c>
      <c r="B788" s="275">
        <f>ROUND(BE59,0)</f>
        <v>181562</v>
      </c>
      <c r="C788" s="277">
        <f>ROUND(BE60,2)</f>
        <v>0</v>
      </c>
      <c r="D788" s="275">
        <f>ROUND(BE61,0)</f>
        <v>0</v>
      </c>
      <c r="E788" s="275">
        <f>ROUND(BE62,0)</f>
        <v>0</v>
      </c>
      <c r="F788" s="275">
        <f>ROUND(BE63,0)</f>
        <v>0</v>
      </c>
      <c r="G788" s="275">
        <f>ROUND(BE64,0)</f>
        <v>0</v>
      </c>
      <c r="H788" s="275">
        <f>ROUND(BE65,0)</f>
        <v>0</v>
      </c>
      <c r="I788" s="275">
        <f>ROUND(BE66,0)</f>
        <v>0</v>
      </c>
      <c r="J788" s="275">
        <f>ROUND(BE67,0)</f>
        <v>0</v>
      </c>
      <c r="K788" s="275">
        <f>ROUND(BE68,0)</f>
        <v>0</v>
      </c>
      <c r="L788" s="275">
        <f>ROUND(BE69,0)</f>
        <v>0</v>
      </c>
      <c r="M788" s="275">
        <f>ROUND(BE70,0)</f>
        <v>0</v>
      </c>
      <c r="N788" s="275"/>
      <c r="O788" s="275"/>
      <c r="P788" s="275">
        <f>IF(BE76&gt;0,ROUND(BE76,0),0)</f>
        <v>0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175*2018*8460*A</v>
      </c>
      <c r="B789" s="275"/>
      <c r="C789" s="277">
        <f>ROUND(BF60,2)</f>
        <v>0</v>
      </c>
      <c r="D789" s="275">
        <f>ROUND(BF61,0)</f>
        <v>0</v>
      </c>
      <c r="E789" s="275">
        <f>ROUND(BF62,0)</f>
        <v>0</v>
      </c>
      <c r="F789" s="275">
        <f>ROUND(BF63,0)</f>
        <v>0</v>
      </c>
      <c r="G789" s="275">
        <f>ROUND(BF64,0)</f>
        <v>0</v>
      </c>
      <c r="H789" s="275">
        <f>ROUND(BF65,0)</f>
        <v>0</v>
      </c>
      <c r="I789" s="275">
        <f>ROUND(BF66,0)</f>
        <v>0</v>
      </c>
      <c r="J789" s="275">
        <f>ROUND(BF67,0)</f>
        <v>0</v>
      </c>
      <c r="K789" s="275">
        <f>ROUND(BF68,0)</f>
        <v>0</v>
      </c>
      <c r="L789" s="275">
        <f>ROUND(BF69,0)</f>
        <v>0</v>
      </c>
      <c r="M789" s="275">
        <f>ROUND(BF70,0)</f>
        <v>0</v>
      </c>
      <c r="N789" s="275"/>
      <c r="O789" s="275"/>
      <c r="P789" s="275">
        <f>IF(BF76&gt;0,ROUND(BF76,0),0)</f>
        <v>0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175*2018*8470*A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175*2018*8480*A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0</v>
      </c>
      <c r="H791" s="275">
        <f>ROUND(BH65,0)</f>
        <v>0</v>
      </c>
      <c r="I791" s="275">
        <f>ROUND(BH66,0)</f>
        <v>0</v>
      </c>
      <c r="J791" s="275">
        <f>ROUND(BH67,0)</f>
        <v>0</v>
      </c>
      <c r="K791" s="275">
        <f>ROUND(BH68,0)</f>
        <v>0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175*2018*8490*A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175*2018*8510*A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175*2018*8530*A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175*2018*8560*A</v>
      </c>
      <c r="B795" s="275"/>
      <c r="C795" s="277">
        <f>ROUND(BL60,2)</f>
        <v>0.01</v>
      </c>
      <c r="D795" s="275">
        <f>ROUND(BL61,0)</f>
        <v>685</v>
      </c>
      <c r="E795" s="275">
        <f>ROUND(BL62,0)</f>
        <v>198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175*2018*8590*A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175*2018*8610*A</v>
      </c>
      <c r="B797" s="275"/>
      <c r="C797" s="277">
        <f>ROUND(BN60,2)</f>
        <v>8</v>
      </c>
      <c r="D797" s="275">
        <f>ROUND(BN61,0)</f>
        <v>1049395</v>
      </c>
      <c r="E797" s="275">
        <f>ROUND(BN62,0)</f>
        <v>186472</v>
      </c>
      <c r="F797" s="275">
        <f>ROUND(BN63,0)</f>
        <v>569923</v>
      </c>
      <c r="G797" s="275">
        <f>ROUND(BN64,0)</f>
        <v>145795</v>
      </c>
      <c r="H797" s="275">
        <f>ROUND(BN65,0)</f>
        <v>21120</v>
      </c>
      <c r="I797" s="275">
        <f>ROUND(BN66,0)</f>
        <v>369118</v>
      </c>
      <c r="J797" s="275">
        <f>ROUND(BN67,0)</f>
        <v>295232</v>
      </c>
      <c r="K797" s="275">
        <f>ROUND(BN68,0)</f>
        <v>0</v>
      </c>
      <c r="L797" s="275">
        <f>ROUND(BN69,0)</f>
        <v>569424</v>
      </c>
      <c r="M797" s="275">
        <f>ROUND(BN70,0)</f>
        <v>25679</v>
      </c>
      <c r="N797" s="275"/>
      <c r="O797" s="275"/>
      <c r="P797" s="275">
        <f>IF(BN76&gt;0,ROUND(BN76,0),0)</f>
        <v>2211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175*2018*8620*A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175*2018*8630*A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175*2018*8640*A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175*2018*8650*A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175*2018*8660*A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175*2018*8670*A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175*2018*8680*A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175*2018*8690*A</v>
      </c>
      <c r="B805" s="275"/>
      <c r="C805" s="277">
        <f>ROUND(BV60,2)</f>
        <v>0</v>
      </c>
      <c r="D805" s="275">
        <f>ROUND(BV61,0)</f>
        <v>0</v>
      </c>
      <c r="E805" s="275">
        <f>ROUND(BV62,0)</f>
        <v>0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0</v>
      </c>
      <c r="J805" s="275">
        <f>ROUND(BV67,0)</f>
        <v>0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0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175*2018*8700*A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175*2018*8710*A</v>
      </c>
      <c r="B807" s="275"/>
      <c r="C807" s="277">
        <f>ROUND(BX60,2)</f>
        <v>3.45</v>
      </c>
      <c r="D807" s="275">
        <f>ROUND(BX61,0)</f>
        <v>382533</v>
      </c>
      <c r="E807" s="275">
        <f>ROUND(BX62,0)</f>
        <v>81449</v>
      </c>
      <c r="F807" s="275">
        <f>ROUND(BX63,0)</f>
        <v>0</v>
      </c>
      <c r="G807" s="275">
        <f>ROUND(BX64,0)</f>
        <v>81</v>
      </c>
      <c r="H807" s="275">
        <f>ROUND(BX65,0)</f>
        <v>3827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175*2018*8720*A</v>
      </c>
      <c r="B808" s="275"/>
      <c r="C808" s="277">
        <f>ROUND(BY60,2)</f>
        <v>5.2</v>
      </c>
      <c r="D808" s="275">
        <f>ROUND(BY61,0)</f>
        <v>747172</v>
      </c>
      <c r="E808" s="275">
        <f>ROUND(BY62,0)</f>
        <v>135823</v>
      </c>
      <c r="F808" s="275">
        <f>ROUND(BY63,0)</f>
        <v>0</v>
      </c>
      <c r="G808" s="275">
        <f>ROUND(BY64,0)</f>
        <v>20</v>
      </c>
      <c r="H808" s="275">
        <f>ROUND(BY65,0)</f>
        <v>1177</v>
      </c>
      <c r="I808" s="275">
        <f>ROUND(BY66,0)</f>
        <v>0</v>
      </c>
      <c r="J808" s="275">
        <f>ROUND(BY67,0)</f>
        <v>2150</v>
      </c>
      <c r="K808" s="275">
        <f>ROUND(BY68,0)</f>
        <v>0</v>
      </c>
      <c r="L808" s="275">
        <f>ROUND(BY69,0)</f>
        <v>0</v>
      </c>
      <c r="M808" s="275">
        <f>ROUND(BY70,0)</f>
        <v>0</v>
      </c>
      <c r="N808" s="275"/>
      <c r="O808" s="275"/>
      <c r="P808" s="275">
        <f>IF(BY76&gt;0,ROUND(BY76,0),0)</f>
        <v>72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175*2018*8730*A</v>
      </c>
      <c r="B809" s="275"/>
      <c r="C809" s="277">
        <f>ROUND(BZ60,2)</f>
        <v>13.77</v>
      </c>
      <c r="D809" s="275">
        <f>ROUND(BZ61,0)</f>
        <v>884289</v>
      </c>
      <c r="E809" s="275">
        <f>ROUND(BZ62,0)</f>
        <v>220225</v>
      </c>
      <c r="F809" s="275">
        <f>ROUND(BZ63,0)</f>
        <v>0</v>
      </c>
      <c r="G809" s="275">
        <f>ROUND(BZ64,0)</f>
        <v>5472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175*2018*8740*A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128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175*2018*8770*A</v>
      </c>
      <c r="B811" s="275"/>
      <c r="C811" s="277">
        <f>ROUND(CB60,2)</f>
        <v>2.4</v>
      </c>
      <c r="D811" s="275">
        <f>ROUND(CB61,0)</f>
        <v>164020</v>
      </c>
      <c r="E811" s="275">
        <f>ROUND(CB62,0)</f>
        <v>49591</v>
      </c>
      <c r="F811" s="275">
        <f>ROUND(CB63,0)</f>
        <v>0</v>
      </c>
      <c r="G811" s="275">
        <f>ROUND(CB64,0)</f>
        <v>6563</v>
      </c>
      <c r="H811" s="275">
        <f>ROUND(CB65,0)</f>
        <v>1508</v>
      </c>
      <c r="I811" s="275">
        <f>ROUND(CB66,0)</f>
        <v>13303</v>
      </c>
      <c r="J811" s="275">
        <f>ROUND(CB67,0)</f>
        <v>7838</v>
      </c>
      <c r="K811" s="275">
        <f>ROUND(CB68,0)</f>
        <v>0</v>
      </c>
      <c r="L811" s="275">
        <f>ROUND(CB69,0)</f>
        <v>519</v>
      </c>
      <c r="M811" s="275">
        <f>ROUND(CB70,0)</f>
        <v>228026</v>
      </c>
      <c r="N811" s="275"/>
      <c r="O811" s="275"/>
      <c r="P811" s="275">
        <f>IF(CB76&gt;0,ROUND(CB76,0),0)</f>
        <v>7332</v>
      </c>
      <c r="Q811" s="275">
        <f>IF(CB77&gt;0,ROUND(CB77,0),0)</f>
        <v>1332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175*2018*8790*A</v>
      </c>
      <c r="B812" s="275"/>
      <c r="C812" s="277">
        <f>ROUND(CC60,2)</f>
        <v>47.59</v>
      </c>
      <c r="D812" s="275">
        <f>ROUND(CC61,0)</f>
        <v>3226809</v>
      </c>
      <c r="E812" s="275">
        <f>ROUND(CC62,0)</f>
        <v>974062</v>
      </c>
      <c r="F812" s="275">
        <f>ROUND(CC63,0)</f>
        <v>0</v>
      </c>
      <c r="G812" s="275">
        <f>ROUND(CC64,0)</f>
        <v>68851</v>
      </c>
      <c r="H812" s="275">
        <f>ROUND(CC65,0)</f>
        <v>21983</v>
      </c>
      <c r="I812" s="275">
        <f>ROUND(CC66,0)</f>
        <v>76587844</v>
      </c>
      <c r="J812" s="275">
        <f>ROUND(CC67,0)</f>
        <v>70043</v>
      </c>
      <c r="K812" s="275">
        <f>ROUND(CC68,0)</f>
        <v>104990</v>
      </c>
      <c r="L812" s="275">
        <f>ROUND(CC69,0)</f>
        <v>8566417</v>
      </c>
      <c r="M812" s="275">
        <f>ROUND(CC70,0)</f>
        <v>3614699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175*2018*9000*A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8369338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778.81000000000017</v>
      </c>
      <c r="D815" s="276">
        <f t="shared" si="22"/>
        <v>95018493</v>
      </c>
      <c r="E815" s="276">
        <f t="shared" si="22"/>
        <v>18674112</v>
      </c>
      <c r="F815" s="276">
        <f t="shared" si="22"/>
        <v>4074281</v>
      </c>
      <c r="G815" s="276">
        <f t="shared" si="22"/>
        <v>13162692</v>
      </c>
      <c r="H815" s="276">
        <f t="shared" si="22"/>
        <v>749271</v>
      </c>
      <c r="I815" s="276">
        <f t="shared" si="22"/>
        <v>91961521</v>
      </c>
      <c r="J815" s="276">
        <f t="shared" si="22"/>
        <v>6650629</v>
      </c>
      <c r="K815" s="276">
        <f t="shared" si="22"/>
        <v>2500295</v>
      </c>
      <c r="L815" s="276">
        <f>SUM(L734:L813)+SUM(U734:U813)</f>
        <v>18475789</v>
      </c>
      <c r="M815" s="276">
        <f>SUM(M734:M813)+SUM(V734:V813)</f>
        <v>7791583</v>
      </c>
      <c r="N815" s="276">
        <f t="shared" ref="N815:Y815" si="23">SUM(N734:N813)</f>
        <v>832747808</v>
      </c>
      <c r="O815" s="276">
        <f t="shared" si="23"/>
        <v>274235219</v>
      </c>
      <c r="P815" s="276">
        <f t="shared" si="23"/>
        <v>181561</v>
      </c>
      <c r="Q815" s="276">
        <f t="shared" si="23"/>
        <v>32593</v>
      </c>
      <c r="R815" s="276">
        <f t="shared" si="23"/>
        <v>63536</v>
      </c>
      <c r="S815" s="276">
        <f t="shared" si="23"/>
        <v>118856</v>
      </c>
      <c r="T815" s="280">
        <f t="shared" si="23"/>
        <v>189.2</v>
      </c>
      <c r="U815" s="276">
        <f t="shared" si="23"/>
        <v>8369338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>
        <f t="shared" si="23"/>
        <v>101696398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778.81596770153203</v>
      </c>
      <c r="D816" s="276">
        <f>CE61</f>
        <v>95018493.12000002</v>
      </c>
      <c r="E816" s="276">
        <f>CE62</f>
        <v>18674112</v>
      </c>
      <c r="F816" s="276">
        <f>CE63</f>
        <v>4074280.4899999998</v>
      </c>
      <c r="G816" s="276">
        <f>CE64</f>
        <v>13162691.309999999</v>
      </c>
      <c r="H816" s="279">
        <f>CE65</f>
        <v>749271.95</v>
      </c>
      <c r="I816" s="279">
        <f>CE66</f>
        <v>91961523.759999976</v>
      </c>
      <c r="J816" s="279">
        <f>CE67</f>
        <v>6650629</v>
      </c>
      <c r="K816" s="279">
        <f>CE68</f>
        <v>2500296.38</v>
      </c>
      <c r="L816" s="279">
        <f>CE69</f>
        <v>18475789</v>
      </c>
      <c r="M816" s="279">
        <f>CE70</f>
        <v>7791581.1099999994</v>
      </c>
      <c r="N816" s="276">
        <f>CE75</f>
        <v>832747807.42999995</v>
      </c>
      <c r="O816" s="276">
        <f>CE73</f>
        <v>274235218.99000001</v>
      </c>
      <c r="P816" s="276">
        <f>CE76</f>
        <v>181562.17744259659</v>
      </c>
      <c r="Q816" s="276">
        <f>CE77</f>
        <v>32592.591450355907</v>
      </c>
      <c r="R816" s="276">
        <f>CE78</f>
        <v>63536.314811406839</v>
      </c>
      <c r="S816" s="276">
        <f>CE79</f>
        <v>118853.51824270641</v>
      </c>
      <c r="T816" s="280">
        <f>CE80</f>
        <v>189.21829928914815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101696397.56999999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95018493.12000002</v>
      </c>
      <c r="E817" s="180">
        <f>C379</f>
        <v>18674111.809999999</v>
      </c>
      <c r="F817" s="180">
        <f>C380</f>
        <v>4074280.49</v>
      </c>
      <c r="G817" s="240">
        <f>C381</f>
        <v>13162691.309999999</v>
      </c>
      <c r="H817" s="240">
        <f>C382</f>
        <v>749271.95</v>
      </c>
      <c r="I817" s="240">
        <f>C383</f>
        <v>91961523.760000005</v>
      </c>
      <c r="J817" s="240">
        <f>C384</f>
        <v>6650628.3100000005</v>
      </c>
      <c r="K817" s="240">
        <f>C385</f>
        <v>2500296.38</v>
      </c>
      <c r="L817" s="240">
        <f>C386+C387+C388+C389</f>
        <v>18475789</v>
      </c>
      <c r="M817" s="240">
        <f>C370</f>
        <v>7791581.1099999994</v>
      </c>
      <c r="N817" s="180">
        <f>D361</f>
        <v>832747807.42999995</v>
      </c>
      <c r="O817" s="180">
        <f>C359</f>
        <v>274235218.99000001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Mary Bridge Children's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H-175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311 South L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311 South L Street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Tacoma, Wa.  98405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H-175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Mary Bridge Children's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3304</v>
      </c>
      <c r="G23" s="21">
        <f>data!D111</f>
        <v>12527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22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60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82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82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Mary Bridge Children's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0</v>
      </c>
      <c r="C7" s="48">
        <f>data!B139</f>
        <v>0</v>
      </c>
      <c r="D7" s="48">
        <f>data!B140</f>
        <v>35.011761441933317</v>
      </c>
      <c r="E7" s="48">
        <f>data!B141</f>
        <v>1004</v>
      </c>
      <c r="F7" s="48">
        <f>data!B142</f>
        <v>241020.53256296349</v>
      </c>
      <c r="G7" s="48">
        <f>data!B141+data!B142</f>
        <v>242024.53256296349</v>
      </c>
    </row>
    <row r="8" spans="1:13" ht="20.149999999999999" customHeight="1" x14ac:dyDescent="0.35">
      <c r="A8" s="23" t="s">
        <v>297</v>
      </c>
      <c r="B8" s="48">
        <f>data!C138</f>
        <v>1990.6650396583282</v>
      </c>
      <c r="C8" s="48">
        <f>data!C139</f>
        <v>7794.1271199506627</v>
      </c>
      <c r="D8" s="48">
        <f>data!C140</f>
        <v>48302.127777295951</v>
      </c>
      <c r="E8" s="48">
        <f>data!C141</f>
        <v>150223236.49430278</v>
      </c>
      <c r="F8" s="48">
        <f>data!C142</f>
        <v>332511249.9728415</v>
      </c>
      <c r="G8" s="48">
        <f>data!C141+data!C142</f>
        <v>482734486.46714425</v>
      </c>
    </row>
    <row r="9" spans="1:13" ht="20.149999999999999" customHeight="1" x14ac:dyDescent="0.35">
      <c r="A9" s="23" t="s">
        <v>1058</v>
      </c>
      <c r="B9" s="48">
        <f>data!D138</f>
        <v>1313.3349603416718</v>
      </c>
      <c r="C9" s="48">
        <f>data!D139</f>
        <v>4732.8728800493373</v>
      </c>
      <c r="D9" s="48">
        <f>data!D140</f>
        <v>38941.860461262113</v>
      </c>
      <c r="E9" s="48">
        <f>data!D141</f>
        <v>107435350.19569734</v>
      </c>
      <c r="F9" s="48">
        <f>data!D142</f>
        <v>268075285.58459556</v>
      </c>
      <c r="G9" s="48">
        <f>data!D141+data!D142</f>
        <v>375510635.78029287</v>
      </c>
    </row>
    <row r="10" spans="1:13" ht="20.149999999999999" customHeight="1" x14ac:dyDescent="0.35">
      <c r="A10" s="111" t="s">
        <v>203</v>
      </c>
      <c r="B10" s="48">
        <f>data!E138</f>
        <v>3304</v>
      </c>
      <c r="C10" s="48">
        <f>data!E139</f>
        <v>12527</v>
      </c>
      <c r="D10" s="48">
        <f>data!E140</f>
        <v>87279</v>
      </c>
      <c r="E10" s="48">
        <f>data!E141</f>
        <v>257659590.69000012</v>
      </c>
      <c r="F10" s="48">
        <f>data!E142</f>
        <v>600827556.09000003</v>
      </c>
      <c r="G10" s="48">
        <f>data!E141+data!E142</f>
        <v>858487146.78000021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Mary Bridge Children's Hospital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6877862.9899999993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10506323.439999999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8957227.0099999979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10729.84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26352143.279999997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4702653.66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18857.920000000002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4721511.58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3201229.46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3201229.46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140735.81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3627396.36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3768132.17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2972912.2899999996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2972912.2899999996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Mary Bridge Children's Hospital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774202</v>
      </c>
      <c r="D7" s="21">
        <f>data!C195</f>
        <v>0</v>
      </c>
      <c r="E7" s="21">
        <f>data!D195</f>
        <v>0</v>
      </c>
      <c r="F7" s="21">
        <f>data!E195</f>
        <v>774202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472407.19</v>
      </c>
      <c r="D8" s="21">
        <f>data!C196</f>
        <v>0</v>
      </c>
      <c r="E8" s="21">
        <f>data!D196</f>
        <v>0</v>
      </c>
      <c r="F8" s="21">
        <f>data!E196</f>
        <v>472407.19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141185554.5</v>
      </c>
      <c r="D9" s="21">
        <f>data!C197</f>
        <v>2485563.16</v>
      </c>
      <c r="E9" s="21">
        <f>data!D197</f>
        <v>0</v>
      </c>
      <c r="F9" s="21">
        <f>data!E197</f>
        <v>143671117.66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3354415.9800000004</v>
      </c>
      <c r="D11" s="21">
        <f>data!C199</f>
        <v>32120.78</v>
      </c>
      <c r="E11" s="21">
        <f>data!D199</f>
        <v>0</v>
      </c>
      <c r="F11" s="21">
        <f>data!E199</f>
        <v>3386536.7600000002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33164957.98</v>
      </c>
      <c r="D12" s="21">
        <f>data!C200</f>
        <v>4185249.379999999</v>
      </c>
      <c r="E12" s="21">
        <f>data!D200</f>
        <v>0</v>
      </c>
      <c r="F12" s="21">
        <f>data!E200</f>
        <v>37350207.359999999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6233435.4400000004</v>
      </c>
      <c r="D14" s="21">
        <f>data!C202</f>
        <v>4749928.1499999994</v>
      </c>
      <c r="E14" s="21">
        <f>data!D202</f>
        <v>0</v>
      </c>
      <c r="F14" s="21">
        <f>data!E202</f>
        <v>10983363.59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185184973.08999997</v>
      </c>
      <c r="D16" s="21">
        <f>data!C204</f>
        <v>11452861.469999999</v>
      </c>
      <c r="E16" s="21">
        <f>data!D204</f>
        <v>0</v>
      </c>
      <c r="F16" s="21">
        <f>data!E204</f>
        <v>196637834.55999997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394963.38</v>
      </c>
      <c r="D24" s="21">
        <f>data!C209</f>
        <v>10909.910000000002</v>
      </c>
      <c r="E24" s="21">
        <f>data!D209</f>
        <v>0</v>
      </c>
      <c r="F24" s="21">
        <f>data!E209</f>
        <v>405873.29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50405686.129999995</v>
      </c>
      <c r="D25" s="21">
        <f>data!C210</f>
        <v>4780047.789999987</v>
      </c>
      <c r="E25" s="21">
        <f>data!D210</f>
        <v>0</v>
      </c>
      <c r="F25" s="21">
        <f>data!E210</f>
        <v>55185733.919999979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3066226.34</v>
      </c>
      <c r="D27" s="21">
        <f>data!C212</f>
        <v>95247.649999999645</v>
      </c>
      <c r="E27" s="21">
        <f>data!D212</f>
        <v>0</v>
      </c>
      <c r="F27" s="21">
        <f>data!E212</f>
        <v>3161473.9899999993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24402919.539999999</v>
      </c>
      <c r="D28" s="21">
        <f>data!C213</f>
        <v>2630046.3599999906</v>
      </c>
      <c r="E28" s="21">
        <f>data!D213</f>
        <v>0</v>
      </c>
      <c r="F28" s="21">
        <f>data!E213</f>
        <v>27032965.899999991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2476496.41</v>
      </c>
      <c r="D30" s="21">
        <f>data!C215</f>
        <v>830749.97000000102</v>
      </c>
      <c r="E30" s="21">
        <f>data!D215</f>
        <v>0</v>
      </c>
      <c r="F30" s="21">
        <f>data!E215</f>
        <v>3307246.3800000013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80746291.799999982</v>
      </c>
      <c r="D32" s="21">
        <f>data!C217</f>
        <v>8347001.6799999774</v>
      </c>
      <c r="E32" s="21">
        <f>data!D217</f>
        <v>0</v>
      </c>
      <c r="F32" s="21">
        <f>data!E217</f>
        <v>89093293.479999959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Mary Bridge Children's Hospital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5398311.4900000002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184854.79049437164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382675117.50535309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7665.3854160195597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29834646.443868317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115507735.34860526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528210019.47373712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3576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1904181.6644598227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5863560.3355401764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7767741.9999999991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5122306.4862630488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546498379.45000017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22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Mary Bridge Children's Hospital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609791997.32000017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36692460.020000011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3186858.5699999798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881285.98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644178884.75000024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774201.99999999988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472407.19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143671117.66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3386536.76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37350207.360000007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10983363.59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196637834.56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89093293.480000004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107544541.08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838484.62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838484.62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752561910.45000029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Mary Bridge Children's Hospital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1846.12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2215731.7300000004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2217577.8500000006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750344332.60000002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750344332.60000002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752561910.45000005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Mary Bridge Children's Hospital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257659590.69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600827555.61000001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858487146.29999995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5046666.49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525555604.28999996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7597437.2499999991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538199708.02999997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320287438.26999998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25203085.02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25203085.02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345490523.28999996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130495928.92999999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26352142.600000001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5000357.29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25622863.990000002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960295.42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94741714.649999991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11855050.080000002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4721511.58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3201229.459999999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3768132.1700000004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2972912.2899999996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14495732.260000002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324187870.71999997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21302652.569999993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21302652.569999993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21302652.569999993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Mary Bridge Children's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1908</v>
      </c>
      <c r="D9" s="14">
        <f>data!D59</f>
        <v>0</v>
      </c>
      <c r="E9" s="14">
        <f>data!E59</f>
        <v>10508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35.173897255455628</v>
      </c>
      <c r="D10" s="26">
        <f>data!D60</f>
        <v>0</v>
      </c>
      <c r="E10" s="26">
        <f>data!E60</f>
        <v>90.908616425902935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3533059.02</v>
      </c>
      <c r="D11" s="14">
        <f>data!D61</f>
        <v>0</v>
      </c>
      <c r="E11" s="14">
        <f>data!E61</f>
        <v>8394014.1099999994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791507</v>
      </c>
      <c r="D12" s="14">
        <f>data!D62</f>
        <v>0</v>
      </c>
      <c r="E12" s="14">
        <f>data!E62</f>
        <v>1940989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730217.7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247282.9</v>
      </c>
      <c r="D14" s="14">
        <f>data!D64</f>
        <v>0</v>
      </c>
      <c r="E14" s="14">
        <f>data!E64</f>
        <v>545470.41999999993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58229.31</v>
      </c>
      <c r="D15" s="14">
        <f>data!D65</f>
        <v>0</v>
      </c>
      <c r="E15" s="14">
        <f>data!E65</f>
        <v>124498.34999999999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35268</v>
      </c>
      <c r="D16" s="14">
        <f>data!D66</f>
        <v>0</v>
      </c>
      <c r="E16" s="14">
        <f>data!E66</f>
        <v>135306.04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597922</v>
      </c>
      <c r="D17" s="14">
        <f>data!D67</f>
        <v>0</v>
      </c>
      <c r="E17" s="14">
        <f>data!E67</f>
        <v>951309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6736.22</v>
      </c>
      <c r="D18" s="14">
        <f>data!D68</f>
        <v>0</v>
      </c>
      <c r="E18" s="14">
        <f>data!E68</f>
        <v>12494.01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21577.140000000029</v>
      </c>
      <c r="D19" s="14">
        <f>data!D69</f>
        <v>0</v>
      </c>
      <c r="E19" s="14">
        <f>data!E69</f>
        <v>3794.9299999999785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-1369.72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6021799.2899999991</v>
      </c>
      <c r="D21" s="14">
        <f>data!D71</f>
        <v>0</v>
      </c>
      <c r="E21" s="14">
        <f>data!E71</f>
        <v>12106506.139999997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4688027</v>
      </c>
      <c r="D23" s="48">
        <f>+data!M669</f>
        <v>0</v>
      </c>
      <c r="E23" s="48">
        <f>+data!M670</f>
        <v>10044135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22377377.939999998</v>
      </c>
      <c r="D24" s="14">
        <f>data!D73</f>
        <v>0</v>
      </c>
      <c r="E24" s="14">
        <f>data!E73</f>
        <v>62049053.140000001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167734</v>
      </c>
      <c r="D25" s="14">
        <f>data!D74</f>
        <v>0</v>
      </c>
      <c r="E25" s="14">
        <f>data!E74</f>
        <v>6336731.459999999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22545111.939999998</v>
      </c>
      <c r="D26" s="14">
        <f>data!D75</f>
        <v>0</v>
      </c>
      <c r="E26" s="14">
        <f>data!E75</f>
        <v>68385784.599999994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17108.02</v>
      </c>
      <c r="D28" s="14">
        <f>data!D76</f>
        <v>0</v>
      </c>
      <c r="E28" s="14">
        <f>data!E76</f>
        <v>36645.9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2406</v>
      </c>
      <c r="D29" s="14">
        <f>data!D77</f>
        <v>0</v>
      </c>
      <c r="E29" s="14">
        <f>data!E77</f>
        <v>31494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3118.5066777663355</v>
      </c>
      <c r="D30" s="14">
        <f>data!D78</f>
        <v>0</v>
      </c>
      <c r="E30" s="14">
        <f>data!E78</f>
        <v>31950.32957197693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37194</v>
      </c>
      <c r="D31" s="14">
        <f>data!D79</f>
        <v>0</v>
      </c>
      <c r="E31" s="14">
        <f>data!E79</f>
        <v>163701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22.952616435211972</v>
      </c>
      <c r="D32" s="84">
        <f>data!D80</f>
        <v>0</v>
      </c>
      <c r="E32" s="84">
        <f>data!E80</f>
        <v>59.066934923415481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Mary Bridge Children's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1355585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50.18110136298889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8675861.1500000004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1337544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1069078.8899999999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280380.37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91815.44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2621322.14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1011883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64068.460000000021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-15330.77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15136622.680000002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10170935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71845150.560000002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172047882.25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243893032.81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13758.90769011472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8817.479629452524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39484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24.725534243188289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Mary Bridge Children's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25.422403421175019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2708558.9799999995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610640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3914.4</v>
      </c>
      <c r="G77" s="14">
        <f>data!U63</f>
        <v>0</v>
      </c>
      <c r="H77" s="14">
        <f>data!V63</f>
        <v>10098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2447456.6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30711.55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202021.7</v>
      </c>
      <c r="G80" s="14">
        <f>data!U66</f>
        <v>0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170741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49007.979999999981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6223052.209999999</v>
      </c>
      <c r="G85" s="14">
        <f>data!U71</f>
        <v>0</v>
      </c>
      <c r="H85" s="14">
        <f>data!V71</f>
        <v>10098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3</v>
      </c>
      <c r="E87" s="48">
        <f>+data!M684</f>
        <v>0</v>
      </c>
      <c r="F87" s="48">
        <f>+data!M685</f>
        <v>3519281</v>
      </c>
      <c r="G87" s="48">
        <f>+data!M686</f>
        <v>284026</v>
      </c>
      <c r="H87" s="48">
        <f>+data!M687</f>
        <v>8025</v>
      </c>
      <c r="I87" s="48">
        <f>+data!M688</f>
        <v>143326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3427162</v>
      </c>
      <c r="G88" s="14">
        <f>data!U73</f>
        <v>19848352.239999998</v>
      </c>
      <c r="H88" s="14">
        <f>data!V73</f>
        <v>172422</v>
      </c>
      <c r="I88" s="14">
        <f>data!W73</f>
        <v>4247849.75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9975984.1799999997</v>
      </c>
      <c r="G89" s="14">
        <f>data!U74</f>
        <v>19023711</v>
      </c>
      <c r="H89" s="14">
        <f>data!V74</f>
        <v>304652.99999999994</v>
      </c>
      <c r="I89" s="14">
        <f>data!W74</f>
        <v>15367829.550000001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13403146.18</v>
      </c>
      <c r="G90" s="14">
        <f>data!U75</f>
        <v>38872063.239999995</v>
      </c>
      <c r="H90" s="14">
        <f>data!V75</f>
        <v>477074.99999999994</v>
      </c>
      <c r="I90" s="14">
        <f>data!W75</f>
        <v>19615679.300000001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4532.9553420149396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6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13.262108902292862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Mary Bridge Children's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14955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2.2912054791381911</v>
      </c>
      <c r="E106" s="26">
        <f>data!Z60</f>
        <v>0</v>
      </c>
      <c r="F106" s="26">
        <f>data!AA60</f>
        <v>0</v>
      </c>
      <c r="G106" s="26">
        <f>data!AB60</f>
        <v>28.869769174127427</v>
      </c>
      <c r="H106" s="26">
        <f>data!AC60</f>
        <v>15.677919175934532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214873.13999999998</v>
      </c>
      <c r="E107" s="14">
        <f>data!Z61</f>
        <v>0</v>
      </c>
      <c r="F107" s="14">
        <f>data!AA61</f>
        <v>0</v>
      </c>
      <c r="G107" s="14">
        <f>data!AB61</f>
        <v>3165676.1500000004</v>
      </c>
      <c r="H107" s="14">
        <f>data!AC61</f>
        <v>1521562.7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52860</v>
      </c>
      <c r="E108" s="14">
        <f>data!Z62</f>
        <v>0</v>
      </c>
      <c r="F108" s="14">
        <f>data!AA62</f>
        <v>0</v>
      </c>
      <c r="G108" s="14">
        <f>data!AB62</f>
        <v>692599</v>
      </c>
      <c r="H108" s="14">
        <f>data!AC62</f>
        <v>365689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2863.8499999999995</v>
      </c>
      <c r="E110" s="14">
        <f>data!Z64</f>
        <v>0</v>
      </c>
      <c r="F110" s="14">
        <f>data!AA64</f>
        <v>0</v>
      </c>
      <c r="G110" s="14">
        <f>data!AB64</f>
        <v>18229089.539999999</v>
      </c>
      <c r="H110" s="14">
        <f>data!AC64</f>
        <v>180246.48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35.950000000000003</v>
      </c>
      <c r="D111" s="14">
        <f>data!Y65</f>
        <v>4701.45</v>
      </c>
      <c r="E111" s="14">
        <f>data!Z65</f>
        <v>0</v>
      </c>
      <c r="F111" s="14">
        <f>data!AA65</f>
        <v>0</v>
      </c>
      <c r="G111" s="14">
        <f>data!AB65</f>
        <v>6945.13</v>
      </c>
      <c r="H111" s="14">
        <f>data!AC65</f>
        <v>2992.7400000000007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4394.18</v>
      </c>
      <c r="E112" s="14">
        <f>data!Z66</f>
        <v>0</v>
      </c>
      <c r="F112" s="14">
        <f>data!AA66</f>
        <v>0</v>
      </c>
      <c r="G112" s="14">
        <f>data!AB66</f>
        <v>534125.43999999994</v>
      </c>
      <c r="H112" s="14">
        <f>data!AC66</f>
        <v>16163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1390</v>
      </c>
      <c r="D113" s="14">
        <f>data!Y67</f>
        <v>72843</v>
      </c>
      <c r="E113" s="14">
        <f>data!Z67</f>
        <v>0</v>
      </c>
      <c r="F113" s="14">
        <f>data!AA67</f>
        <v>0</v>
      </c>
      <c r="G113" s="14">
        <f>data!AB67</f>
        <v>38781</v>
      </c>
      <c r="H113" s="14">
        <f>data!AC67</f>
        <v>99922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2.78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1828.5699999999824</v>
      </c>
      <c r="H115" s="14">
        <f>data!AC69</f>
        <v>563535.51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-76590.09</v>
      </c>
      <c r="E116" s="14">
        <f>-data!Z70</f>
        <v>0</v>
      </c>
      <c r="F116" s="14">
        <f>-data!AA70</f>
        <v>0</v>
      </c>
      <c r="G116" s="14">
        <f>-data!AB70</f>
        <v>-15047.67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1425.95</v>
      </c>
      <c r="D117" s="14">
        <f>data!Y71</f>
        <v>275945.53000000003</v>
      </c>
      <c r="E117" s="14">
        <f>data!Z71</f>
        <v>0</v>
      </c>
      <c r="F117" s="14">
        <f>data!AA71</f>
        <v>0</v>
      </c>
      <c r="G117" s="14">
        <f>data!AB71</f>
        <v>22653999.939999998</v>
      </c>
      <c r="H117" s="14">
        <f>data!AC71</f>
        <v>2750111.4299999997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81789</v>
      </c>
      <c r="D119" s="48">
        <f>+data!M690</f>
        <v>326498</v>
      </c>
      <c r="E119" s="48">
        <f>+data!M691</f>
        <v>13635</v>
      </c>
      <c r="F119" s="48">
        <f>+data!M692</f>
        <v>8106</v>
      </c>
      <c r="G119" s="48">
        <f>+data!M693</f>
        <v>10953438</v>
      </c>
      <c r="H119" s="48">
        <f>+data!M694</f>
        <v>1357641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3979503.8</v>
      </c>
      <c r="D120" s="14">
        <f>data!Y73</f>
        <v>4086132.0000000005</v>
      </c>
      <c r="E120" s="14">
        <f>data!Z73</f>
        <v>617667.85</v>
      </c>
      <c r="F120" s="14">
        <f>data!AA73</f>
        <v>105260</v>
      </c>
      <c r="G120" s="14">
        <f>data!AB73</f>
        <v>25275207.32</v>
      </c>
      <c r="H120" s="14">
        <f>data!AC73</f>
        <v>9737825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7126532.4499999993</v>
      </c>
      <c r="D121" s="14">
        <f>data!Y74</f>
        <v>23621412.5</v>
      </c>
      <c r="E121" s="14">
        <f>data!Z74</f>
        <v>1248369.5</v>
      </c>
      <c r="F121" s="14">
        <f>data!AA74</f>
        <v>1004096</v>
      </c>
      <c r="G121" s="14">
        <f>data!AB74</f>
        <v>80056521.469999984</v>
      </c>
      <c r="H121" s="14">
        <f>data!AC74</f>
        <v>117268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11106036.25</v>
      </c>
      <c r="D122" s="14">
        <f>data!Y75</f>
        <v>27707544.5</v>
      </c>
      <c r="E122" s="14">
        <f>data!Z75</f>
        <v>1866037.35</v>
      </c>
      <c r="F122" s="14">
        <f>data!AA75</f>
        <v>1109356</v>
      </c>
      <c r="G122" s="14">
        <f>data!AB75</f>
        <v>105331728.78999999</v>
      </c>
      <c r="H122" s="14">
        <f>data!AC75</f>
        <v>9855093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0</v>
      </c>
      <c r="H124" s="14">
        <f>data!AC76</f>
        <v>621.80490875244163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91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Mary Bridge Children's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50193</v>
      </c>
      <c r="D137" s="14">
        <f>data!AF59</f>
        <v>0</v>
      </c>
      <c r="E137" s="14">
        <f>data!AG59</f>
        <v>30942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62176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18.594670545397989</v>
      </c>
      <c r="D138" s="26">
        <f>data!AF60</f>
        <v>0</v>
      </c>
      <c r="E138" s="26">
        <f>data!AG60</f>
        <v>86.138351358063218</v>
      </c>
      <c r="F138" s="26">
        <f>data!AH60</f>
        <v>0</v>
      </c>
      <c r="G138" s="26">
        <f>data!AI60</f>
        <v>0</v>
      </c>
      <c r="H138" s="26">
        <f>data!AJ60</f>
        <v>177.14231641409012</v>
      </c>
      <c r="I138" s="26">
        <f>data!AK60</f>
        <v>32.811593831121691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1843342.62</v>
      </c>
      <c r="D139" s="14">
        <f>data!AF61</f>
        <v>0</v>
      </c>
      <c r="E139" s="14">
        <f>data!AG61</f>
        <v>12039399.59</v>
      </c>
      <c r="F139" s="14">
        <f>data!AH61</f>
        <v>0</v>
      </c>
      <c r="G139" s="14">
        <f>data!AI61</f>
        <v>0</v>
      </c>
      <c r="H139" s="14">
        <f>data!AJ61</f>
        <v>26063110.18</v>
      </c>
      <c r="I139" s="14">
        <f>data!AK61</f>
        <v>3573841.52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439710</v>
      </c>
      <c r="D140" s="14">
        <f>data!AF62</f>
        <v>0</v>
      </c>
      <c r="E140" s="14">
        <f>data!AG62</f>
        <v>2150993</v>
      </c>
      <c r="F140" s="14">
        <f>data!AH62</f>
        <v>0</v>
      </c>
      <c r="G140" s="14">
        <f>data!AI62</f>
        <v>0</v>
      </c>
      <c r="H140" s="14">
        <f>data!AJ62</f>
        <v>4604195</v>
      </c>
      <c r="I140" s="14">
        <f>data!AK62</f>
        <v>801275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258304.38999999998</v>
      </c>
      <c r="F141" s="14">
        <f>data!AH63</f>
        <v>0</v>
      </c>
      <c r="G141" s="14">
        <f>data!AI63</f>
        <v>0</v>
      </c>
      <c r="H141" s="14">
        <f>data!AJ63</f>
        <v>590089.70000000007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11321.71</v>
      </c>
      <c r="D142" s="14">
        <f>data!AF64</f>
        <v>0</v>
      </c>
      <c r="E142" s="14">
        <f>data!AG64</f>
        <v>659668.46</v>
      </c>
      <c r="F142" s="14">
        <f>data!AH64</f>
        <v>0</v>
      </c>
      <c r="G142" s="14">
        <f>data!AI64</f>
        <v>0</v>
      </c>
      <c r="H142" s="14">
        <f>data!AJ64</f>
        <v>606958.72</v>
      </c>
      <c r="I142" s="14">
        <f>data!AK64</f>
        <v>43553.19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49088.340000000011</v>
      </c>
      <c r="D143" s="14">
        <f>data!AF65</f>
        <v>0</v>
      </c>
      <c r="E143" s="14">
        <f>data!AG65</f>
        <v>64263.27</v>
      </c>
      <c r="F143" s="14">
        <f>data!AH65</f>
        <v>0</v>
      </c>
      <c r="G143" s="14">
        <f>data!AI65</f>
        <v>0</v>
      </c>
      <c r="H143" s="14">
        <f>data!AJ65</f>
        <v>235661.63</v>
      </c>
      <c r="I143" s="14">
        <f>data!AK65</f>
        <v>57200.53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-174071.6</v>
      </c>
      <c r="D144" s="14">
        <f>data!AF66</f>
        <v>0</v>
      </c>
      <c r="E144" s="14">
        <f>data!AG66</f>
        <v>512672.43</v>
      </c>
      <c r="F144" s="14">
        <f>data!AH66</f>
        <v>0</v>
      </c>
      <c r="G144" s="14">
        <f>data!AI66</f>
        <v>0</v>
      </c>
      <c r="H144" s="14">
        <f>data!AJ66</f>
        <v>15967293.07</v>
      </c>
      <c r="I144" s="14">
        <f>data!AK66</f>
        <v>-213661.07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331783</v>
      </c>
      <c r="D145" s="14">
        <f>data!AF67</f>
        <v>0</v>
      </c>
      <c r="E145" s="14">
        <f>data!AG67</f>
        <v>650348</v>
      </c>
      <c r="F145" s="14">
        <f>data!AH67</f>
        <v>0</v>
      </c>
      <c r="G145" s="14">
        <f>data!AI67</f>
        <v>0</v>
      </c>
      <c r="H145" s="14">
        <f>data!AJ67</f>
        <v>2802189</v>
      </c>
      <c r="I145" s="14">
        <f>data!AK67</f>
        <v>421139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2217083.7999999998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1101.9000000000087</v>
      </c>
      <c r="D147" s="14">
        <f>data!AF69</f>
        <v>0</v>
      </c>
      <c r="E147" s="14">
        <f>data!AG69</f>
        <v>60145.35</v>
      </c>
      <c r="F147" s="14">
        <f>data!AH69</f>
        <v>0</v>
      </c>
      <c r="G147" s="14">
        <f>data!AI69</f>
        <v>0</v>
      </c>
      <c r="H147" s="14">
        <f>data!AJ69</f>
        <v>490431.33999999973</v>
      </c>
      <c r="I147" s="14">
        <f>data!AK69</f>
        <v>4249.9599999999773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-826.0300000000002</v>
      </c>
      <c r="D148" s="14">
        <f>-data!AF70</f>
        <v>0</v>
      </c>
      <c r="E148" s="14">
        <f>-data!AG70</f>
        <v>-155708.84</v>
      </c>
      <c r="F148" s="14">
        <f>-data!AH70</f>
        <v>0</v>
      </c>
      <c r="G148" s="14">
        <f>-data!AI70</f>
        <v>0</v>
      </c>
      <c r="H148" s="14">
        <f>-data!AJ70</f>
        <v>-1508908.3899999997</v>
      </c>
      <c r="I148" s="14">
        <f>-data!AK70</f>
        <v>-9100.76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2501449.94</v>
      </c>
      <c r="D149" s="14">
        <f>data!AF71</f>
        <v>0</v>
      </c>
      <c r="E149" s="14">
        <f>data!AG71</f>
        <v>16240085.65</v>
      </c>
      <c r="F149" s="14">
        <f>data!AH71</f>
        <v>0</v>
      </c>
      <c r="G149" s="14">
        <f>data!AI71</f>
        <v>0</v>
      </c>
      <c r="H149" s="14">
        <f>data!AJ71</f>
        <v>52068104.04999999</v>
      </c>
      <c r="I149" s="14">
        <f>data!AK71</f>
        <v>4678497.37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1904438</v>
      </c>
      <c r="D151" s="48">
        <f>+data!M697</f>
        <v>0</v>
      </c>
      <c r="E151" s="48">
        <f>+data!M698</f>
        <v>10750427</v>
      </c>
      <c r="F151" s="48">
        <f>+data!M699</f>
        <v>0</v>
      </c>
      <c r="G151" s="48">
        <f>+data!M700</f>
        <v>0</v>
      </c>
      <c r="H151" s="48">
        <f>+data!M701</f>
        <v>26465944</v>
      </c>
      <c r="I151" s="48">
        <f>+data!M702</f>
        <v>2943247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525963</v>
      </c>
      <c r="D152" s="14">
        <f>data!AF73</f>
        <v>0</v>
      </c>
      <c r="E152" s="14">
        <f>data!AG73</f>
        <v>21130313.439999998</v>
      </c>
      <c r="F152" s="14">
        <f>data!AH73</f>
        <v>0</v>
      </c>
      <c r="G152" s="14">
        <f>data!AI73</f>
        <v>0</v>
      </c>
      <c r="H152" s="14">
        <f>data!AJ73</f>
        <v>3683323</v>
      </c>
      <c r="I152" s="14">
        <f>data!AK73</f>
        <v>477991.00000000006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5958000</v>
      </c>
      <c r="D153" s="14">
        <f>data!AF74</f>
        <v>0</v>
      </c>
      <c r="E153" s="14">
        <f>data!AG74</f>
        <v>103995952.11</v>
      </c>
      <c r="F153" s="14">
        <f>data!AH74</f>
        <v>0</v>
      </c>
      <c r="G153" s="14">
        <f>data!AI74</f>
        <v>0</v>
      </c>
      <c r="H153" s="14">
        <f>data!AJ74</f>
        <v>86243462.150000006</v>
      </c>
      <c r="I153" s="14">
        <f>data!AK74</f>
        <v>12273662.9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6483963</v>
      </c>
      <c r="D154" s="14">
        <f>data!AF75</f>
        <v>0</v>
      </c>
      <c r="E154" s="14">
        <f>data!AG75</f>
        <v>125126265.55</v>
      </c>
      <c r="F154" s="14">
        <f>data!AH75</f>
        <v>0</v>
      </c>
      <c r="G154" s="14">
        <f>data!AI75</f>
        <v>0</v>
      </c>
      <c r="H154" s="14">
        <f>data!AJ75</f>
        <v>89926785.150000006</v>
      </c>
      <c r="I154" s="14">
        <f>data!AK75</f>
        <v>12751653.9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9229.07</v>
      </c>
      <c r="D156" s="14">
        <f>data!AF76</f>
        <v>0</v>
      </c>
      <c r="E156" s="14">
        <f>data!AG76</f>
        <v>23115.403814153411</v>
      </c>
      <c r="F156" s="14">
        <f>data!AH76</f>
        <v>0</v>
      </c>
      <c r="G156" s="14">
        <f>data!AI76</f>
        <v>0</v>
      </c>
      <c r="H156" s="14">
        <f>data!AJ76</f>
        <v>24269.66</v>
      </c>
      <c r="I156" s="14">
        <f>data!AK76</f>
        <v>9223.1200000000008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2472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13671.645576014793</v>
      </c>
      <c r="F158" s="14">
        <f>data!AH78</f>
        <v>0</v>
      </c>
      <c r="G158" s="14">
        <f>data!AI78</f>
        <v>0</v>
      </c>
      <c r="H158" s="14">
        <f>data!AJ78</f>
        <v>5978.353356196254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1379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1230</v>
      </c>
      <c r="I159" s="14">
        <f>data!AK79</f>
        <v>1503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35.132218488338047</v>
      </c>
      <c r="F160" s="26">
        <f>data!AH80</f>
        <v>0</v>
      </c>
      <c r="G160" s="26">
        <f>data!AI80</f>
        <v>0</v>
      </c>
      <c r="H160" s="26">
        <f>data!AJ80</f>
        <v>23.902957530972198</v>
      </c>
      <c r="I160" s="26">
        <f>data!AK80</f>
        <v>0.74445479441856788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Mary Bridge Children's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19.561701367183332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1936678.74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462036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88146.65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28661.03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-288821.87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62426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1033.7000000000116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-525.75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2289634.5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1677183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220788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6004924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6225712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7589.42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Mary Bridge Children's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36378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177.12773148258526</v>
      </c>
      <c r="G202" s="26">
        <f>data!AW60</f>
        <v>9.9663123274018766</v>
      </c>
      <c r="H202" s="26">
        <f>data!AX60</f>
        <v>0</v>
      </c>
      <c r="I202" s="26">
        <f>data!AY60</f>
        <v>0.46699589034698691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27634503.790000003</v>
      </c>
      <c r="G203" s="14">
        <f>data!AW61</f>
        <v>736160.1</v>
      </c>
      <c r="H203" s="14">
        <f>data!AX61</f>
        <v>0</v>
      </c>
      <c r="I203" s="14">
        <f>data!AY61</f>
        <v>17883.64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4818096</v>
      </c>
      <c r="G204" s="14">
        <f>data!AW62</f>
        <v>214132</v>
      </c>
      <c r="H204" s="14">
        <f>data!AX62</f>
        <v>0</v>
      </c>
      <c r="I204" s="14">
        <f>data!AY62</f>
        <v>8946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665624.01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1285203.3500000001</v>
      </c>
      <c r="G206" s="14">
        <f>data!AW64</f>
        <v>0</v>
      </c>
      <c r="H206" s="14">
        <f>data!AX64</f>
        <v>0</v>
      </c>
      <c r="I206" s="14">
        <f>data!AY64</f>
        <v>16818.91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129732.96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12311504.890000001</v>
      </c>
      <c r="G208" s="14">
        <f>data!AW66</f>
        <v>0</v>
      </c>
      <c r="H208" s="14">
        <f>data!AX66</f>
        <v>0</v>
      </c>
      <c r="I208" s="14">
        <f>data!AY66</f>
        <v>23069.4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690387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1834090.9500000002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139587.32999999984</v>
      </c>
      <c r="G211" s="14">
        <f>data!AW69</f>
        <v>1908.38</v>
      </c>
      <c r="H211" s="14">
        <f>data!AX69</f>
        <v>0</v>
      </c>
      <c r="I211" s="14">
        <f>data!AY69</f>
        <v>725.53999999999951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-2562265.56</v>
      </c>
      <c r="G212" s="14">
        <f>-data!AW70</f>
        <v>-1908.38</v>
      </c>
      <c r="H212" s="14">
        <f>-data!AX70</f>
        <v>0</v>
      </c>
      <c r="I212" s="14">
        <f>-data!AY70</f>
        <v>-53647.53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46946464.720000006</v>
      </c>
      <c r="G213" s="14">
        <f>data!AW71</f>
        <v>950292.1</v>
      </c>
      <c r="H213" s="14">
        <f>data!AX71</f>
        <v>0</v>
      </c>
      <c r="I213" s="14">
        <f>data!AY71</f>
        <v>13795.960000000006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23740885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3804094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48898921.089999996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52703015.089999996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24936.431802062987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13.675128080318476</v>
      </c>
      <c r="G224" s="213">
        <f>IF(data!AW80&gt;0,data!AW80,"")</f>
        <v>0.26255273969006127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Mary Bridge Children's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181562.17744259659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14.516710271984012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1457898.2400000002</v>
      </c>
      <c r="F235" s="14">
        <f>data!BC61</f>
        <v>0</v>
      </c>
      <c r="G235" s="14">
        <f>data!BD61</f>
        <v>0</v>
      </c>
      <c r="H235" s="14">
        <f>data!BE61</f>
        <v>0</v>
      </c>
      <c r="I235" s="14">
        <f>data!BF61</f>
        <v>0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339075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11975.57</v>
      </c>
      <c r="F238" s="14">
        <f>data!BC64</f>
        <v>0</v>
      </c>
      <c r="G238" s="14">
        <f>data!BD64</f>
        <v>0</v>
      </c>
      <c r="H238" s="14">
        <f>data!BE64</f>
        <v>0</v>
      </c>
      <c r="I238" s="14">
        <f>data!BF64</f>
        <v>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6251.14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14231.6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4456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948.42999999999938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-43219.9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1791616.0800000003</v>
      </c>
      <c r="F245" s="14">
        <f>data!BC71</f>
        <v>0</v>
      </c>
      <c r="G245" s="14">
        <f>data!BD71</f>
        <v>0</v>
      </c>
      <c r="H245" s="14">
        <f>data!BE71</f>
        <v>0</v>
      </c>
      <c r="I245" s="14">
        <f>data!BF71</f>
        <v>0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>
        <f>IF(data!BB74&gt;0,data!BB74,"")</f>
        <v>169701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>
        <f>IF(data!BB75&gt;0,data!BB75,"")</f>
        <v>169701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787.87388549804689</v>
      </c>
      <c r="F252" s="85">
        <f>data!BC76</f>
        <v>0</v>
      </c>
      <c r="G252" s="85">
        <f>data!BD76</f>
        <v>0</v>
      </c>
      <c r="H252" s="85">
        <f>data!BE76</f>
        <v>0</v>
      </c>
      <c r="I252" s="85">
        <f>data!BF76</f>
        <v>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Mary Bridge Children's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13.961619861101147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743612.5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280699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1024311.5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Mary Bridge Children's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11.444563697062389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1710467.4100000001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305546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586599.02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51533.470000000008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33822.129999999997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396690.52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685848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55951.920000000013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727616.86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-2644.8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4551430.53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2211.46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Mary Bridge Children's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3.7321363008586119</v>
      </c>
      <c r="G330" s="26">
        <f>data!BY60</f>
        <v>5.054618492458272</v>
      </c>
      <c r="H330" s="26">
        <f>data!BZ60</f>
        <v>20.594738353343185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416609.91</v>
      </c>
      <c r="G331" s="86">
        <f>data!BY61</f>
        <v>809207.09999999986</v>
      </c>
      <c r="H331" s="86">
        <f>data!BZ61</f>
        <v>1320715.1500000001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91669</v>
      </c>
      <c r="G332" s="86">
        <f>data!BY62</f>
        <v>144693</v>
      </c>
      <c r="H332" s="86">
        <f>data!BZ62</f>
        <v>360669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1789.39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2315.64</v>
      </c>
      <c r="G335" s="86">
        <f>data!BY65</f>
        <v>1087.1100000000001</v>
      </c>
      <c r="H335" s="86">
        <f>data!BZ65</f>
        <v>611.57000000000005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211.2</v>
      </c>
      <c r="G336" s="86">
        <f>data!BY66</f>
        <v>0</v>
      </c>
      <c r="H336" s="86">
        <f>data!BZ66</f>
        <v>3156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1660</v>
      </c>
      <c r="G337" s="86">
        <f>data!BY67</f>
        <v>4596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-200.32999999999845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512465.75</v>
      </c>
      <c r="G341" s="14">
        <f>data!BY71</f>
        <v>961372.59999999986</v>
      </c>
      <c r="H341" s="14">
        <f>data!BZ71</f>
        <v>1684951.3900000001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71.98</v>
      </c>
      <c r="H348" s="85">
        <f>data!BZ76</f>
        <v>0</v>
      </c>
      <c r="I348" s="85">
        <f>data!CA76</f>
        <v>127.89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>
        <f>IF(data!BY80&gt;0,data!BY80,"")</f>
        <v>5.9931506841105278E-3</v>
      </c>
      <c r="H352" s="216">
        <f>IF(data!BZ80&gt;0,data!BZ80,"")</f>
        <v>2.6640753421008116</v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Mary Bridge Children's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1.9918595887682389</v>
      </c>
      <c r="D362" s="26">
        <f>data!CC60</f>
        <v>248.43090133583141</v>
      </c>
      <c r="E362" s="217"/>
      <c r="F362" s="211"/>
      <c r="G362" s="211"/>
      <c r="H362" s="211"/>
      <c r="I362" s="87">
        <f>data!CE60</f>
        <v>1090.0617334123201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151250.82</v>
      </c>
      <c r="D363" s="86">
        <f>data!CC61</f>
        <v>21827642.370000001</v>
      </c>
      <c r="E363" s="218"/>
      <c r="F363" s="219"/>
      <c r="G363" s="219"/>
      <c r="H363" s="219"/>
      <c r="I363" s="86">
        <f>data!CE61</f>
        <v>130495928.92999999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42383</v>
      </c>
      <c r="D364" s="86">
        <f>data!CC62</f>
        <v>5496199</v>
      </c>
      <c r="E364" s="218"/>
      <c r="F364" s="219"/>
      <c r="G364" s="219"/>
      <c r="H364" s="219"/>
      <c r="I364" s="86">
        <f>data!CE62</f>
        <v>26352144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1086431.18</v>
      </c>
      <c r="E365" s="218"/>
      <c r="F365" s="219"/>
      <c r="G365" s="219"/>
      <c r="H365" s="219"/>
      <c r="I365" s="86">
        <f>data!CE63</f>
        <v>5000357.29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2969.23</v>
      </c>
      <c r="D366" s="86">
        <f>data!CC64</f>
        <v>910135.18</v>
      </c>
      <c r="E366" s="218"/>
      <c r="F366" s="219"/>
      <c r="G366" s="219"/>
      <c r="H366" s="219"/>
      <c r="I366" s="86">
        <f>data!CE64</f>
        <v>25622863.990000002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2192.2399999999998</v>
      </c>
      <c r="D367" s="86">
        <f>data!CC65</f>
        <v>29477.91</v>
      </c>
      <c r="E367" s="218"/>
      <c r="F367" s="219"/>
      <c r="G367" s="219"/>
      <c r="H367" s="219"/>
      <c r="I367" s="86">
        <f>data!CE65</f>
        <v>960295.42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12718</v>
      </c>
      <c r="D368" s="86">
        <f>data!CC66</f>
        <v>62628121.579999991</v>
      </c>
      <c r="E368" s="218"/>
      <c r="F368" s="219"/>
      <c r="G368" s="219"/>
      <c r="H368" s="219"/>
      <c r="I368" s="86">
        <f>data!CE66</f>
        <v>94741714.649999991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20662</v>
      </c>
      <c r="D369" s="86">
        <f>data!CC67</f>
        <v>3234766</v>
      </c>
      <c r="E369" s="218"/>
      <c r="F369" s="219"/>
      <c r="G369" s="219"/>
      <c r="H369" s="219"/>
      <c r="I369" s="86">
        <f>data!CE67</f>
        <v>11855051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595151.9</v>
      </c>
      <c r="E370" s="218"/>
      <c r="F370" s="219"/>
      <c r="G370" s="219"/>
      <c r="H370" s="219"/>
      <c r="I370" s="86">
        <f>data!CE68</f>
        <v>4721511.58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1910.33</v>
      </c>
      <c r="D371" s="86">
        <f>data!CC69</f>
        <v>12362460.880000001</v>
      </c>
      <c r="E371" s="86">
        <f>data!CD69</f>
        <v>9942273.9199999981</v>
      </c>
      <c r="F371" s="219"/>
      <c r="G371" s="219"/>
      <c r="H371" s="219"/>
      <c r="I371" s="86">
        <f>data!CE69</f>
        <v>24438006.18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-210613.18000000002</v>
      </c>
      <c r="D372" s="14">
        <f>-data!CC70</f>
        <v>-20545377.649999999</v>
      </c>
      <c r="E372" s="229">
        <f>data!CD70</f>
        <v>0</v>
      </c>
      <c r="F372" s="220"/>
      <c r="G372" s="220"/>
      <c r="H372" s="220"/>
      <c r="I372" s="14">
        <f>-data!CE70</f>
        <v>-25203085.02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23472.439999999973</v>
      </c>
      <c r="D373" s="86">
        <f>data!CC71</f>
        <v>87625008.349999994</v>
      </c>
      <c r="E373" s="86">
        <f>data!CD71</f>
        <v>9942273.9199999981</v>
      </c>
      <c r="F373" s="219"/>
      <c r="G373" s="219"/>
      <c r="H373" s="219"/>
      <c r="I373" s="14">
        <f>data!CE71</f>
        <v>298984788.01999998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257611436.03999999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884207</v>
      </c>
      <c r="E377" s="214"/>
      <c r="F377" s="211"/>
      <c r="G377" s="211"/>
      <c r="H377" s="211"/>
      <c r="I377" s="85">
        <f>data!CE74</f>
        <v>600827555.61000001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>
        <f>IF(data!CC75&gt;0,data!CC75,"")</f>
        <v>884207</v>
      </c>
      <c r="E378" s="214"/>
      <c r="F378" s="211"/>
      <c r="G378" s="211"/>
      <c r="H378" s="211"/>
      <c r="I378" s="85">
        <f>data!CE75</f>
        <v>858438991.64999998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7332.28</v>
      </c>
      <c r="D380" s="85">
        <f>data!CC76</f>
        <v>0</v>
      </c>
      <c r="E380" s="214"/>
      <c r="F380" s="211"/>
      <c r="G380" s="211"/>
      <c r="H380" s="211"/>
      <c r="I380" s="14">
        <f>data!CE76</f>
        <v>181562.17744259659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36378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63536.314811406839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244582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>
        <f>IF(data!CC80&gt;0,data!CC80,"")</f>
        <v>2.9748465749349524</v>
      </c>
      <c r="E384" s="217"/>
      <c r="F384" s="211"/>
      <c r="G384" s="211"/>
      <c r="H384" s="211"/>
      <c r="I384" s="84">
        <f>data!CE80</f>
        <v>199.36942120556583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 2019</vt:lpstr>
      <vt:lpstr>Prior Year 2018</vt:lpstr>
      <vt:lpstr>'Prior Year 2019'!Costcenter</vt:lpstr>
      <vt:lpstr>Costcenter</vt:lpstr>
      <vt:lpstr>'Prior Year 2018'!Edit</vt:lpstr>
      <vt:lpstr>'Prior Year 2019'!Edit</vt:lpstr>
      <vt:lpstr>Edit</vt:lpstr>
      <vt:lpstr>'Prior Year 2019'!Funds</vt:lpstr>
      <vt:lpstr>Funds</vt:lpstr>
      <vt:lpstr>'Prior Year 2019'!Hospital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 2018'!Print_Area</vt:lpstr>
      <vt:lpstr>'Prior Year 2019'!Print_Area</vt:lpstr>
      <vt:lpstr>SS2_3_5_6!Print_Area</vt:lpstr>
      <vt:lpstr>'SS4'!Print_Area</vt:lpstr>
      <vt:lpstr>'SS8'!Print_Area</vt:lpstr>
      <vt:lpstr>'Prior Year 2019'!Support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2021-08-11T20:45:01Z</dcterms:modified>
</cp:coreProperties>
</file>