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E660DF5D-4FB0-419C-B16B-80CCDDAF6BFF}" xr6:coauthVersionLast="45" xr6:coauthVersionMax="45" xr10:uidLastSave="{00000000-0000-0000-0000-000000000000}"/>
  <bookViews>
    <workbookView xWindow="19090" yWindow="-110" windowWidth="19420" windowHeight="10420" tabRatio="847" activeTab="9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Data 2019" sheetId="11" r:id="rId10"/>
    <sheet name="Data 2018" sheetId="10" r:id="rId11"/>
  </sheets>
  <definedNames>
    <definedName name="_Fill" localSheetId="10" hidden="1">'Data 2018'!$DR$819:$DR$864</definedName>
    <definedName name="_Fill" localSheetId="9" hidden="1">'Data 2019'!$DR$921:$DR$966</definedName>
    <definedName name="_Fill" hidden="1">data!$DR$921:$DR$966</definedName>
    <definedName name="Costcenter" localSheetId="10">'Data 2018'!#REF!</definedName>
    <definedName name="Costcenter" localSheetId="9">'Data 2019'!$A$732:$W$813</definedName>
    <definedName name="Costcenter">data!$A$732:$W$813</definedName>
    <definedName name="Edit" localSheetId="10">'Data 2018'!$A$410:$E$477</definedName>
    <definedName name="Edit" localSheetId="9">'Data 2019'!$A$411:$E$478</definedName>
    <definedName name="Edit">data!$A$411:$E$478</definedName>
    <definedName name="Funds" localSheetId="10">'Data 2018'!#REF!</definedName>
    <definedName name="Funds" localSheetId="9">'Data 2019'!$A$728:$CF$730</definedName>
    <definedName name="Funds">data!$A$728:$CF$730</definedName>
    <definedName name="Hospital" localSheetId="10">'Data 2018'!#REF!</definedName>
    <definedName name="Hospital" localSheetId="9">'Data 2019'!$A$724:$BR$726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10">'Data 2018'!$A$410:$E$477</definedName>
    <definedName name="_xlnm.Print_Area" localSheetId="9">'Data 2019'!$A$411:$E$478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'Data 2018'!#REF!</definedName>
    <definedName name="Support" localSheetId="9">'Data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9" i="1" l="1"/>
  <c r="F138" i="1" l="1"/>
  <c r="F378" i="1" l="1"/>
  <c r="F386" i="1"/>
  <c r="F385" i="1"/>
  <c r="F384" i="1"/>
  <c r="F383" i="1"/>
  <c r="F382" i="1"/>
  <c r="F381" i="1"/>
  <c r="F380" i="1"/>
  <c r="F379" i="1"/>
  <c r="F493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3" i="1"/>
  <c r="CE78" i="1" l="1"/>
  <c r="CE77" i="1"/>
  <c r="O817" i="11" l="1"/>
  <c r="M817" i="11"/>
  <c r="L817" i="11"/>
  <c r="K817" i="11"/>
  <c r="J817" i="11"/>
  <c r="I817" i="11"/>
  <c r="H817" i="11"/>
  <c r="G817" i="11"/>
  <c r="F817" i="11"/>
  <c r="E817" i="11"/>
  <c r="D817" i="11"/>
  <c r="R816" i="11"/>
  <c r="Q816" i="11"/>
  <c r="X815" i="11"/>
  <c r="X813" i="1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O815" i="11" s="1"/>
  <c r="M734" i="11"/>
  <c r="L734" i="11"/>
  <c r="K734" i="11"/>
  <c r="I734" i="11"/>
  <c r="H734" i="11"/>
  <c r="H815" i="11" s="1"/>
  <c r="G734" i="11"/>
  <c r="F734" i="11"/>
  <c r="D734" i="11"/>
  <c r="D815" i="11" s="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I612" i="11"/>
  <c r="G612" i="11"/>
  <c r="D61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F550" i="11" s="1"/>
  <c r="B549" i="11"/>
  <c r="B548" i="11"/>
  <c r="B547" i="11"/>
  <c r="E546" i="11"/>
  <c r="D546" i="11"/>
  <c r="B546" i="11"/>
  <c r="F546" i="11" s="1"/>
  <c r="H545" i="11"/>
  <c r="E545" i="11"/>
  <c r="D545" i="11"/>
  <c r="B545" i="11"/>
  <c r="F545" i="11" s="1"/>
  <c r="E544" i="11"/>
  <c r="D544" i="11"/>
  <c r="B544" i="11"/>
  <c r="B543" i="11"/>
  <c r="B542" i="11"/>
  <c r="B541" i="11"/>
  <c r="H540" i="11"/>
  <c r="E540" i="11"/>
  <c r="D540" i="11"/>
  <c r="B540" i="11"/>
  <c r="F540" i="11" s="1"/>
  <c r="E539" i="11"/>
  <c r="D539" i="11"/>
  <c r="B539" i="11"/>
  <c r="F538" i="11"/>
  <c r="E538" i="11"/>
  <c r="D538" i="11"/>
  <c r="B538" i="11"/>
  <c r="H538" i="11" s="1"/>
  <c r="H537" i="11"/>
  <c r="F537" i="11"/>
  <c r="E537" i="11"/>
  <c r="D537" i="11"/>
  <c r="B537" i="11"/>
  <c r="H536" i="11"/>
  <c r="E536" i="11"/>
  <c r="D536" i="11"/>
  <c r="B536" i="11"/>
  <c r="F536" i="11" s="1"/>
  <c r="E535" i="11"/>
  <c r="D535" i="11"/>
  <c r="B535" i="11"/>
  <c r="F534" i="11"/>
  <c r="E534" i="11"/>
  <c r="D534" i="11"/>
  <c r="B534" i="11"/>
  <c r="H533" i="11"/>
  <c r="F533" i="11"/>
  <c r="E533" i="11"/>
  <c r="D533" i="11"/>
  <c r="B533" i="11"/>
  <c r="H532" i="11"/>
  <c r="E532" i="11"/>
  <c r="D532" i="11"/>
  <c r="B532" i="11"/>
  <c r="F532" i="11" s="1"/>
  <c r="E531" i="11"/>
  <c r="D531" i="11"/>
  <c r="B531" i="11"/>
  <c r="F530" i="11"/>
  <c r="E530" i="11"/>
  <c r="D530" i="11"/>
  <c r="B530" i="11"/>
  <c r="F529" i="11"/>
  <c r="E529" i="11"/>
  <c r="D529" i="11"/>
  <c r="B529" i="11"/>
  <c r="E528" i="11"/>
  <c r="D528" i="11"/>
  <c r="F528" i="11" s="1"/>
  <c r="B528" i="11"/>
  <c r="E527" i="11"/>
  <c r="D527" i="11"/>
  <c r="B527" i="11"/>
  <c r="F526" i="11"/>
  <c r="E526" i="11"/>
  <c r="D526" i="11"/>
  <c r="B526" i="11"/>
  <c r="H525" i="11"/>
  <c r="F525" i="11"/>
  <c r="E525" i="11"/>
  <c r="D525" i="11"/>
  <c r="B525" i="11"/>
  <c r="E524" i="11"/>
  <c r="D524" i="11"/>
  <c r="B524" i="11"/>
  <c r="E523" i="11"/>
  <c r="D523" i="11"/>
  <c r="B523" i="11"/>
  <c r="F522" i="11"/>
  <c r="E522" i="11"/>
  <c r="D522" i="11"/>
  <c r="B522" i="11"/>
  <c r="F521" i="11"/>
  <c r="B521" i="11"/>
  <c r="E520" i="11"/>
  <c r="D520" i="11"/>
  <c r="B520" i="11"/>
  <c r="E519" i="11"/>
  <c r="D519" i="11"/>
  <c r="B519" i="11"/>
  <c r="F519" i="11" s="1"/>
  <c r="E518" i="11"/>
  <c r="D518" i="11"/>
  <c r="B518" i="11"/>
  <c r="E517" i="11"/>
  <c r="D517" i="11"/>
  <c r="B517" i="11"/>
  <c r="F517" i="11" s="1"/>
  <c r="E516" i="11"/>
  <c r="D516" i="11"/>
  <c r="B516" i="11"/>
  <c r="E515" i="11"/>
  <c r="D515" i="11"/>
  <c r="B515" i="11"/>
  <c r="F515" i="11" s="1"/>
  <c r="E514" i="11"/>
  <c r="D514" i="11"/>
  <c r="F514" i="11" s="1"/>
  <c r="B514" i="11"/>
  <c r="B513" i="11"/>
  <c r="B512" i="11"/>
  <c r="F512" i="11" s="1"/>
  <c r="E511" i="11"/>
  <c r="D511" i="11"/>
  <c r="B511" i="11"/>
  <c r="H510" i="11"/>
  <c r="E510" i="11"/>
  <c r="D510" i="11"/>
  <c r="B510" i="11"/>
  <c r="F510" i="11" s="1"/>
  <c r="F509" i="11"/>
  <c r="E509" i="11"/>
  <c r="D509" i="11"/>
  <c r="B509" i="11"/>
  <c r="F508" i="11"/>
  <c r="E508" i="11"/>
  <c r="D508" i="11"/>
  <c r="B508" i="11"/>
  <c r="H507" i="11"/>
  <c r="E507" i="11"/>
  <c r="D507" i="11"/>
  <c r="B507" i="11"/>
  <c r="F507" i="11" s="1"/>
  <c r="E506" i="11"/>
  <c r="D506" i="11"/>
  <c r="B506" i="11"/>
  <c r="F505" i="11"/>
  <c r="E505" i="11"/>
  <c r="D505" i="11"/>
  <c r="B505" i="11"/>
  <c r="H505" i="11" s="1"/>
  <c r="H504" i="11"/>
  <c r="E504" i="11"/>
  <c r="D504" i="11"/>
  <c r="B504" i="11"/>
  <c r="F504" i="11" s="1"/>
  <c r="H503" i="11"/>
  <c r="E503" i="11"/>
  <c r="D503" i="11"/>
  <c r="B503" i="11"/>
  <c r="F503" i="11" s="1"/>
  <c r="H502" i="11"/>
  <c r="F502" i="11"/>
  <c r="E502" i="11"/>
  <c r="D502" i="11"/>
  <c r="B502" i="11"/>
  <c r="E501" i="11"/>
  <c r="D501" i="11"/>
  <c r="B501" i="11"/>
  <c r="H500" i="11"/>
  <c r="F500" i="11"/>
  <c r="E500" i="11"/>
  <c r="D500" i="11"/>
  <c r="B500" i="11"/>
  <c r="H499" i="11"/>
  <c r="E499" i="11"/>
  <c r="D499" i="11"/>
  <c r="B499" i="11"/>
  <c r="F499" i="11" s="1"/>
  <c r="E498" i="11"/>
  <c r="D498" i="11"/>
  <c r="B498" i="11"/>
  <c r="E497" i="11"/>
  <c r="D497" i="11"/>
  <c r="B497" i="11"/>
  <c r="F497" i="11" s="1"/>
  <c r="E496" i="11"/>
  <c r="D496" i="11"/>
  <c r="B496" i="11"/>
  <c r="F496" i="11" s="1"/>
  <c r="G493" i="11"/>
  <c r="F493" i="11"/>
  <c r="E493" i="11"/>
  <c r="D493" i="11"/>
  <c r="C493" i="11"/>
  <c r="B493" i="11"/>
  <c r="A493" i="11"/>
  <c r="B478" i="11"/>
  <c r="B476" i="11"/>
  <c r="B475" i="11"/>
  <c r="B474" i="11"/>
  <c r="C473" i="11"/>
  <c r="B473" i="11"/>
  <c r="B472" i="11"/>
  <c r="B471" i="11"/>
  <c r="C470" i="11"/>
  <c r="B470" i="11"/>
  <c r="B469" i="11"/>
  <c r="B468" i="11"/>
  <c r="D464" i="11"/>
  <c r="C464" i="11"/>
  <c r="B464" i="11"/>
  <c r="B463" i="11"/>
  <c r="C459" i="11"/>
  <c r="B459" i="11"/>
  <c r="B458" i="11"/>
  <c r="B455" i="11"/>
  <c r="B454" i="11"/>
  <c r="B453" i="11"/>
  <c r="C447" i="11"/>
  <c r="C446" i="11"/>
  <c r="C445" i="11"/>
  <c r="B445" i="11"/>
  <c r="C444" i="11"/>
  <c r="C440" i="11"/>
  <c r="C439" i="11"/>
  <c r="B439" i="11"/>
  <c r="C438" i="11"/>
  <c r="B438" i="11"/>
  <c r="B440" i="11" s="1"/>
  <c r="B437" i="11"/>
  <c r="B436" i="11"/>
  <c r="D435" i="11"/>
  <c r="B435" i="11"/>
  <c r="B434" i="11"/>
  <c r="D433" i="11"/>
  <c r="B433" i="11"/>
  <c r="C432" i="11"/>
  <c r="B432" i="11"/>
  <c r="B431" i="11"/>
  <c r="C430" i="11"/>
  <c r="B430" i="11"/>
  <c r="B429" i="11"/>
  <c r="D428" i="11"/>
  <c r="B428" i="11"/>
  <c r="C427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C415" i="11"/>
  <c r="B415" i="11"/>
  <c r="C414" i="11"/>
  <c r="B414" i="11"/>
  <c r="A412" i="11"/>
  <c r="D390" i="11"/>
  <c r="B441" i="11" s="1"/>
  <c r="D372" i="11"/>
  <c r="D367" i="11"/>
  <c r="C448" i="11" s="1"/>
  <c r="D361" i="11"/>
  <c r="D329" i="11"/>
  <c r="D328" i="11"/>
  <c r="D330" i="11" s="1"/>
  <c r="D319" i="11"/>
  <c r="D314" i="11"/>
  <c r="D292" i="11"/>
  <c r="D341" i="11" s="1"/>
  <c r="C481" i="11" s="1"/>
  <c r="D290" i="11"/>
  <c r="D283" i="11"/>
  <c r="D277" i="11"/>
  <c r="D275" i="11"/>
  <c r="D265" i="11"/>
  <c r="D260" i="11"/>
  <c r="D240" i="11"/>
  <c r="B447" i="11" s="1"/>
  <c r="D236" i="11"/>
  <c r="B446" i="11" s="1"/>
  <c r="D229" i="11"/>
  <c r="D221" i="11"/>
  <c r="D217" i="11"/>
  <c r="C217" i="11"/>
  <c r="B217" i="11"/>
  <c r="E216" i="11"/>
  <c r="E215" i="11"/>
  <c r="E214" i="11"/>
  <c r="E213" i="11"/>
  <c r="E212" i="11"/>
  <c r="E217" i="11" s="1"/>
  <c r="C478" i="11" s="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E199" i="11"/>
  <c r="C472" i="11" s="1"/>
  <c r="E198" i="11"/>
  <c r="C471" i="11" s="1"/>
  <c r="E197" i="11"/>
  <c r="E196" i="11"/>
  <c r="C469" i="11" s="1"/>
  <c r="E195" i="11"/>
  <c r="C468" i="11" s="1"/>
  <c r="D190" i="11"/>
  <c r="D437" i="11" s="1"/>
  <c r="D186" i="11"/>
  <c r="D436" i="11" s="1"/>
  <c r="D181" i="11"/>
  <c r="D438" i="11" s="1"/>
  <c r="D177" i="11"/>
  <c r="D434" i="11" s="1"/>
  <c r="D173" i="11"/>
  <c r="E154" i="11"/>
  <c r="E153" i="11"/>
  <c r="E152" i="11"/>
  <c r="E151" i="11"/>
  <c r="C421" i="11" s="1"/>
  <c r="E150" i="11"/>
  <c r="E148" i="11"/>
  <c r="E147" i="11"/>
  <c r="E146" i="11"/>
  <c r="E145" i="11"/>
  <c r="C418" i="11" s="1"/>
  <c r="E144" i="11"/>
  <c r="C417" i="11" s="1"/>
  <c r="E142" i="11"/>
  <c r="E141" i="11"/>
  <c r="E140" i="11"/>
  <c r="E139" i="11"/>
  <c r="E138" i="11"/>
  <c r="E127" i="11"/>
  <c r="CE80" i="11"/>
  <c r="T816" i="11" s="1"/>
  <c r="CF79" i="11"/>
  <c r="CE79" i="11"/>
  <c r="CF77" i="11"/>
  <c r="CE76" i="11"/>
  <c r="P816" i="11" s="1"/>
  <c r="CC75" i="11"/>
  <c r="BZ75" i="11"/>
  <c r="BC75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E73" i="11"/>
  <c r="O816" i="11" s="1"/>
  <c r="CD71" i="11"/>
  <c r="C575" i="11" s="1"/>
  <c r="CE70" i="11"/>
  <c r="M816" i="11" s="1"/>
  <c r="CE69" i="11"/>
  <c r="L816" i="11" s="1"/>
  <c r="CE68" i="11"/>
  <c r="K816" i="11" s="1"/>
  <c r="CE66" i="11"/>
  <c r="I816" i="11" s="1"/>
  <c r="CE65" i="11"/>
  <c r="CE64" i="11"/>
  <c r="G816" i="11" s="1"/>
  <c r="CE63" i="11"/>
  <c r="BZ62" i="11"/>
  <c r="BO62" i="11"/>
  <c r="E798" i="11" s="1"/>
  <c r="BE62" i="11"/>
  <c r="AT62" i="11"/>
  <c r="AI62" i="11"/>
  <c r="E766" i="11" s="1"/>
  <c r="Y62" i="11"/>
  <c r="N62" i="11"/>
  <c r="C62" i="11"/>
  <c r="E734" i="11" s="1"/>
  <c r="CE61" i="11"/>
  <c r="D816" i="11" s="1"/>
  <c r="CE60" i="11"/>
  <c r="B53" i="11"/>
  <c r="CE51" i="11"/>
  <c r="B49" i="11"/>
  <c r="CC48" i="11"/>
  <c r="CC62" i="11" s="1"/>
  <c r="CB48" i="11"/>
  <c r="CB62" i="11" s="1"/>
  <c r="E811" i="11" s="1"/>
  <c r="CA48" i="11"/>
  <c r="CA62" i="11" s="1"/>
  <c r="BZ48" i="11"/>
  <c r="BX48" i="11"/>
  <c r="BX62" i="11" s="1"/>
  <c r="E807" i="11" s="1"/>
  <c r="BW48" i="11"/>
  <c r="BW62" i="11" s="1"/>
  <c r="BV48" i="11"/>
  <c r="BV62" i="11" s="1"/>
  <c r="BU48" i="11"/>
  <c r="BU62" i="11" s="1"/>
  <c r="BT48" i="11"/>
  <c r="BT62" i="11" s="1"/>
  <c r="E803" i="11" s="1"/>
  <c r="BS48" i="11"/>
  <c r="BS62" i="11" s="1"/>
  <c r="BR48" i="11"/>
  <c r="BR62" i="11" s="1"/>
  <c r="BP48" i="11"/>
  <c r="BP62" i="11" s="1"/>
  <c r="E799" i="11" s="1"/>
  <c r="BO48" i="11"/>
  <c r="BN48" i="11"/>
  <c r="BN62" i="11" s="1"/>
  <c r="BM48" i="11"/>
  <c r="BM62" i="11" s="1"/>
  <c r="BL48" i="11"/>
  <c r="BL62" i="11" s="1"/>
  <c r="E795" i="11" s="1"/>
  <c r="BK48" i="11"/>
  <c r="BK62" i="11" s="1"/>
  <c r="BJ48" i="11"/>
  <c r="BJ62" i="11" s="1"/>
  <c r="BH48" i="11"/>
  <c r="BH62" i="11" s="1"/>
  <c r="E791" i="11" s="1"/>
  <c r="BG48" i="11"/>
  <c r="BG62" i="11" s="1"/>
  <c r="BF48" i="11"/>
  <c r="BF62" i="11" s="1"/>
  <c r="BE48" i="11"/>
  <c r="BD48" i="11"/>
  <c r="BD62" i="11" s="1"/>
  <c r="E787" i="11" s="1"/>
  <c r="BC48" i="11"/>
  <c r="BC62" i="11" s="1"/>
  <c r="BB48" i="11"/>
  <c r="BB62" i="11" s="1"/>
  <c r="AZ48" i="11"/>
  <c r="AZ62" i="11" s="1"/>
  <c r="AY48" i="11"/>
  <c r="AY62" i="11" s="1"/>
  <c r="AX48" i="11"/>
  <c r="AX62" i="11" s="1"/>
  <c r="AW48" i="11"/>
  <c r="AW62" i="11" s="1"/>
  <c r="AV48" i="11"/>
  <c r="AV62" i="11" s="1"/>
  <c r="E779" i="11" s="1"/>
  <c r="AU48" i="11"/>
  <c r="AU62" i="11" s="1"/>
  <c r="AT48" i="11"/>
  <c r="AR48" i="11"/>
  <c r="AR62" i="11" s="1"/>
  <c r="E775" i="11" s="1"/>
  <c r="AQ48" i="11"/>
  <c r="AQ62" i="11" s="1"/>
  <c r="AP48" i="11"/>
  <c r="AP62" i="11" s="1"/>
  <c r="AO48" i="11"/>
  <c r="AO62" i="11" s="1"/>
  <c r="AN48" i="11"/>
  <c r="AN62" i="11" s="1"/>
  <c r="E771" i="11" s="1"/>
  <c r="AM48" i="11"/>
  <c r="AM62" i="11" s="1"/>
  <c r="AL48" i="11"/>
  <c r="AL62" i="11" s="1"/>
  <c r="AJ48" i="11"/>
  <c r="AJ62" i="11" s="1"/>
  <c r="E767" i="11" s="1"/>
  <c r="AI48" i="11"/>
  <c r="AH48" i="11"/>
  <c r="AH62" i="11" s="1"/>
  <c r="AG48" i="11"/>
  <c r="AG62" i="11" s="1"/>
  <c r="AF48" i="11"/>
  <c r="AF62" i="11" s="1"/>
  <c r="E763" i="11" s="1"/>
  <c r="AE48" i="11"/>
  <c r="AE62" i="11" s="1"/>
  <c r="AD48" i="11"/>
  <c r="AD62" i="11" s="1"/>
  <c r="AB48" i="11"/>
  <c r="AB62" i="11" s="1"/>
  <c r="E759" i="11" s="1"/>
  <c r="AA48" i="11"/>
  <c r="AA62" i="11" s="1"/>
  <c r="Z48" i="11"/>
  <c r="Z62" i="11" s="1"/>
  <c r="Y48" i="11"/>
  <c r="X48" i="11"/>
  <c r="X62" i="11" s="1"/>
  <c r="E755" i="11" s="1"/>
  <c r="W48" i="11"/>
  <c r="W62" i="11" s="1"/>
  <c r="V48" i="11"/>
  <c r="V62" i="11" s="1"/>
  <c r="T48" i="11"/>
  <c r="T62" i="11" s="1"/>
  <c r="E751" i="11" s="1"/>
  <c r="S48" i="11"/>
  <c r="S62" i="11" s="1"/>
  <c r="R48" i="11"/>
  <c r="R62" i="11" s="1"/>
  <c r="Q48" i="11"/>
  <c r="Q62" i="11" s="1"/>
  <c r="P48" i="11"/>
  <c r="P62" i="11" s="1"/>
  <c r="E747" i="11" s="1"/>
  <c r="O48" i="11"/>
  <c r="O62" i="11" s="1"/>
  <c r="N48" i="11"/>
  <c r="L48" i="11"/>
  <c r="L62" i="11" s="1"/>
  <c r="E743" i="11" s="1"/>
  <c r="K48" i="11"/>
  <c r="K62" i="11" s="1"/>
  <c r="J48" i="11"/>
  <c r="J62" i="11" s="1"/>
  <c r="I48" i="11"/>
  <c r="I62" i="11" s="1"/>
  <c r="H48" i="11"/>
  <c r="H62" i="11" s="1"/>
  <c r="E739" i="11" s="1"/>
  <c r="G48" i="11"/>
  <c r="G62" i="11" s="1"/>
  <c r="F48" i="11"/>
  <c r="F62" i="11" s="1"/>
  <c r="D48" i="11"/>
  <c r="D62" i="11" s="1"/>
  <c r="E735" i="11" s="1"/>
  <c r="C48" i="11"/>
  <c r="CE47" i="11"/>
  <c r="E740" i="11" l="1"/>
  <c r="E750" i="11"/>
  <c r="E796" i="11"/>
  <c r="E753" i="11"/>
  <c r="E762" i="11"/>
  <c r="E780" i="11"/>
  <c r="E789" i="11"/>
  <c r="E749" i="11"/>
  <c r="E741" i="11"/>
  <c r="E754" i="11"/>
  <c r="E772" i="11"/>
  <c r="E781" i="11"/>
  <c r="E790" i="11"/>
  <c r="E737" i="11"/>
  <c r="E746" i="11"/>
  <c r="E764" i="11"/>
  <c r="E773" i="11"/>
  <c r="E782" i="11"/>
  <c r="E801" i="11"/>
  <c r="E810" i="11"/>
  <c r="E738" i="11"/>
  <c r="E765" i="11"/>
  <c r="E774" i="11"/>
  <c r="E793" i="11"/>
  <c r="E802" i="11"/>
  <c r="E758" i="11"/>
  <c r="E748" i="11"/>
  <c r="E757" i="11"/>
  <c r="E785" i="11"/>
  <c r="E794" i="11"/>
  <c r="E812" i="11"/>
  <c r="E804" i="11"/>
  <c r="E786" i="11"/>
  <c r="E769" i="11"/>
  <c r="E778" i="11"/>
  <c r="E805" i="11"/>
  <c r="E742" i="11"/>
  <c r="E761" i="11"/>
  <c r="E770" i="11"/>
  <c r="E797" i="11"/>
  <c r="E806" i="11"/>
  <c r="E809" i="11"/>
  <c r="N817" i="11"/>
  <c r="D368" i="11"/>
  <c r="D373" i="11" s="1"/>
  <c r="D391" i="11" s="1"/>
  <c r="D393" i="11" s="1"/>
  <c r="D396" i="11" s="1"/>
  <c r="E756" i="11"/>
  <c r="E745" i="11"/>
  <c r="F535" i="11"/>
  <c r="F544" i="11"/>
  <c r="E204" i="11"/>
  <c r="C476" i="11" s="1"/>
  <c r="D339" i="11"/>
  <c r="C482" i="11" s="1"/>
  <c r="C458" i="11"/>
  <c r="B465" i="11"/>
  <c r="F523" i="11"/>
  <c r="E783" i="11"/>
  <c r="D242" i="11"/>
  <c r="B448" i="11" s="1"/>
  <c r="B444" i="11"/>
  <c r="F816" i="11"/>
  <c r="C429" i="11"/>
  <c r="CE75" i="11"/>
  <c r="C434" i="11"/>
  <c r="CD722" i="11"/>
  <c r="F498" i="11"/>
  <c r="F513" i="11"/>
  <c r="H527" i="11"/>
  <c r="F527" i="11"/>
  <c r="H539" i="11"/>
  <c r="F539" i="11"/>
  <c r="E788" i="11"/>
  <c r="E48" i="11"/>
  <c r="E62" i="11" s="1"/>
  <c r="M48" i="11"/>
  <c r="M62" i="11" s="1"/>
  <c r="U48" i="11"/>
  <c r="U62" i="11" s="1"/>
  <c r="AC48" i="11"/>
  <c r="AC62" i="11" s="1"/>
  <c r="AK48" i="11"/>
  <c r="AK62" i="11" s="1"/>
  <c r="AS48" i="11"/>
  <c r="AS62" i="11" s="1"/>
  <c r="BA48" i="11"/>
  <c r="BA62" i="11" s="1"/>
  <c r="BI48" i="11"/>
  <c r="BI62" i="11" s="1"/>
  <c r="BQ48" i="11"/>
  <c r="BQ62" i="11" s="1"/>
  <c r="BY48" i="11"/>
  <c r="BY62" i="11" s="1"/>
  <c r="BI730" i="11"/>
  <c r="C816" i="11"/>
  <c r="H612" i="11"/>
  <c r="H816" i="11"/>
  <c r="C431" i="11"/>
  <c r="D463" i="11"/>
  <c r="D465" i="11" s="1"/>
  <c r="H506" i="11"/>
  <c r="F506" i="11"/>
  <c r="F516" i="11"/>
  <c r="F520" i="11"/>
  <c r="E777" i="11"/>
  <c r="S816" i="11"/>
  <c r="J612" i="11"/>
  <c r="C463" i="11"/>
  <c r="F501" i="11"/>
  <c r="F511" i="11"/>
  <c r="F524" i="11"/>
  <c r="F531" i="11"/>
  <c r="F612" i="11"/>
  <c r="N815" i="11"/>
  <c r="R815" i="11"/>
  <c r="F518" i="11"/>
  <c r="CF76" i="11"/>
  <c r="H546" i="11"/>
  <c r="L612" i="11"/>
  <c r="I815" i="11"/>
  <c r="C815" i="11"/>
  <c r="M815" i="11"/>
  <c r="Q815" i="11"/>
  <c r="F815" i="11"/>
  <c r="P815" i="11"/>
  <c r="G815" i="11"/>
  <c r="S815" i="11"/>
  <c r="K815" i="11"/>
  <c r="T815" i="11"/>
  <c r="L815" i="11"/>
  <c r="E792" i="11" l="1"/>
  <c r="BI71" i="11"/>
  <c r="E784" i="11"/>
  <c r="CE48" i="11"/>
  <c r="E744" i="11"/>
  <c r="E776" i="11"/>
  <c r="E752" i="11"/>
  <c r="U71" i="11"/>
  <c r="E768" i="11"/>
  <c r="E808" i="11"/>
  <c r="CE62" i="11"/>
  <c r="BW52" i="11"/>
  <c r="BW67" i="11" s="1"/>
  <c r="BO52" i="11"/>
  <c r="BO67" i="11" s="1"/>
  <c r="BG52" i="11"/>
  <c r="BG67" i="11" s="1"/>
  <c r="AY52" i="11"/>
  <c r="AY67" i="11" s="1"/>
  <c r="CA52" i="11"/>
  <c r="CA67" i="11" s="1"/>
  <c r="BS52" i="11"/>
  <c r="BS67" i="11" s="1"/>
  <c r="BK52" i="11"/>
  <c r="BK67" i="11" s="1"/>
  <c r="BC52" i="11"/>
  <c r="BC67" i="11" s="1"/>
  <c r="AU52" i="11"/>
  <c r="AU67" i="11" s="1"/>
  <c r="BX52" i="11"/>
  <c r="BX67" i="11" s="1"/>
  <c r="BM52" i="11"/>
  <c r="BM67" i="11" s="1"/>
  <c r="BB52" i="11"/>
  <c r="BB67" i="11" s="1"/>
  <c r="AR52" i="11"/>
  <c r="AR67" i="11" s="1"/>
  <c r="AJ52" i="11"/>
  <c r="AJ67" i="11" s="1"/>
  <c r="AB52" i="11"/>
  <c r="AB67" i="11" s="1"/>
  <c r="T52" i="11"/>
  <c r="T67" i="11" s="1"/>
  <c r="L52" i="11"/>
  <c r="L67" i="11" s="1"/>
  <c r="D52" i="11"/>
  <c r="D67" i="11" s="1"/>
  <c r="BN52" i="11"/>
  <c r="BN67" i="11" s="1"/>
  <c r="M52" i="11"/>
  <c r="M67" i="11" s="1"/>
  <c r="J744" i="11" s="1"/>
  <c r="BV52" i="11"/>
  <c r="BV67" i="11" s="1"/>
  <c r="BL52" i="11"/>
  <c r="BL67" i="11" s="1"/>
  <c r="BA52" i="11"/>
  <c r="BA67" i="11" s="1"/>
  <c r="J784" i="11" s="1"/>
  <c r="AQ52" i="11"/>
  <c r="AQ67" i="11" s="1"/>
  <c r="AI52" i="11"/>
  <c r="AI67" i="11" s="1"/>
  <c r="AA52" i="11"/>
  <c r="AA67" i="11" s="1"/>
  <c r="S52" i="11"/>
  <c r="S67" i="11" s="1"/>
  <c r="K52" i="11"/>
  <c r="K67" i="11" s="1"/>
  <c r="C52" i="11"/>
  <c r="AS52" i="11"/>
  <c r="AS67" i="11" s="1"/>
  <c r="J776" i="11" s="1"/>
  <c r="E52" i="11"/>
  <c r="E67" i="11" s="1"/>
  <c r="J736" i="11" s="1"/>
  <c r="BU52" i="11"/>
  <c r="BU67" i="11" s="1"/>
  <c r="BJ52" i="11"/>
  <c r="BJ67" i="11" s="1"/>
  <c r="AZ52" i="11"/>
  <c r="AZ67" i="11" s="1"/>
  <c r="AP52" i="11"/>
  <c r="AP67" i="11" s="1"/>
  <c r="AH52" i="11"/>
  <c r="AH67" i="11" s="1"/>
  <c r="Z52" i="11"/>
  <c r="Z67" i="11" s="1"/>
  <c r="R52" i="11"/>
  <c r="R67" i="11" s="1"/>
  <c r="J52" i="11"/>
  <c r="J67" i="11" s="1"/>
  <c r="BT52" i="11"/>
  <c r="BT67" i="11" s="1"/>
  <c r="BI52" i="11"/>
  <c r="BI67" i="11" s="1"/>
  <c r="J792" i="11" s="1"/>
  <c r="AX52" i="11"/>
  <c r="AX67" i="11" s="1"/>
  <c r="AO52" i="11"/>
  <c r="AO67" i="11" s="1"/>
  <c r="AG52" i="11"/>
  <c r="AG67" i="11" s="1"/>
  <c r="Y52" i="11"/>
  <c r="Y67" i="11" s="1"/>
  <c r="Q52" i="11"/>
  <c r="Q67" i="11" s="1"/>
  <c r="I52" i="11"/>
  <c r="I67" i="11" s="1"/>
  <c r="BY52" i="11"/>
  <c r="BY67" i="11" s="1"/>
  <c r="J808" i="11" s="1"/>
  <c r="U52" i="11"/>
  <c r="U67" i="11" s="1"/>
  <c r="J752" i="11" s="1"/>
  <c r="CC52" i="11"/>
  <c r="CC67" i="11" s="1"/>
  <c r="BR52" i="11"/>
  <c r="BR67" i="11" s="1"/>
  <c r="BH52" i="11"/>
  <c r="BH67" i="11" s="1"/>
  <c r="AW52" i="11"/>
  <c r="AW67" i="11" s="1"/>
  <c r="AN52" i="11"/>
  <c r="AN67" i="11" s="1"/>
  <c r="AF52" i="11"/>
  <c r="AF67" i="11" s="1"/>
  <c r="X52" i="11"/>
  <c r="X67" i="11" s="1"/>
  <c r="P52" i="11"/>
  <c r="P67" i="11" s="1"/>
  <c r="H52" i="11"/>
  <c r="H67" i="11" s="1"/>
  <c r="CB52" i="11"/>
  <c r="CB67" i="11" s="1"/>
  <c r="BQ52" i="11"/>
  <c r="BQ67" i="11" s="1"/>
  <c r="J800" i="11" s="1"/>
  <c r="BF52" i="11"/>
  <c r="BF67" i="11" s="1"/>
  <c r="AV52" i="11"/>
  <c r="AV67" i="11" s="1"/>
  <c r="AM52" i="11"/>
  <c r="AM67" i="11" s="1"/>
  <c r="AE52" i="11"/>
  <c r="AE67" i="11" s="1"/>
  <c r="W52" i="11"/>
  <c r="W67" i="11" s="1"/>
  <c r="O52" i="11"/>
  <c r="O67" i="11" s="1"/>
  <c r="G52" i="11"/>
  <c r="G67" i="11" s="1"/>
  <c r="AK52" i="11"/>
  <c r="AK67" i="11" s="1"/>
  <c r="J768" i="11" s="1"/>
  <c r="BZ52" i="11"/>
  <c r="BZ67" i="11" s="1"/>
  <c r="BP52" i="11"/>
  <c r="BP67" i="11" s="1"/>
  <c r="BE52" i="11"/>
  <c r="BE67" i="11" s="1"/>
  <c r="AT52" i="11"/>
  <c r="AT67" i="11" s="1"/>
  <c r="AL52" i="11"/>
  <c r="AL67" i="11" s="1"/>
  <c r="AD52" i="11"/>
  <c r="AD67" i="11" s="1"/>
  <c r="V52" i="11"/>
  <c r="V67" i="11" s="1"/>
  <c r="N52" i="11"/>
  <c r="N67" i="11" s="1"/>
  <c r="F52" i="11"/>
  <c r="F67" i="11" s="1"/>
  <c r="BD52" i="11"/>
  <c r="BD67" i="11" s="1"/>
  <c r="AC52" i="11"/>
  <c r="AC67" i="11" s="1"/>
  <c r="J760" i="11" s="1"/>
  <c r="E760" i="11"/>
  <c r="E800" i="11"/>
  <c r="BQ71" i="11"/>
  <c r="E736" i="11"/>
  <c r="E71" i="11"/>
  <c r="N816" i="11"/>
  <c r="K612" i="11"/>
  <c r="C465" i="11"/>
  <c r="J753" i="11" l="1"/>
  <c r="V71" i="11"/>
  <c r="J762" i="11"/>
  <c r="AE71" i="11"/>
  <c r="J804" i="11"/>
  <c r="BU71" i="11"/>
  <c r="J751" i="11"/>
  <c r="T71" i="11"/>
  <c r="J788" i="11"/>
  <c r="BE71" i="11"/>
  <c r="J770" i="11"/>
  <c r="AM71" i="11"/>
  <c r="J763" i="11"/>
  <c r="AF71" i="11"/>
  <c r="J740" i="11"/>
  <c r="I71" i="11"/>
  <c r="J741" i="11"/>
  <c r="J71" i="11"/>
  <c r="J759" i="11"/>
  <c r="AB71" i="11"/>
  <c r="J794" i="11"/>
  <c r="BK71" i="11"/>
  <c r="BY71" i="11"/>
  <c r="M71" i="11"/>
  <c r="J811" i="11"/>
  <c r="CB71" i="11"/>
  <c r="J786" i="11"/>
  <c r="BC71" i="11"/>
  <c r="J787" i="11"/>
  <c r="BD71" i="11"/>
  <c r="J799" i="11"/>
  <c r="BP71" i="11"/>
  <c r="J779" i="11"/>
  <c r="AV71" i="11"/>
  <c r="J771" i="11"/>
  <c r="AN71" i="11"/>
  <c r="J748" i="11"/>
  <c r="Q71" i="11"/>
  <c r="J749" i="11"/>
  <c r="R71" i="11"/>
  <c r="J795" i="11"/>
  <c r="BL71" i="11"/>
  <c r="J767" i="11"/>
  <c r="AJ71" i="11"/>
  <c r="J802" i="11"/>
  <c r="BS71" i="11"/>
  <c r="C623" i="11"/>
  <c r="C562" i="11"/>
  <c r="J777" i="11"/>
  <c r="AT71" i="11"/>
  <c r="J803" i="11"/>
  <c r="BT71" i="11"/>
  <c r="E816" i="11"/>
  <c r="C428" i="11"/>
  <c r="C670" i="11"/>
  <c r="C498" i="11"/>
  <c r="J737" i="11"/>
  <c r="F71" i="11"/>
  <c r="J809" i="11"/>
  <c r="BZ71" i="11"/>
  <c r="J789" i="11"/>
  <c r="BF71" i="11"/>
  <c r="J780" i="11"/>
  <c r="AW71" i="11"/>
  <c r="J756" i="11"/>
  <c r="Y71" i="11"/>
  <c r="J757" i="11"/>
  <c r="Z71" i="11"/>
  <c r="CE52" i="11"/>
  <c r="C67" i="11"/>
  <c r="J805" i="11"/>
  <c r="BV71" i="11"/>
  <c r="J775" i="11"/>
  <c r="AR71" i="11"/>
  <c r="J810" i="11"/>
  <c r="CA71" i="11"/>
  <c r="AK71" i="11"/>
  <c r="J738" i="11"/>
  <c r="G71" i="11"/>
  <c r="J755" i="11"/>
  <c r="X71" i="11"/>
  <c r="J774" i="11"/>
  <c r="AQ71" i="11"/>
  <c r="E815" i="11"/>
  <c r="J745" i="11"/>
  <c r="N71" i="11"/>
  <c r="J791" i="11"/>
  <c r="BH71" i="11"/>
  <c r="J764" i="11"/>
  <c r="AG71" i="11"/>
  <c r="J765" i="11"/>
  <c r="AH71" i="11"/>
  <c r="J742" i="11"/>
  <c r="K71" i="11"/>
  <c r="J785" i="11"/>
  <c r="BB71" i="11"/>
  <c r="J782" i="11"/>
  <c r="AY71" i="11"/>
  <c r="BA71" i="11"/>
  <c r="J801" i="11"/>
  <c r="BR71" i="11"/>
  <c r="J772" i="11"/>
  <c r="AO71" i="11"/>
  <c r="J773" i="11"/>
  <c r="AP71" i="11"/>
  <c r="J750" i="11"/>
  <c r="S71" i="11"/>
  <c r="J797" i="11"/>
  <c r="BN71" i="11"/>
  <c r="J796" i="11"/>
  <c r="BM71" i="11"/>
  <c r="J790" i="11"/>
  <c r="BG71" i="11"/>
  <c r="C514" i="11"/>
  <c r="C686" i="11"/>
  <c r="J761" i="11"/>
  <c r="AD71" i="11"/>
  <c r="J746" i="11"/>
  <c r="O71" i="11"/>
  <c r="J739" i="11"/>
  <c r="H71" i="11"/>
  <c r="J812" i="11"/>
  <c r="CC71" i="11"/>
  <c r="J781" i="11"/>
  <c r="AX71" i="11"/>
  <c r="J783" i="11"/>
  <c r="AZ71" i="11"/>
  <c r="J758" i="11"/>
  <c r="AA71" i="11"/>
  <c r="J735" i="11"/>
  <c r="D71" i="11"/>
  <c r="J807" i="11"/>
  <c r="BX71" i="11"/>
  <c r="J798" i="11"/>
  <c r="BO71" i="11"/>
  <c r="C554" i="11"/>
  <c r="C634" i="11"/>
  <c r="AC71" i="11"/>
  <c r="J769" i="11"/>
  <c r="AL71" i="11"/>
  <c r="J754" i="11"/>
  <c r="W71" i="11"/>
  <c r="J747" i="11"/>
  <c r="P71" i="11"/>
  <c r="J793" i="11"/>
  <c r="BJ71" i="11"/>
  <c r="J766" i="11"/>
  <c r="AI71" i="11"/>
  <c r="J743" i="11"/>
  <c r="L71" i="11"/>
  <c r="J778" i="11"/>
  <c r="AU71" i="11"/>
  <c r="J806" i="11"/>
  <c r="BW71" i="11"/>
  <c r="AS71" i="11"/>
  <c r="C508" i="11" l="1"/>
  <c r="C680" i="11"/>
  <c r="C561" i="11"/>
  <c r="C621" i="11"/>
  <c r="C685" i="11"/>
  <c r="C513" i="11"/>
  <c r="C677" i="11"/>
  <c r="C505" i="11"/>
  <c r="G505" i="11" s="1"/>
  <c r="C688" i="11"/>
  <c r="C516" i="11"/>
  <c r="C676" i="11"/>
  <c r="C504" i="11"/>
  <c r="G504" i="11" s="1"/>
  <c r="C679" i="11"/>
  <c r="C507" i="11"/>
  <c r="G507" i="11" s="1"/>
  <c r="J734" i="11"/>
  <c r="J815" i="11" s="1"/>
  <c r="CE67" i="11"/>
  <c r="C71" i="11"/>
  <c r="C551" i="11"/>
  <c r="C629" i="11"/>
  <c r="C645" i="11"/>
  <c r="C570" i="11"/>
  <c r="C545" i="11"/>
  <c r="G545" i="11" s="1"/>
  <c r="C628" i="11"/>
  <c r="C706" i="11"/>
  <c r="C534" i="11"/>
  <c r="C500" i="11"/>
  <c r="G500" i="11" s="1"/>
  <c r="C672" i="11"/>
  <c r="C683" i="11"/>
  <c r="C511" i="11"/>
  <c r="C678" i="11"/>
  <c r="C506" i="11"/>
  <c r="G506" i="11" s="1"/>
  <c r="C674" i="11"/>
  <c r="C502" i="11"/>
  <c r="G502" i="11" s="1"/>
  <c r="C569" i="11"/>
  <c r="C644" i="11"/>
  <c r="C543" i="11"/>
  <c r="C616" i="11"/>
  <c r="C695" i="11"/>
  <c r="C523" i="11"/>
  <c r="C559" i="11"/>
  <c r="C619" i="11"/>
  <c r="C563" i="11"/>
  <c r="C626" i="11"/>
  <c r="C702" i="11"/>
  <c r="C530" i="11"/>
  <c r="C564" i="11"/>
  <c r="C639" i="11"/>
  <c r="C682" i="11"/>
  <c r="C510" i="11"/>
  <c r="G510" i="11" s="1"/>
  <c r="C549" i="11"/>
  <c r="C624" i="11"/>
  <c r="C556" i="11"/>
  <c r="C635" i="11"/>
  <c r="C697" i="11"/>
  <c r="C525" i="11"/>
  <c r="G525" i="11" s="1"/>
  <c r="C641" i="11"/>
  <c r="C566" i="11"/>
  <c r="C568" i="11"/>
  <c r="C643" i="11"/>
  <c r="C694" i="11"/>
  <c r="C522" i="11"/>
  <c r="C627" i="11"/>
  <c r="C560" i="11"/>
  <c r="C699" i="11"/>
  <c r="C527" i="11"/>
  <c r="G527" i="11" s="1"/>
  <c r="C572" i="11"/>
  <c r="C647" i="11"/>
  <c r="C691" i="11"/>
  <c r="C519" i="11"/>
  <c r="C571" i="11"/>
  <c r="C646" i="11"/>
  <c r="C638" i="11"/>
  <c r="C558" i="11"/>
  <c r="C700" i="11"/>
  <c r="C528" i="11"/>
  <c r="C703" i="11"/>
  <c r="C531" i="11"/>
  <c r="C710" i="11"/>
  <c r="C538" i="11"/>
  <c r="G538" i="11" s="1"/>
  <c r="C669" i="11"/>
  <c r="C497" i="11"/>
  <c r="C620" i="11"/>
  <c r="C574" i="11"/>
  <c r="C684" i="11"/>
  <c r="C512" i="11"/>
  <c r="C546" i="11"/>
  <c r="G546" i="11" s="1"/>
  <c r="C630" i="11"/>
  <c r="C708" i="11"/>
  <c r="C536" i="11"/>
  <c r="G536" i="11" s="1"/>
  <c r="C565" i="11"/>
  <c r="C640" i="11"/>
  <c r="C701" i="11"/>
  <c r="C529" i="11"/>
  <c r="C705" i="11"/>
  <c r="C533" i="11"/>
  <c r="G533" i="11" s="1"/>
  <c r="C633" i="11"/>
  <c r="C548" i="11"/>
  <c r="C693" i="11"/>
  <c r="C521" i="11"/>
  <c r="C704" i="11"/>
  <c r="C532" i="11"/>
  <c r="G532" i="11" s="1"/>
  <c r="C696" i="11"/>
  <c r="C524" i="11"/>
  <c r="C555" i="11"/>
  <c r="C617" i="11"/>
  <c r="G514" i="11"/>
  <c r="H514" i="11" s="1"/>
  <c r="C625" i="11"/>
  <c r="C544" i="11"/>
  <c r="C698" i="11"/>
  <c r="C526" i="11"/>
  <c r="C709" i="11"/>
  <c r="C537" i="11"/>
  <c r="G537" i="11" s="1"/>
  <c r="C690" i="11"/>
  <c r="C518" i="11"/>
  <c r="C671" i="11"/>
  <c r="C499" i="11"/>
  <c r="G499" i="11" s="1"/>
  <c r="C692" i="11"/>
  <c r="C520" i="11"/>
  <c r="C673" i="11"/>
  <c r="C501" i="11"/>
  <c r="C552" i="11"/>
  <c r="C618" i="11"/>
  <c r="C707" i="11"/>
  <c r="C535" i="11"/>
  <c r="C689" i="11"/>
  <c r="C517" i="11"/>
  <c r="C711" i="11"/>
  <c r="C539" i="11"/>
  <c r="G539" i="11" s="1"/>
  <c r="C557" i="11"/>
  <c r="C637" i="11"/>
  <c r="C713" i="11"/>
  <c r="C541" i="11"/>
  <c r="C573" i="11"/>
  <c r="C622" i="11"/>
  <c r="C503" i="11"/>
  <c r="G503" i="11" s="1"/>
  <c r="C675" i="11"/>
  <c r="C614" i="11"/>
  <c r="C550" i="11"/>
  <c r="C687" i="11"/>
  <c r="C515" i="11"/>
  <c r="C712" i="11"/>
  <c r="C540" i="11"/>
  <c r="G540" i="11" s="1"/>
  <c r="C681" i="11"/>
  <c r="C509" i="11"/>
  <c r="C547" i="11"/>
  <c r="C632" i="11"/>
  <c r="C553" i="11"/>
  <c r="C636" i="11"/>
  <c r="C567" i="11"/>
  <c r="C642" i="11"/>
  <c r="C542" i="11"/>
  <c r="C631" i="11"/>
  <c r="G498" i="11"/>
  <c r="H498" i="11"/>
  <c r="G517" i="11" l="1"/>
  <c r="H517" i="11" s="1"/>
  <c r="G523" i="11"/>
  <c r="H523" i="11" s="1"/>
  <c r="G515" i="11"/>
  <c r="H515" i="11"/>
  <c r="G535" i="11"/>
  <c r="H535" i="11"/>
  <c r="G544" i="11"/>
  <c r="H544" i="11"/>
  <c r="G529" i="11"/>
  <c r="H529" i="11" s="1"/>
  <c r="H512" i="11"/>
  <c r="G512" i="11"/>
  <c r="G531" i="11"/>
  <c r="H531" i="11"/>
  <c r="G519" i="11"/>
  <c r="H519" i="11"/>
  <c r="G522" i="11"/>
  <c r="H522" i="11" s="1"/>
  <c r="G513" i="11"/>
  <c r="H513" i="11"/>
  <c r="G530" i="11"/>
  <c r="H530" i="11" s="1"/>
  <c r="G511" i="11"/>
  <c r="H511" i="11"/>
  <c r="G526" i="11"/>
  <c r="H526" i="11" s="1"/>
  <c r="J816" i="11"/>
  <c r="C433" i="11"/>
  <c r="C441" i="11" s="1"/>
  <c r="CE71" i="11"/>
  <c r="C716" i="11" s="1"/>
  <c r="G550" i="11"/>
  <c r="H550" i="11" s="1"/>
  <c r="G518" i="11"/>
  <c r="H518" i="11" s="1"/>
  <c r="G521" i="11"/>
  <c r="H521" i="11"/>
  <c r="H528" i="11"/>
  <c r="G528" i="11"/>
  <c r="G520" i="11"/>
  <c r="H520" i="11" s="1"/>
  <c r="G524" i="11"/>
  <c r="H524" i="11" s="1"/>
  <c r="D615" i="11"/>
  <c r="C648" i="11"/>
  <c r="M716" i="11" s="1"/>
  <c r="Y816" i="11" s="1"/>
  <c r="H509" i="11"/>
  <c r="G509" i="11"/>
  <c r="G501" i="11"/>
  <c r="H501" i="11"/>
  <c r="G497" i="11"/>
  <c r="H497" i="11"/>
  <c r="G516" i="11"/>
  <c r="H516" i="11" s="1"/>
  <c r="G534" i="11"/>
  <c r="H534" i="11"/>
  <c r="C668" i="11"/>
  <c r="C715" i="11" s="1"/>
  <c r="C496" i="11"/>
  <c r="G508" i="11"/>
  <c r="H508" i="11"/>
  <c r="G496" i="11" l="1"/>
  <c r="H496" i="11"/>
  <c r="D712" i="11"/>
  <c r="D704" i="11"/>
  <c r="D696" i="11"/>
  <c r="D688" i="11"/>
  <c r="D709" i="11"/>
  <c r="D701" i="11"/>
  <c r="D693" i="11"/>
  <c r="D685" i="11"/>
  <c r="D706" i="11"/>
  <c r="D698" i="11"/>
  <c r="D690" i="11"/>
  <c r="D682" i="11"/>
  <c r="D711" i="11"/>
  <c r="D703" i="11"/>
  <c r="D695" i="11"/>
  <c r="D687" i="11"/>
  <c r="D708" i="11"/>
  <c r="D700" i="11"/>
  <c r="D692" i="11"/>
  <c r="D684" i="11"/>
  <c r="D713" i="11"/>
  <c r="D705" i="11"/>
  <c r="D697" i="11"/>
  <c r="D689" i="11"/>
  <c r="D710" i="11"/>
  <c r="D702" i="11"/>
  <c r="D694" i="11"/>
  <c r="D686" i="11"/>
  <c r="D674" i="11"/>
  <c r="D623" i="11"/>
  <c r="D619" i="11"/>
  <c r="D707" i="11"/>
  <c r="D679" i="11"/>
  <c r="D671" i="11"/>
  <c r="D676" i="11"/>
  <c r="D668" i="11"/>
  <c r="D628" i="11"/>
  <c r="D622" i="11"/>
  <c r="D618" i="11"/>
  <c r="D699" i="11"/>
  <c r="D678" i="11"/>
  <c r="D670" i="11"/>
  <c r="D647" i="11"/>
  <c r="D646" i="11"/>
  <c r="D645" i="11"/>
  <c r="D629" i="11"/>
  <c r="D626" i="11"/>
  <c r="D621" i="11"/>
  <c r="D617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683" i="11"/>
  <c r="D680" i="11"/>
  <c r="D672" i="11"/>
  <c r="D620" i="11"/>
  <c r="D691" i="11"/>
  <c r="D625" i="11"/>
  <c r="D681" i="11"/>
  <c r="D677" i="11"/>
  <c r="D669" i="11"/>
  <c r="D616" i="11"/>
  <c r="D673" i="11"/>
  <c r="D627" i="11"/>
  <c r="D716" i="11"/>
  <c r="D715" i="11" l="1"/>
  <c r="E623" i="11"/>
  <c r="E612" i="11"/>
  <c r="E709" i="11" l="1"/>
  <c r="E701" i="11"/>
  <c r="E693" i="11"/>
  <c r="E685" i="11"/>
  <c r="E706" i="11"/>
  <c r="E698" i="11"/>
  <c r="E690" i="11"/>
  <c r="E682" i="11"/>
  <c r="E711" i="11"/>
  <c r="E703" i="11"/>
  <c r="E695" i="11"/>
  <c r="E687" i="11"/>
  <c r="E708" i="11"/>
  <c r="E700" i="11"/>
  <c r="E692" i="11"/>
  <c r="E684" i="11"/>
  <c r="E713" i="11"/>
  <c r="E705" i="11"/>
  <c r="E697" i="11"/>
  <c r="E689" i="11"/>
  <c r="E710" i="11"/>
  <c r="E702" i="11"/>
  <c r="E694" i="11"/>
  <c r="E716" i="11"/>
  <c r="E707" i="11"/>
  <c r="E699" i="11"/>
  <c r="E691" i="11"/>
  <c r="E683" i="11"/>
  <c r="E696" i="11"/>
  <c r="E679" i="11"/>
  <c r="E671" i="11"/>
  <c r="E625" i="11"/>
  <c r="E676" i="11"/>
  <c r="E668" i="11"/>
  <c r="E712" i="11"/>
  <c r="E681" i="11"/>
  <c r="E673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704" i="11"/>
  <c r="E680" i="11"/>
  <c r="E672" i="11"/>
  <c r="E678" i="11"/>
  <c r="E646" i="11"/>
  <c r="E629" i="11"/>
  <c r="E626" i="11"/>
  <c r="E674" i="11"/>
  <c r="E670" i="11"/>
  <c r="E688" i="11"/>
  <c r="E645" i="11"/>
  <c r="E628" i="11"/>
  <c r="E686" i="11"/>
  <c r="E677" i="11"/>
  <c r="E669" i="11"/>
  <c r="E647" i="11"/>
  <c r="E627" i="11"/>
  <c r="E715" i="11" l="1"/>
  <c r="F624" i="11"/>
  <c r="F706" i="11" l="1"/>
  <c r="F698" i="11"/>
  <c r="F690" i="11"/>
  <c r="F682" i="11"/>
  <c r="F711" i="11"/>
  <c r="F703" i="11"/>
  <c r="F695" i="11"/>
  <c r="F687" i="11"/>
  <c r="F708" i="11"/>
  <c r="F700" i="11"/>
  <c r="F692" i="11"/>
  <c r="F684" i="11"/>
  <c r="F713" i="11"/>
  <c r="F705" i="11"/>
  <c r="F697" i="11"/>
  <c r="F689" i="11"/>
  <c r="F710" i="11"/>
  <c r="F702" i="11"/>
  <c r="F694" i="11"/>
  <c r="F686" i="11"/>
  <c r="F716" i="11"/>
  <c r="F707" i="11"/>
  <c r="F699" i="11"/>
  <c r="F691" i="11"/>
  <c r="F712" i="11"/>
  <c r="F704" i="11"/>
  <c r="F696" i="11"/>
  <c r="F688" i="11"/>
  <c r="F676" i="11"/>
  <c r="F668" i="11"/>
  <c r="F628" i="11"/>
  <c r="F701" i="11"/>
  <c r="F685" i="11"/>
  <c r="F681" i="11"/>
  <c r="F673" i="11"/>
  <c r="F678" i="11"/>
  <c r="F670" i="11"/>
  <c r="F647" i="11"/>
  <c r="F646" i="11"/>
  <c r="F645" i="11"/>
  <c r="F629" i="11"/>
  <c r="F626" i="11"/>
  <c r="F693" i="11"/>
  <c r="F680" i="11"/>
  <c r="F672" i="11"/>
  <c r="F677" i="11"/>
  <c r="F669" i="11"/>
  <c r="F627" i="11"/>
  <c r="F683" i="11"/>
  <c r="F641" i="11"/>
  <c r="F709" i="11"/>
  <c r="F674" i="11"/>
  <c r="F638" i="11"/>
  <c r="F633" i="11"/>
  <c r="F631" i="11"/>
  <c r="F643" i="11"/>
  <c r="F635" i="11"/>
  <c r="F640" i="11"/>
  <c r="F625" i="11"/>
  <c r="F637" i="11"/>
  <c r="F679" i="11"/>
  <c r="F675" i="11"/>
  <c r="F642" i="11"/>
  <c r="F634" i="11"/>
  <c r="F632" i="11"/>
  <c r="F630" i="11"/>
  <c r="F639" i="11"/>
  <c r="F636" i="11"/>
  <c r="F644" i="11"/>
  <c r="F671" i="11"/>
  <c r="F715" i="11" l="1"/>
  <c r="G625" i="11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710" i="11"/>
  <c r="G702" i="11"/>
  <c r="G694" i="11"/>
  <c r="G686" i="11"/>
  <c r="G716" i="11"/>
  <c r="G707" i="11"/>
  <c r="G699" i="11"/>
  <c r="G691" i="11"/>
  <c r="G683" i="11"/>
  <c r="G712" i="11"/>
  <c r="G704" i="11"/>
  <c r="G696" i="11"/>
  <c r="G688" i="11"/>
  <c r="G709" i="11"/>
  <c r="G701" i="11"/>
  <c r="G693" i="11"/>
  <c r="G685" i="11"/>
  <c r="G690" i="11"/>
  <c r="G681" i="11"/>
  <c r="G673" i="11"/>
  <c r="G678" i="11"/>
  <c r="G670" i="11"/>
  <c r="G647" i="11"/>
  <c r="G646" i="11"/>
  <c r="G645" i="11"/>
  <c r="G706" i="11"/>
  <c r="G682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77" i="11"/>
  <c r="G669" i="11"/>
  <c r="G627" i="11"/>
  <c r="G698" i="11"/>
  <c r="G674" i="11"/>
  <c r="G680" i="11"/>
  <c r="G676" i="11"/>
  <c r="G672" i="11"/>
  <c r="G668" i="11"/>
  <c r="G628" i="11"/>
  <c r="G679" i="11"/>
  <c r="G671" i="11"/>
  <c r="G629" i="11"/>
  <c r="G626" i="11"/>
  <c r="G715" i="11" l="1"/>
  <c r="H628" i="11"/>
  <c r="H708" i="11" l="1"/>
  <c r="H700" i="11"/>
  <c r="H692" i="11"/>
  <c r="H684" i="11"/>
  <c r="H713" i="11"/>
  <c r="H705" i="11"/>
  <c r="H697" i="11"/>
  <c r="H689" i="11"/>
  <c r="H710" i="11"/>
  <c r="H702" i="11"/>
  <c r="H694" i="11"/>
  <c r="H686" i="11"/>
  <c r="H716" i="11"/>
  <c r="H707" i="11"/>
  <c r="H699" i="11"/>
  <c r="H691" i="11"/>
  <c r="H683" i="11"/>
  <c r="H712" i="11"/>
  <c r="H704" i="11"/>
  <c r="H696" i="11"/>
  <c r="H688" i="11"/>
  <c r="H709" i="11"/>
  <c r="H701" i="11"/>
  <c r="H693" i="11"/>
  <c r="H706" i="11"/>
  <c r="H698" i="11"/>
  <c r="H690" i="11"/>
  <c r="H682" i="11"/>
  <c r="H685" i="11"/>
  <c r="H678" i="11"/>
  <c r="H670" i="11"/>
  <c r="H647" i="11"/>
  <c r="H646" i="11"/>
  <c r="H645" i="11"/>
  <c r="H629" i="11"/>
  <c r="H695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80" i="11"/>
  <c r="H672" i="11"/>
  <c r="H687" i="11"/>
  <c r="H674" i="11"/>
  <c r="H679" i="11"/>
  <c r="H671" i="11"/>
  <c r="H711" i="11"/>
  <c r="H676" i="11"/>
  <c r="H633" i="11"/>
  <c r="H668" i="11"/>
  <c r="H703" i="11"/>
  <c r="H681" i="11"/>
  <c r="H677" i="11"/>
  <c r="H632" i="11"/>
  <c r="H630" i="11"/>
  <c r="H673" i="11"/>
  <c r="H669" i="11"/>
  <c r="H631" i="11"/>
  <c r="H715" i="11" l="1"/>
  <c r="I629" i="11"/>
  <c r="I713" i="11" l="1"/>
  <c r="I705" i="11"/>
  <c r="I697" i="11"/>
  <c r="I689" i="11"/>
  <c r="I681" i="11"/>
  <c r="I710" i="11"/>
  <c r="I702" i="11"/>
  <c r="I694" i="11"/>
  <c r="I686" i="11"/>
  <c r="I716" i="11"/>
  <c r="I707" i="11"/>
  <c r="I699" i="11"/>
  <c r="I691" i="11"/>
  <c r="I683" i="11"/>
  <c r="I712" i="11"/>
  <c r="I704" i="11"/>
  <c r="I696" i="11"/>
  <c r="I688" i="11"/>
  <c r="I709" i="11"/>
  <c r="I701" i="11"/>
  <c r="I693" i="11"/>
  <c r="I685" i="11"/>
  <c r="I706" i="11"/>
  <c r="I698" i="11"/>
  <c r="I690" i="11"/>
  <c r="I711" i="11"/>
  <c r="I703" i="11"/>
  <c r="I695" i="11"/>
  <c r="I687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82" i="11"/>
  <c r="I680" i="11"/>
  <c r="I672" i="11"/>
  <c r="I700" i="11"/>
  <c r="I677" i="11"/>
  <c r="I669" i="11"/>
  <c r="I679" i="11"/>
  <c r="I671" i="11"/>
  <c r="I692" i="11"/>
  <c r="I676" i="11"/>
  <c r="I668" i="11"/>
  <c r="I678" i="11"/>
  <c r="I674" i="11"/>
  <c r="I646" i="11"/>
  <c r="I670" i="11"/>
  <c r="I708" i="11"/>
  <c r="I645" i="11"/>
  <c r="I673" i="11"/>
  <c r="I647" i="11"/>
  <c r="I684" i="11"/>
  <c r="I715" i="11" l="1"/>
  <c r="J630" i="11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09" i="11"/>
  <c r="J701" i="11"/>
  <c r="J693" i="11"/>
  <c r="J685" i="11"/>
  <c r="J706" i="11"/>
  <c r="J698" i="11"/>
  <c r="J690" i="11"/>
  <c r="J711" i="11"/>
  <c r="J703" i="11"/>
  <c r="J695" i="11"/>
  <c r="J687" i="11"/>
  <c r="J708" i="11"/>
  <c r="J700" i="11"/>
  <c r="J692" i="11"/>
  <c r="J684" i="11"/>
  <c r="J713" i="11"/>
  <c r="J682" i="11"/>
  <c r="J680" i="11"/>
  <c r="J672" i="11"/>
  <c r="J689" i="11"/>
  <c r="J677" i="11"/>
  <c r="J669" i="11"/>
  <c r="J674" i="11"/>
  <c r="J676" i="11"/>
  <c r="J668" i="11"/>
  <c r="J673" i="11"/>
  <c r="J670" i="11"/>
  <c r="J638" i="11"/>
  <c r="J643" i="11"/>
  <c r="J635" i="11"/>
  <c r="J645" i="11"/>
  <c r="J640" i="11"/>
  <c r="J705" i="11"/>
  <c r="J681" i="11"/>
  <c r="J679" i="11"/>
  <c r="J637" i="11"/>
  <c r="J632" i="11"/>
  <c r="J675" i="11"/>
  <c r="J671" i="11"/>
  <c r="J647" i="11"/>
  <c r="L647" i="11" s="1"/>
  <c r="J642" i="11"/>
  <c r="J634" i="11"/>
  <c r="J639" i="11"/>
  <c r="J697" i="11"/>
  <c r="J636" i="11"/>
  <c r="J646" i="11"/>
  <c r="J641" i="11"/>
  <c r="J644" i="11"/>
  <c r="J678" i="11"/>
  <c r="J633" i="11"/>
  <c r="J631" i="11"/>
  <c r="J715" i="11" s="1"/>
  <c r="L712" i="11" l="1"/>
  <c r="L704" i="11"/>
  <c r="L696" i="11"/>
  <c r="L688" i="11"/>
  <c r="L709" i="11"/>
  <c r="L701" i="11"/>
  <c r="L693" i="11"/>
  <c r="L685" i="11"/>
  <c r="L706" i="11"/>
  <c r="L698" i="11"/>
  <c r="L690" i="11"/>
  <c r="L682" i="11"/>
  <c r="L711" i="11"/>
  <c r="L703" i="11"/>
  <c r="L695" i="11"/>
  <c r="L687" i="11"/>
  <c r="L708" i="11"/>
  <c r="L700" i="11"/>
  <c r="L692" i="11"/>
  <c r="L684" i="11"/>
  <c r="L713" i="11"/>
  <c r="L705" i="11"/>
  <c r="L697" i="11"/>
  <c r="L689" i="11"/>
  <c r="L710" i="11"/>
  <c r="L702" i="11"/>
  <c r="L694" i="11"/>
  <c r="L686" i="11"/>
  <c r="L707" i="11"/>
  <c r="L674" i="11"/>
  <c r="L679" i="11"/>
  <c r="L671" i="11"/>
  <c r="L676" i="11"/>
  <c r="L668" i="11"/>
  <c r="L681" i="11"/>
  <c r="L678" i="11"/>
  <c r="L670" i="11"/>
  <c r="L716" i="11"/>
  <c r="L683" i="11"/>
  <c r="L675" i="11"/>
  <c r="L691" i="11"/>
  <c r="L677" i="11"/>
  <c r="L673" i="11"/>
  <c r="L669" i="11"/>
  <c r="L699" i="11"/>
  <c r="L680" i="11"/>
  <c r="L672" i="11"/>
  <c r="K644" i="11"/>
  <c r="M683" i="11" l="1"/>
  <c r="Y749" i="11" s="1"/>
  <c r="M678" i="11"/>
  <c r="Y744" i="11" s="1"/>
  <c r="M673" i="11"/>
  <c r="Y739" i="11" s="1"/>
  <c r="M681" i="11"/>
  <c r="Y747" i="11" s="1"/>
  <c r="K716" i="11"/>
  <c r="K707" i="11"/>
  <c r="K699" i="11"/>
  <c r="K691" i="11"/>
  <c r="M691" i="11" s="1"/>
  <c r="Y757" i="11" s="1"/>
  <c r="K683" i="11"/>
  <c r="K712" i="11"/>
  <c r="K704" i="11"/>
  <c r="K696" i="11"/>
  <c r="M696" i="11" s="1"/>
  <c r="Y762" i="11" s="1"/>
  <c r="K688" i="11"/>
  <c r="M688" i="11" s="1"/>
  <c r="Y754" i="11" s="1"/>
  <c r="K709" i="11"/>
  <c r="M709" i="11" s="1"/>
  <c r="Y775" i="11" s="1"/>
  <c r="K701" i="11"/>
  <c r="M701" i="11" s="1"/>
  <c r="Y767" i="11" s="1"/>
  <c r="K693" i="11"/>
  <c r="M693" i="11" s="1"/>
  <c r="Y759" i="11" s="1"/>
  <c r="K685" i="11"/>
  <c r="M685" i="11" s="1"/>
  <c r="Y751" i="11" s="1"/>
  <c r="K706" i="11"/>
  <c r="K698" i="11"/>
  <c r="K690" i="11"/>
  <c r="M690" i="11" s="1"/>
  <c r="Y756" i="11" s="1"/>
  <c r="K682" i="11"/>
  <c r="M682" i="11" s="1"/>
  <c r="Y748" i="11" s="1"/>
  <c r="K711" i="11"/>
  <c r="M711" i="11" s="1"/>
  <c r="Y777" i="11" s="1"/>
  <c r="K703" i="11"/>
  <c r="M703" i="11" s="1"/>
  <c r="Y769" i="11" s="1"/>
  <c r="K695" i="11"/>
  <c r="M695" i="11" s="1"/>
  <c r="Y761" i="11" s="1"/>
  <c r="K687" i="11"/>
  <c r="M687" i="11" s="1"/>
  <c r="Y753" i="11" s="1"/>
  <c r="K708" i="11"/>
  <c r="K700" i="11"/>
  <c r="K692" i="11"/>
  <c r="M692" i="11" s="1"/>
  <c r="Y758" i="11" s="1"/>
  <c r="K713" i="11"/>
  <c r="K705" i="11"/>
  <c r="M705" i="11" s="1"/>
  <c r="Y771" i="11" s="1"/>
  <c r="K697" i="11"/>
  <c r="M697" i="11" s="1"/>
  <c r="Y763" i="11" s="1"/>
  <c r="K689" i="11"/>
  <c r="M689" i="11" s="1"/>
  <c r="Y755" i="11" s="1"/>
  <c r="K677" i="11"/>
  <c r="K669" i="11"/>
  <c r="K674" i="11"/>
  <c r="M674" i="11" s="1"/>
  <c r="Y740" i="11" s="1"/>
  <c r="K694" i="11"/>
  <c r="M694" i="11" s="1"/>
  <c r="Y760" i="11" s="1"/>
  <c r="K684" i="11"/>
  <c r="M684" i="11" s="1"/>
  <c r="Y750" i="11" s="1"/>
  <c r="K679" i="11"/>
  <c r="M679" i="11" s="1"/>
  <c r="Y745" i="11" s="1"/>
  <c r="K671" i="11"/>
  <c r="M671" i="11" s="1"/>
  <c r="Y737" i="11" s="1"/>
  <c r="K710" i="11"/>
  <c r="M710" i="11" s="1"/>
  <c r="Y776" i="11" s="1"/>
  <c r="K673" i="11"/>
  <c r="K686" i="11"/>
  <c r="M686" i="11" s="1"/>
  <c r="Y752" i="11" s="1"/>
  <c r="K681" i="11"/>
  <c r="K678" i="11"/>
  <c r="K670" i="11"/>
  <c r="M670" i="11" s="1"/>
  <c r="Y736" i="11" s="1"/>
  <c r="K672" i="11"/>
  <c r="M672" i="11" s="1"/>
  <c r="Y738" i="11" s="1"/>
  <c r="K668" i="11"/>
  <c r="K675" i="11"/>
  <c r="M675" i="11" s="1"/>
  <c r="Y741" i="11" s="1"/>
  <c r="K702" i="11"/>
  <c r="K676" i="11"/>
  <c r="K680" i="11"/>
  <c r="M680" i="11"/>
  <c r="Y746" i="11" s="1"/>
  <c r="M699" i="11"/>
  <c r="Y765" i="11" s="1"/>
  <c r="M707" i="11"/>
  <c r="Y773" i="11" s="1"/>
  <c r="M669" i="11"/>
  <c r="Y735" i="11" s="1"/>
  <c r="M677" i="11"/>
  <c r="Y743" i="11" s="1"/>
  <c r="L715" i="11"/>
  <c r="M702" i="11"/>
  <c r="Y768" i="11" s="1"/>
  <c r="M700" i="11"/>
  <c r="Y766" i="11" s="1"/>
  <c r="M698" i="11"/>
  <c r="Y764" i="11" s="1"/>
  <c r="M704" i="11"/>
  <c r="Y770" i="11" s="1"/>
  <c r="M713" i="11"/>
  <c r="Y779" i="11" s="1"/>
  <c r="M676" i="11"/>
  <c r="Y742" i="11" s="1"/>
  <c r="M708" i="11"/>
  <c r="Y774" i="11" s="1"/>
  <c r="M706" i="11"/>
  <c r="Y772" i="11" s="1"/>
  <c r="M712" i="11"/>
  <c r="Y778" i="11" s="1"/>
  <c r="K715" i="11" l="1"/>
  <c r="M668" i="11"/>
  <c r="M715" i="11" l="1"/>
  <c r="Y734" i="11"/>
  <c r="Y815" i="11" s="1"/>
  <c r="BC75" i="1" l="1"/>
  <c r="CC75" i="1"/>
  <c r="BZ75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H546" i="10"/>
  <c r="F546" i="10"/>
  <c r="E546" i="10"/>
  <c r="H545" i="10"/>
  <c r="F545" i="10"/>
  <c r="E545" i="10"/>
  <c r="F544" i="10"/>
  <c r="E544" i="10"/>
  <c r="H540" i="10"/>
  <c r="E540" i="10"/>
  <c r="F540" i="10"/>
  <c r="E539" i="10"/>
  <c r="H538" i="10"/>
  <c r="F538" i="10"/>
  <c r="E538" i="10"/>
  <c r="H537" i="10"/>
  <c r="F537" i="10"/>
  <c r="E537" i="10"/>
  <c r="H536" i="10"/>
  <c r="F536" i="10"/>
  <c r="E536" i="10"/>
  <c r="F535" i="10"/>
  <c r="E535" i="10"/>
  <c r="E534" i="10"/>
  <c r="E533" i="10"/>
  <c r="H533" i="10"/>
  <c r="E532" i="10"/>
  <c r="F532" i="10"/>
  <c r="E531" i="10"/>
  <c r="F530" i="10"/>
  <c r="E530" i="10"/>
  <c r="F529" i="10"/>
  <c r="E529" i="10"/>
  <c r="E528" i="10"/>
  <c r="F528" i="10"/>
  <c r="H527" i="10"/>
  <c r="F527" i="10"/>
  <c r="E527" i="10"/>
  <c r="E526" i="10"/>
  <c r="E525" i="10"/>
  <c r="H525" i="10"/>
  <c r="E524" i="10"/>
  <c r="E523" i="10"/>
  <c r="F522" i="10"/>
  <c r="E522" i="10"/>
  <c r="F521" i="10"/>
  <c r="E520" i="10"/>
  <c r="E519" i="10"/>
  <c r="H519" i="10"/>
  <c r="E518" i="10"/>
  <c r="F518" i="10"/>
  <c r="E517" i="10"/>
  <c r="F516" i="10"/>
  <c r="E516" i="10"/>
  <c r="H515" i="10"/>
  <c r="F515" i="10"/>
  <c r="E515" i="10"/>
  <c r="E514" i="10"/>
  <c r="F514" i="10"/>
  <c r="F513" i="10"/>
  <c r="F512" i="10"/>
  <c r="F511" i="10"/>
  <c r="E511" i="10"/>
  <c r="H510" i="10"/>
  <c r="F510" i="10"/>
  <c r="E510" i="10"/>
  <c r="F509" i="10"/>
  <c r="E509" i="10"/>
  <c r="E508" i="10"/>
  <c r="E507" i="10"/>
  <c r="H507" i="10"/>
  <c r="E506" i="10"/>
  <c r="E505" i="10"/>
  <c r="H504" i="10"/>
  <c r="F504" i="10"/>
  <c r="E504" i="10"/>
  <c r="H503" i="10"/>
  <c r="F503" i="10"/>
  <c r="E503" i="10"/>
  <c r="H502" i="10"/>
  <c r="F502" i="10"/>
  <c r="E502" i="10"/>
  <c r="F501" i="10"/>
  <c r="E501" i="10"/>
  <c r="E500" i="10"/>
  <c r="E499" i="10"/>
  <c r="H499" i="10"/>
  <c r="E498" i="10"/>
  <c r="F498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B217" i="10"/>
  <c r="E216" i="10"/>
  <c r="E215" i="10"/>
  <c r="E214" i="10"/>
  <c r="E213" i="10"/>
  <c r="E212" i="10"/>
  <c r="E211" i="10"/>
  <c r="C210" i="10"/>
  <c r="AZ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R816" i="10" s="1"/>
  <c r="CE77" i="10"/>
  <c r="CF77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L816" i="10" s="1"/>
  <c r="CE68" i="10"/>
  <c r="CE66" i="10"/>
  <c r="CE65" i="10"/>
  <c r="CE64" i="10"/>
  <c r="CE63" i="10"/>
  <c r="F816" i="10" s="1"/>
  <c r="CE61" i="10"/>
  <c r="BV48" i="10" s="1"/>
  <c r="BV62" i="10" s="1"/>
  <c r="CE60" i="10"/>
  <c r="B53" i="10"/>
  <c r="CE51" i="10"/>
  <c r="B49" i="10"/>
  <c r="BZ48" i="10"/>
  <c r="BZ62" i="10" s="1"/>
  <c r="BY48" i="10"/>
  <c r="BY62" i="10" s="1"/>
  <c r="BK48" i="10"/>
  <c r="BK62" i="10" s="1"/>
  <c r="BJ48" i="10"/>
  <c r="BJ62" i="10" s="1"/>
  <c r="AW48" i="10"/>
  <c r="AW62" i="10" s="1"/>
  <c r="AU48" i="10"/>
  <c r="AU62" i="10" s="1"/>
  <c r="AH48" i="10"/>
  <c r="AH62" i="10" s="1"/>
  <c r="AG48" i="10"/>
  <c r="AG62" i="10" s="1"/>
  <c r="V48" i="10"/>
  <c r="V62" i="10" s="1"/>
  <c r="U48" i="10"/>
  <c r="U62" i="10" s="1"/>
  <c r="I48" i="10"/>
  <c r="I62" i="10" s="1"/>
  <c r="G48" i="10"/>
  <c r="G62" i="10" s="1"/>
  <c r="CE47" i="10"/>
  <c r="AX48" i="10" l="1"/>
  <c r="AX62" i="10" s="1"/>
  <c r="W48" i="10"/>
  <c r="W62" i="10" s="1"/>
  <c r="AK48" i="10"/>
  <c r="AK62" i="10" s="1"/>
  <c r="CA48" i="10"/>
  <c r="CA62" i="10" s="1"/>
  <c r="M48" i="10"/>
  <c r="M62" i="10" s="1"/>
  <c r="Y48" i="10"/>
  <c r="Y62" i="10" s="1"/>
  <c r="E756" i="10" s="1"/>
  <c r="AL48" i="10"/>
  <c r="AL62" i="10" s="1"/>
  <c r="BA48" i="10"/>
  <c r="BA62" i="10" s="1"/>
  <c r="E784" i="10" s="1"/>
  <c r="BN48" i="10"/>
  <c r="BN62" i="10" s="1"/>
  <c r="CC48" i="10"/>
  <c r="CC62" i="10" s="1"/>
  <c r="C473" i="10"/>
  <c r="E210" i="10"/>
  <c r="Z48" i="10"/>
  <c r="Z62" i="10" s="1"/>
  <c r="J48" i="10"/>
  <c r="J62" i="10" s="1"/>
  <c r="E741" i="10" s="1"/>
  <c r="N48" i="10"/>
  <c r="N62" i="10" s="1"/>
  <c r="BQ48" i="10"/>
  <c r="BQ62" i="10" s="1"/>
  <c r="AC48" i="10"/>
  <c r="AC62" i="10" s="1"/>
  <c r="AO48" i="10"/>
  <c r="AO62" i="10" s="1"/>
  <c r="E772" i="10" s="1"/>
  <c r="BC48" i="10"/>
  <c r="BC62" i="10" s="1"/>
  <c r="BS48" i="10"/>
  <c r="BS62" i="10" s="1"/>
  <c r="E48" i="10"/>
  <c r="E62" i="10" s="1"/>
  <c r="E736" i="10" s="1"/>
  <c r="Q48" i="10"/>
  <c r="Q62" i="10" s="1"/>
  <c r="E748" i="10" s="1"/>
  <c r="AD48" i="10"/>
  <c r="AD62" i="10" s="1"/>
  <c r="AP48" i="10"/>
  <c r="AP62" i="10" s="1"/>
  <c r="E773" i="10" s="1"/>
  <c r="BF48" i="10"/>
  <c r="BF62" i="10" s="1"/>
  <c r="BU48" i="10"/>
  <c r="BU62" i="10" s="1"/>
  <c r="E804" i="10" s="1"/>
  <c r="BM48" i="10"/>
  <c r="BM62" i="10" s="1"/>
  <c r="AM48" i="10"/>
  <c r="AM62" i="10" s="1"/>
  <c r="BB48" i="10"/>
  <c r="BB62" i="10" s="1"/>
  <c r="O48" i="10"/>
  <c r="O62" i="10" s="1"/>
  <c r="E746" i="10" s="1"/>
  <c r="F48" i="10"/>
  <c r="F62" i="10" s="1"/>
  <c r="R48" i="10"/>
  <c r="R62" i="10" s="1"/>
  <c r="E749" i="10" s="1"/>
  <c r="AE48" i="10"/>
  <c r="AE62" i="10" s="1"/>
  <c r="AT48" i="10"/>
  <c r="AT62" i="10" s="1"/>
  <c r="BI48" i="10"/>
  <c r="BI62" i="10" s="1"/>
  <c r="C217" i="10"/>
  <c r="D433" i="10" s="1"/>
  <c r="E217" i="10"/>
  <c r="C478" i="10" s="1"/>
  <c r="D463" i="10"/>
  <c r="D815" i="10"/>
  <c r="O815" i="10"/>
  <c r="F815" i="10"/>
  <c r="P815" i="10"/>
  <c r="D464" i="10"/>
  <c r="D242" i="10"/>
  <c r="B448" i="10" s="1"/>
  <c r="D368" i="10"/>
  <c r="D373" i="10" s="1"/>
  <c r="D391" i="10" s="1"/>
  <c r="D393" i="10" s="1"/>
  <c r="D396" i="10" s="1"/>
  <c r="I612" i="10"/>
  <c r="E789" i="10"/>
  <c r="E805" i="10"/>
  <c r="E764" i="10"/>
  <c r="E740" i="10"/>
  <c r="E781" i="10"/>
  <c r="E780" i="10"/>
  <c r="E797" i="10"/>
  <c r="E765" i="10"/>
  <c r="E757" i="10"/>
  <c r="E754" i="10"/>
  <c r="BI730" i="10"/>
  <c r="C816" i="10"/>
  <c r="H612" i="10"/>
  <c r="E812" i="10"/>
  <c r="F524" i="10"/>
  <c r="F539" i="10"/>
  <c r="H539" i="10"/>
  <c r="E744" i="10"/>
  <c r="E769" i="10"/>
  <c r="E794" i="10"/>
  <c r="E808" i="10"/>
  <c r="D816" i="10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E752" i="10"/>
  <c r="E745" i="10"/>
  <c r="E809" i="10"/>
  <c r="E785" i="10"/>
  <c r="E810" i="10"/>
  <c r="G816" i="10"/>
  <c r="F612" i="10"/>
  <c r="C430" i="10"/>
  <c r="E738" i="10"/>
  <c r="E793" i="10"/>
  <c r="E770" i="10"/>
  <c r="E760" i="10"/>
  <c r="E761" i="10"/>
  <c r="E800" i="10"/>
  <c r="O816" i="10"/>
  <c r="C463" i="10"/>
  <c r="E786" i="10"/>
  <c r="E737" i="10"/>
  <c r="E762" i="10"/>
  <c r="AS48" i="10"/>
  <c r="AS62" i="10" s="1"/>
  <c r="BE48" i="10"/>
  <c r="BE62" i="10" s="1"/>
  <c r="BR48" i="10"/>
  <c r="BR62" i="10" s="1"/>
  <c r="F506" i="10"/>
  <c r="H506" i="10"/>
  <c r="E802" i="10"/>
  <c r="E777" i="10"/>
  <c r="E753" i="10"/>
  <c r="E778" i="10"/>
  <c r="E792" i="10"/>
  <c r="E768" i="10"/>
  <c r="E796" i="10"/>
  <c r="D330" i="10"/>
  <c r="D339" i="10" s="1"/>
  <c r="C482" i="10" s="1"/>
  <c r="F508" i="10"/>
  <c r="F526" i="10"/>
  <c r="J612" i="10"/>
  <c r="C458" i="10"/>
  <c r="F517" i="10"/>
  <c r="F531" i="10"/>
  <c r="H532" i="10"/>
  <c r="CE75" i="10"/>
  <c r="C429" i="10"/>
  <c r="H500" i="10"/>
  <c r="F500" i="10"/>
  <c r="I816" i="10"/>
  <c r="C432" i="10"/>
  <c r="E204" i="10"/>
  <c r="C476" i="10" s="1"/>
  <c r="B476" i="10"/>
  <c r="D277" i="10"/>
  <c r="D292" i="10" s="1"/>
  <c r="D341" i="10" s="1"/>
  <c r="C481" i="10" s="1"/>
  <c r="F505" i="10"/>
  <c r="H505" i="10"/>
  <c r="F523" i="10"/>
  <c r="H816" i="10"/>
  <c r="C431" i="10"/>
  <c r="K816" i="10"/>
  <c r="C434" i="10"/>
  <c r="H550" i="10"/>
  <c r="C440" i="10"/>
  <c r="F497" i="10"/>
  <c r="F520" i="10"/>
  <c r="H534" i="10"/>
  <c r="F534" i="10"/>
  <c r="CD722" i="10"/>
  <c r="B465" i="10"/>
  <c r="F499" i="10"/>
  <c r="F507" i="10"/>
  <c r="F519" i="10"/>
  <c r="F525" i="10"/>
  <c r="F533" i="10"/>
  <c r="L612" i="10"/>
  <c r="N815" i="10"/>
  <c r="CF76" i="10"/>
  <c r="D438" i="10"/>
  <c r="Q815" i="10"/>
  <c r="Q816" i="10"/>
  <c r="G612" i="10"/>
  <c r="D612" i="10"/>
  <c r="L815" i="10"/>
  <c r="I815" i="10"/>
  <c r="C815" i="10"/>
  <c r="M815" i="10"/>
  <c r="G815" i="10"/>
  <c r="H815" i="10"/>
  <c r="R815" i="10"/>
  <c r="S815" i="10"/>
  <c r="K815" i="10"/>
  <c r="T815" i="10"/>
  <c r="D465" i="10" l="1"/>
  <c r="E759" i="10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CB52" i="10"/>
  <c r="CB67" i="10" s="1"/>
  <c r="J811" i="10" s="1"/>
  <c r="CC52" i="10"/>
  <c r="CC67" i="10" s="1"/>
  <c r="BU52" i="10"/>
  <c r="BU67" i="10" s="1"/>
  <c r="BM52" i="10"/>
  <c r="BM67" i="10" s="1"/>
  <c r="BE52" i="10"/>
  <c r="BE67" i="10" s="1"/>
  <c r="J788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T52" i="10"/>
  <c r="BT67" i="10" s="1"/>
  <c r="J803" i="10" s="1"/>
  <c r="BL52" i="10"/>
  <c r="BL67" i="10" s="1"/>
  <c r="J795" i="10" s="1"/>
  <c r="BZ52" i="10"/>
  <c r="BZ67" i="10" s="1"/>
  <c r="BR52" i="10"/>
  <c r="BR67" i="10" s="1"/>
  <c r="J801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AB52" i="10"/>
  <c r="AB67" i="10" s="1"/>
  <c r="J759" i="10" s="1"/>
  <c r="BO52" i="10"/>
  <c r="BO67" i="10" s="1"/>
  <c r="J798" i="10" s="1"/>
  <c r="AZ52" i="10"/>
  <c r="AZ67" i="10" s="1"/>
  <c r="J783" i="10" s="1"/>
  <c r="AM52" i="10"/>
  <c r="AM67" i="10" s="1"/>
  <c r="AA52" i="10"/>
  <c r="AA67" i="10" s="1"/>
  <c r="J758" i="10" s="1"/>
  <c r="M52" i="10"/>
  <c r="M67" i="10" s="1"/>
  <c r="CA52" i="10"/>
  <c r="CA67" i="10" s="1"/>
  <c r="AY52" i="10"/>
  <c r="AY67" i="10" s="1"/>
  <c r="J782" i="10" s="1"/>
  <c r="AK52" i="10"/>
  <c r="AK67" i="10" s="1"/>
  <c r="X52" i="10"/>
  <c r="X67" i="10" s="1"/>
  <c r="J755" i="10" s="1"/>
  <c r="L52" i="10"/>
  <c r="L67" i="10" s="1"/>
  <c r="J743" i="10" s="1"/>
  <c r="BK52" i="10"/>
  <c r="BK67" i="10" s="1"/>
  <c r="BY52" i="10"/>
  <c r="BY67" i="10" s="1"/>
  <c r="BI52" i="10"/>
  <c r="BI67" i="10" s="1"/>
  <c r="AV52" i="10"/>
  <c r="AV67" i="10" s="1"/>
  <c r="J779" i="10" s="1"/>
  <c r="AJ52" i="10"/>
  <c r="AJ67" i="10" s="1"/>
  <c r="J767" i="10" s="1"/>
  <c r="W52" i="10"/>
  <c r="W67" i="10" s="1"/>
  <c r="K52" i="10"/>
  <c r="K67" i="10" s="1"/>
  <c r="J742" i="10" s="1"/>
  <c r="U52" i="10"/>
  <c r="U67" i="10" s="1"/>
  <c r="AR52" i="10"/>
  <c r="AR67" i="10" s="1"/>
  <c r="J775" i="10" s="1"/>
  <c r="E52" i="10"/>
  <c r="E67" i="10" s="1"/>
  <c r="BX52" i="10"/>
  <c r="BX67" i="10" s="1"/>
  <c r="J807" i="10" s="1"/>
  <c r="BH52" i="10"/>
  <c r="BH67" i="10" s="1"/>
  <c r="J791" i="10" s="1"/>
  <c r="AU52" i="10"/>
  <c r="AU67" i="10" s="1"/>
  <c r="AI52" i="10"/>
  <c r="AI67" i="10" s="1"/>
  <c r="J766" i="10" s="1"/>
  <c r="H52" i="10"/>
  <c r="H67" i="10" s="1"/>
  <c r="J739" i="10" s="1"/>
  <c r="BD52" i="10"/>
  <c r="BD67" i="10" s="1"/>
  <c r="J787" i="10" s="1"/>
  <c r="S52" i="10"/>
  <c r="S67" i="10" s="1"/>
  <c r="J750" i="10" s="1"/>
  <c r="BP52" i="10"/>
  <c r="BP67" i="10" s="1"/>
  <c r="J799" i="10" s="1"/>
  <c r="AN52" i="10"/>
  <c r="AN67" i="10" s="1"/>
  <c r="J771" i="10" s="1"/>
  <c r="O52" i="10"/>
  <c r="O67" i="10" s="1"/>
  <c r="BW52" i="10"/>
  <c r="BW67" i="10" s="1"/>
  <c r="J806" i="10" s="1"/>
  <c r="BG52" i="10"/>
  <c r="BG67" i="10" s="1"/>
  <c r="J790" i="10" s="1"/>
  <c r="AS52" i="10"/>
  <c r="AS67" i="10" s="1"/>
  <c r="J776" i="10" s="1"/>
  <c r="AF52" i="10"/>
  <c r="AF67" i="10" s="1"/>
  <c r="J763" i="10" s="1"/>
  <c r="T52" i="10"/>
  <c r="T67" i="10" s="1"/>
  <c r="J751" i="10" s="1"/>
  <c r="G52" i="10"/>
  <c r="G67" i="10" s="1"/>
  <c r="BS52" i="10"/>
  <c r="BS67" i="10" s="1"/>
  <c r="AE52" i="10"/>
  <c r="AE67" i="10" s="1"/>
  <c r="BA52" i="10"/>
  <c r="BA67" i="10" s="1"/>
  <c r="C52" i="10"/>
  <c r="BQ52" i="10"/>
  <c r="BQ67" i="10" s="1"/>
  <c r="BC52" i="10"/>
  <c r="BC67" i="10" s="1"/>
  <c r="AQ52" i="10"/>
  <c r="AQ67" i="10" s="1"/>
  <c r="J774" i="10" s="1"/>
  <c r="AC52" i="10"/>
  <c r="AC67" i="10" s="1"/>
  <c r="P52" i="10"/>
  <c r="P67" i="10" s="1"/>
  <c r="J747" i="10" s="1"/>
  <c r="D52" i="10"/>
  <c r="D67" i="10" s="1"/>
  <c r="J735" i="10" s="1"/>
  <c r="E739" i="10"/>
  <c r="H71" i="10"/>
  <c r="E767" i="10"/>
  <c r="E747" i="10"/>
  <c r="E811" i="10"/>
  <c r="CB71" i="10"/>
  <c r="E790" i="10"/>
  <c r="E775" i="10"/>
  <c r="E774" i="10"/>
  <c r="E783" i="10"/>
  <c r="E763" i="10"/>
  <c r="E742" i="10"/>
  <c r="K71" i="10"/>
  <c r="E806" i="10"/>
  <c r="E791" i="10"/>
  <c r="E795" i="10"/>
  <c r="E782" i="10"/>
  <c r="E755" i="10"/>
  <c r="X71" i="10"/>
  <c r="E771" i="10"/>
  <c r="E750" i="10"/>
  <c r="E735" i="10"/>
  <c r="E799" i="10"/>
  <c r="E776" i="10"/>
  <c r="AS71" i="10"/>
  <c r="E798" i="10"/>
  <c r="BO71" i="10"/>
  <c r="N816" i="10"/>
  <c r="C465" i="10"/>
  <c r="K612" i="10"/>
  <c r="E801" i="10"/>
  <c r="E779" i="10"/>
  <c r="E758" i="10"/>
  <c r="E743" i="10"/>
  <c r="E807" i="10"/>
  <c r="E803" i="10"/>
  <c r="C62" i="10"/>
  <c r="CE48" i="10"/>
  <c r="E788" i="10"/>
  <c r="BE71" i="10"/>
  <c r="E787" i="10"/>
  <c r="E766" i="10"/>
  <c r="E751" i="10"/>
  <c r="AQ71" i="10" l="1"/>
  <c r="C536" i="10" s="1"/>
  <c r="G536" i="10" s="1"/>
  <c r="AY71" i="10"/>
  <c r="C625" i="10" s="1"/>
  <c r="BR71" i="10"/>
  <c r="C563" i="10" s="1"/>
  <c r="AV71" i="10"/>
  <c r="D71" i="10"/>
  <c r="BX71" i="10"/>
  <c r="BH71" i="10"/>
  <c r="AI71" i="10"/>
  <c r="C700" i="10" s="1"/>
  <c r="BD71" i="10"/>
  <c r="C624" i="10" s="1"/>
  <c r="BL71" i="10"/>
  <c r="C557" i="10" s="1"/>
  <c r="AZ71" i="10"/>
  <c r="C628" i="10" s="1"/>
  <c r="P71" i="10"/>
  <c r="AN71" i="10"/>
  <c r="BG71" i="10"/>
  <c r="C552" i="10" s="1"/>
  <c r="L71" i="10"/>
  <c r="AF71" i="10"/>
  <c r="C525" i="10" s="1"/>
  <c r="G525" i="10" s="1"/>
  <c r="BP71" i="10"/>
  <c r="C689" i="10"/>
  <c r="C517" i="10"/>
  <c r="BW71" i="10"/>
  <c r="J802" i="10"/>
  <c r="BS71" i="10"/>
  <c r="J792" i="10"/>
  <c r="BI71" i="10"/>
  <c r="J744" i="10"/>
  <c r="M71" i="10"/>
  <c r="J753" i="10"/>
  <c r="V71" i="10"/>
  <c r="J765" i="10"/>
  <c r="AH71" i="10"/>
  <c r="J738" i="10"/>
  <c r="G71" i="10"/>
  <c r="C669" i="10"/>
  <c r="C497" i="10"/>
  <c r="C676" i="10"/>
  <c r="C504" i="10"/>
  <c r="G504" i="10" s="1"/>
  <c r="J794" i="10"/>
  <c r="BK71" i="10"/>
  <c r="J770" i="10"/>
  <c r="AM71" i="10"/>
  <c r="J769" i="10"/>
  <c r="AL71" i="10"/>
  <c r="J740" i="10"/>
  <c r="I71" i="10"/>
  <c r="J804" i="10"/>
  <c r="BU71" i="10"/>
  <c r="J781" i="10"/>
  <c r="AX71" i="10"/>
  <c r="J760" i="10"/>
  <c r="AC71" i="10"/>
  <c r="J773" i="10"/>
  <c r="AP71" i="10"/>
  <c r="T71" i="10"/>
  <c r="AA71" i="10"/>
  <c r="AR71" i="10"/>
  <c r="AJ71" i="10"/>
  <c r="J786" i="10"/>
  <c r="BC71" i="10"/>
  <c r="J752" i="10"/>
  <c r="U71" i="10"/>
  <c r="J777" i="10"/>
  <c r="AT71" i="10"/>
  <c r="J748" i="10"/>
  <c r="Q71" i="10"/>
  <c r="J812" i="10"/>
  <c r="CC71" i="10"/>
  <c r="J789" i="10"/>
  <c r="BF71" i="10"/>
  <c r="C681" i="10"/>
  <c r="C509" i="10"/>
  <c r="J796" i="10"/>
  <c r="BM71" i="10"/>
  <c r="E734" i="10"/>
  <c r="E815" i="10" s="1"/>
  <c r="CE62" i="10"/>
  <c r="C627" i="10"/>
  <c r="C560" i="10"/>
  <c r="S71" i="10"/>
  <c r="J800" i="10"/>
  <c r="BQ71" i="10"/>
  <c r="J785" i="10"/>
  <c r="BB71" i="10"/>
  <c r="J756" i="10"/>
  <c r="Y71" i="10"/>
  <c r="J797" i="10"/>
  <c r="BN71" i="10"/>
  <c r="C614" i="10"/>
  <c r="C550" i="10"/>
  <c r="G550" i="10" s="1"/>
  <c r="J736" i="10"/>
  <c r="E71" i="10"/>
  <c r="BT71" i="10"/>
  <c r="C713" i="10"/>
  <c r="C541" i="10"/>
  <c r="C618" i="10"/>
  <c r="C673" i="10"/>
  <c r="C501" i="10"/>
  <c r="C67" i="10"/>
  <c r="C71" i="10" s="1"/>
  <c r="CE52" i="10"/>
  <c r="J754" i="10"/>
  <c r="W71" i="10"/>
  <c r="J768" i="10"/>
  <c r="AK71" i="10"/>
  <c r="J793" i="10"/>
  <c r="BJ71" i="10"/>
  <c r="J764" i="10"/>
  <c r="AG71" i="10"/>
  <c r="J741" i="10"/>
  <c r="J71" i="10"/>
  <c r="J805" i="10"/>
  <c r="BV71" i="10"/>
  <c r="C677" i="10"/>
  <c r="C505" i="10"/>
  <c r="G505" i="10" s="1"/>
  <c r="J808" i="10"/>
  <c r="BY71" i="10"/>
  <c r="C538" i="10"/>
  <c r="G538" i="10" s="1"/>
  <c r="C710" i="10"/>
  <c r="C705" i="10"/>
  <c r="C533" i="10"/>
  <c r="G533" i="10" s="1"/>
  <c r="C553" i="10"/>
  <c r="C636" i="10"/>
  <c r="J784" i="10"/>
  <c r="BA71" i="10"/>
  <c r="J778" i="10"/>
  <c r="AU71" i="10"/>
  <c r="J737" i="10"/>
  <c r="F71" i="10"/>
  <c r="J772" i="10"/>
  <c r="AO71" i="10"/>
  <c r="J749" i="10"/>
  <c r="R71" i="10"/>
  <c r="AB71" i="10"/>
  <c r="J761" i="10"/>
  <c r="AD71" i="10"/>
  <c r="C569" i="10"/>
  <c r="C644" i="10"/>
  <c r="C573" i="10"/>
  <c r="C622" i="10"/>
  <c r="J762" i="10"/>
  <c r="AE71" i="10"/>
  <c r="J746" i="10"/>
  <c r="O71" i="10"/>
  <c r="J810" i="10"/>
  <c r="CA71" i="10"/>
  <c r="J745" i="10"/>
  <c r="N71" i="10"/>
  <c r="J809" i="10"/>
  <c r="BZ71" i="10"/>
  <c r="J780" i="10"/>
  <c r="AW71" i="10"/>
  <c r="J757" i="10"/>
  <c r="Z71" i="10"/>
  <c r="C708" i="10" l="1"/>
  <c r="C637" i="10"/>
  <c r="C528" i="10"/>
  <c r="C626" i="10"/>
  <c r="C544" i="10"/>
  <c r="G544" i="10" s="1"/>
  <c r="H544" i="10" s="1"/>
  <c r="C697" i="10"/>
  <c r="C545" i="10"/>
  <c r="G545" i="10" s="1"/>
  <c r="C549" i="10"/>
  <c r="C496" i="10"/>
  <c r="C668" i="10"/>
  <c r="C691" i="10"/>
  <c r="C519" i="10"/>
  <c r="G519" i="10" s="1"/>
  <c r="C572" i="10"/>
  <c r="C647" i="10"/>
  <c r="C695" i="10"/>
  <c r="C523" i="10"/>
  <c r="C670" i="10"/>
  <c r="C498" i="10"/>
  <c r="C547" i="10"/>
  <c r="C632" i="10"/>
  <c r="C629" i="10"/>
  <c r="C551" i="10"/>
  <c r="C686" i="10"/>
  <c r="C514" i="10"/>
  <c r="C707" i="10"/>
  <c r="C535" i="10"/>
  <c r="C674" i="10"/>
  <c r="C502" i="10"/>
  <c r="G502" i="10" s="1"/>
  <c r="C634" i="10"/>
  <c r="C554" i="10"/>
  <c r="C542" i="10"/>
  <c r="C631" i="10"/>
  <c r="C680" i="10"/>
  <c r="C508" i="10"/>
  <c r="C693" i="10"/>
  <c r="C521" i="10"/>
  <c r="C623" i="10"/>
  <c r="C562" i="10"/>
  <c r="E816" i="10"/>
  <c r="C428" i="10"/>
  <c r="C620" i="10"/>
  <c r="C574" i="10"/>
  <c r="C633" i="10"/>
  <c r="C548" i="10"/>
  <c r="C522" i="10"/>
  <c r="C694" i="10"/>
  <c r="C703" i="10"/>
  <c r="C531" i="10"/>
  <c r="C699" i="10"/>
  <c r="C527" i="10"/>
  <c r="G527" i="10" s="1"/>
  <c r="C639" i="10"/>
  <c r="C564" i="10"/>
  <c r="C688" i="10"/>
  <c r="C516" i="10"/>
  <c r="C546" i="10"/>
  <c r="G546" i="10" s="1"/>
  <c r="C630" i="10"/>
  <c r="C570" i="10"/>
  <c r="C645" i="10"/>
  <c r="C698" i="10"/>
  <c r="C526" i="10"/>
  <c r="D615" i="10"/>
  <c r="C683" i="10"/>
  <c r="C511" i="10"/>
  <c r="C571" i="10"/>
  <c r="C646" i="10"/>
  <c r="C696" i="10"/>
  <c r="C524" i="10"/>
  <c r="J734" i="10"/>
  <c r="J815" i="10" s="1"/>
  <c r="CE67" i="10"/>
  <c r="CE71" i="10" s="1"/>
  <c r="C716" i="10" s="1"/>
  <c r="C619" i="10"/>
  <c r="C559" i="10"/>
  <c r="C638" i="10"/>
  <c r="C558" i="10"/>
  <c r="C682" i="10"/>
  <c r="C510" i="10"/>
  <c r="G510" i="10" s="1"/>
  <c r="C701" i="10"/>
  <c r="C529" i="10"/>
  <c r="C543" i="10"/>
  <c r="C616" i="10"/>
  <c r="C704" i="10"/>
  <c r="C532" i="10"/>
  <c r="G532" i="10" s="1"/>
  <c r="G497" i="10"/>
  <c r="H497" i="10" s="1"/>
  <c r="C687" i="10"/>
  <c r="C515" i="10"/>
  <c r="G515" i="10" s="1"/>
  <c r="C643" i="10"/>
  <c r="C568" i="10"/>
  <c r="C706" i="10"/>
  <c r="C534" i="10"/>
  <c r="G534" i="10" s="1"/>
  <c r="C555" i="10"/>
  <c r="C617" i="10"/>
  <c r="G501" i="10"/>
  <c r="H501" i="10" s="1"/>
  <c r="C565" i="10"/>
  <c r="C640" i="10"/>
  <c r="C709" i="10"/>
  <c r="C537" i="10"/>
  <c r="G537" i="10" s="1"/>
  <c r="G517" i="10"/>
  <c r="H517" i="10" s="1"/>
  <c r="C712" i="10"/>
  <c r="C540" i="10"/>
  <c r="G540" i="10" s="1"/>
  <c r="C679" i="10"/>
  <c r="C507" i="10"/>
  <c r="G507" i="10" s="1"/>
  <c r="G528" i="10"/>
  <c r="H528" i="10" s="1"/>
  <c r="C690" i="10"/>
  <c r="C518" i="10"/>
  <c r="C512" i="10"/>
  <c r="C684" i="10"/>
  <c r="G509" i="10"/>
  <c r="H509" i="10" s="1"/>
  <c r="C711" i="10"/>
  <c r="C539" i="10"/>
  <c r="G539" i="10" s="1"/>
  <c r="C520" i="10"/>
  <c r="C692" i="10"/>
  <c r="C641" i="10"/>
  <c r="C566" i="10"/>
  <c r="C556" i="10"/>
  <c r="C635" i="10"/>
  <c r="C672" i="10"/>
  <c r="C500" i="10"/>
  <c r="G500" i="10" s="1"/>
  <c r="C678" i="10"/>
  <c r="C506" i="10"/>
  <c r="G506" i="10" s="1"/>
  <c r="C675" i="10"/>
  <c r="C503" i="10"/>
  <c r="G503" i="10" s="1"/>
  <c r="C671" i="10"/>
  <c r="C499" i="10"/>
  <c r="G499" i="10" s="1"/>
  <c r="C642" i="10"/>
  <c r="C567" i="10"/>
  <c r="C702" i="10"/>
  <c r="C530" i="10"/>
  <c r="C685" i="10"/>
  <c r="C513" i="10"/>
  <c r="C561" i="10"/>
  <c r="C621" i="10"/>
  <c r="C715" i="10" l="1"/>
  <c r="G508" i="10"/>
  <c r="H508" i="10" s="1"/>
  <c r="G535" i="10"/>
  <c r="H535" i="10" s="1"/>
  <c r="G520" i="10"/>
  <c r="H520" i="10" s="1"/>
  <c r="G516" i="10"/>
  <c r="H516" i="10" s="1"/>
  <c r="G531" i="10"/>
  <c r="H531" i="10" s="1"/>
  <c r="G496" i="10"/>
  <c r="H496" i="10" s="1"/>
  <c r="G526" i="10"/>
  <c r="H526" i="10" s="1"/>
  <c r="G514" i="10"/>
  <c r="H514" i="10" s="1"/>
  <c r="G523" i="10"/>
  <c r="H523" i="10" s="1"/>
  <c r="G524" i="10"/>
  <c r="H524" i="10" s="1"/>
  <c r="H511" i="10"/>
  <c r="G511" i="10"/>
  <c r="G529" i="10"/>
  <c r="H529" i="10" s="1"/>
  <c r="J816" i="10"/>
  <c r="C433" i="10"/>
  <c r="C441" i="10" s="1"/>
  <c r="H521" i="10"/>
  <c r="G521" i="10"/>
  <c r="G518" i="10"/>
  <c r="H518" i="10" s="1"/>
  <c r="D712" i="10"/>
  <c r="D709" i="10"/>
  <c r="D706" i="10"/>
  <c r="D698" i="10"/>
  <c r="D690" i="10"/>
  <c r="D710" i="10"/>
  <c r="D702" i="10"/>
  <c r="D694" i="10"/>
  <c r="D686" i="10"/>
  <c r="D711" i="10"/>
  <c r="D707" i="10"/>
  <c r="D682" i="10"/>
  <c r="D674" i="10"/>
  <c r="D623" i="10"/>
  <c r="D619" i="10"/>
  <c r="D708" i="10"/>
  <c r="D705" i="10"/>
  <c r="D704" i="10"/>
  <c r="D703" i="10"/>
  <c r="D679" i="10"/>
  <c r="D671" i="10"/>
  <c r="D625" i="10"/>
  <c r="D701" i="10"/>
  <c r="D700" i="10"/>
  <c r="D699" i="10"/>
  <c r="D697" i="10"/>
  <c r="D696" i="10"/>
  <c r="D695" i="10"/>
  <c r="D681" i="10"/>
  <c r="D685" i="10"/>
  <c r="D684" i="10"/>
  <c r="D683" i="10"/>
  <c r="D680" i="10"/>
  <c r="D672" i="10"/>
  <c r="D693" i="10"/>
  <c r="D688" i="10"/>
  <c r="D646" i="10"/>
  <c r="D620" i="10"/>
  <c r="D713" i="10"/>
  <c r="D677" i="10"/>
  <c r="D642" i="10"/>
  <c r="D638" i="10"/>
  <c r="D634" i="10"/>
  <c r="D630" i="10"/>
  <c r="D624" i="10"/>
  <c r="D673" i="10"/>
  <c r="D628" i="10"/>
  <c r="D626" i="10"/>
  <c r="D618" i="10"/>
  <c r="D692" i="10"/>
  <c r="D687" i="10"/>
  <c r="D678" i="10"/>
  <c r="D647" i="10"/>
  <c r="D643" i="10"/>
  <c r="D639" i="10"/>
  <c r="D635" i="10"/>
  <c r="D631" i="10"/>
  <c r="D716" i="10"/>
  <c r="D691" i="10"/>
  <c r="D676" i="10"/>
  <c r="D669" i="10"/>
  <c r="D645" i="10"/>
  <c r="D629" i="10"/>
  <c r="D621" i="10"/>
  <c r="D616" i="10"/>
  <c r="D670" i="10"/>
  <c r="D636" i="10"/>
  <c r="D632" i="10"/>
  <c r="D617" i="10"/>
  <c r="D689" i="10"/>
  <c r="D675" i="10"/>
  <c r="D627" i="10"/>
  <c r="D668" i="10"/>
  <c r="D641" i="10"/>
  <c r="D644" i="10"/>
  <c r="D637" i="10"/>
  <c r="D640" i="10"/>
  <c r="D633" i="10"/>
  <c r="D622" i="10"/>
  <c r="G498" i="10"/>
  <c r="H498" i="10" s="1"/>
  <c r="G513" i="10"/>
  <c r="H513" i="10"/>
  <c r="G522" i="10"/>
  <c r="H522" i="10" s="1"/>
  <c r="G530" i="10"/>
  <c r="H530" i="10" s="1"/>
  <c r="G512" i="10"/>
  <c r="H512" i="10"/>
  <c r="C648" i="10"/>
  <c r="M716" i="10" s="1"/>
  <c r="Y816" i="10" s="1"/>
  <c r="E623" i="10" l="1"/>
  <c r="E716" i="10" s="1"/>
  <c r="E612" i="10"/>
  <c r="E711" i="10" s="1"/>
  <c r="D715" i="10"/>
  <c r="E637" i="10" l="1"/>
  <c r="E697" i="10"/>
  <c r="E643" i="10"/>
  <c r="E625" i="10"/>
  <c r="E624" i="10"/>
  <c r="F624" i="10" s="1"/>
  <c r="F708" i="10" s="1"/>
  <c r="E645" i="10"/>
  <c r="E710" i="10"/>
  <c r="F713" i="10"/>
  <c r="F669" i="10"/>
  <c r="F671" i="10"/>
  <c r="E675" i="10"/>
  <c r="E647" i="10"/>
  <c r="E713" i="10"/>
  <c r="E698" i="10"/>
  <c r="E699" i="10"/>
  <c r="E629" i="10"/>
  <c r="E689" i="10"/>
  <c r="E670" i="10"/>
  <c r="E681" i="10"/>
  <c r="E634" i="10"/>
  <c r="E678" i="10"/>
  <c r="E628" i="10"/>
  <c r="E679" i="10"/>
  <c r="E707" i="10"/>
  <c r="E691" i="10"/>
  <c r="E641" i="10"/>
  <c r="E630" i="10"/>
  <c r="E671" i="10"/>
  <c r="E636" i="10"/>
  <c r="E646" i="10"/>
  <c r="E686" i="10"/>
  <c r="E626" i="10"/>
  <c r="E638" i="10"/>
  <c r="E692" i="10"/>
  <c r="E668" i="10"/>
  <c r="E704" i="10"/>
  <c r="E632" i="10"/>
  <c r="E687" i="10"/>
  <c r="E644" i="10"/>
  <c r="E684" i="10"/>
  <c r="E631" i="10"/>
  <c r="E673" i="10"/>
  <c r="E680" i="10"/>
  <c r="E694" i="10"/>
  <c r="E700" i="10"/>
  <c r="E706" i="10"/>
  <c r="E695" i="10"/>
  <c r="E640" i="10"/>
  <c r="E672" i="10"/>
  <c r="E693" i="10"/>
  <c r="E705" i="10"/>
  <c r="E682" i="10"/>
  <c r="E627" i="10"/>
  <c r="E635" i="10"/>
  <c r="E685" i="10"/>
  <c r="E669" i="10"/>
  <c r="E712" i="10"/>
  <c r="E701" i="10"/>
  <c r="E708" i="10"/>
  <c r="E703" i="10"/>
  <c r="E709" i="10"/>
  <c r="E674" i="10"/>
  <c r="E642" i="10"/>
  <c r="E676" i="10"/>
  <c r="E688" i="10"/>
  <c r="E633" i="10"/>
  <c r="E639" i="10"/>
  <c r="E690" i="10"/>
  <c r="E677" i="10"/>
  <c r="E696" i="10"/>
  <c r="E702" i="10"/>
  <c r="E683" i="10"/>
  <c r="F675" i="10" l="1"/>
  <c r="F643" i="10"/>
  <c r="F693" i="10"/>
  <c r="F628" i="10"/>
  <c r="F641" i="10"/>
  <c r="F678" i="10"/>
  <c r="F694" i="10"/>
  <c r="F645" i="10"/>
  <c r="F639" i="10"/>
  <c r="F695" i="10"/>
  <c r="F670" i="10"/>
  <c r="F679" i="10"/>
  <c r="F647" i="10"/>
  <c r="F668" i="10"/>
  <c r="F633" i="10"/>
  <c r="F646" i="10"/>
  <c r="F706" i="10"/>
  <c r="F676" i="10"/>
  <c r="F630" i="10"/>
  <c r="F640" i="10"/>
  <c r="F674" i="10"/>
  <c r="F704" i="10"/>
  <c r="F637" i="10"/>
  <c r="F644" i="10"/>
  <c r="F682" i="10"/>
  <c r="F712" i="10"/>
  <c r="F625" i="10"/>
  <c r="G625" i="10" s="1"/>
  <c r="G711" i="10" s="1"/>
  <c r="F642" i="10"/>
  <c r="F636" i="10"/>
  <c r="F635" i="10"/>
  <c r="F685" i="10"/>
  <c r="F709" i="10"/>
  <c r="F699" i="10"/>
  <c r="F696" i="10"/>
  <c r="F711" i="10"/>
  <c r="F629" i="10"/>
  <c r="F634" i="10"/>
  <c r="F680" i="10"/>
  <c r="F705" i="10"/>
  <c r="F626" i="10"/>
  <c r="F716" i="10"/>
  <c r="F673" i="10"/>
  <c r="F701" i="10"/>
  <c r="F684" i="10"/>
  <c r="F672" i="10"/>
  <c r="F689" i="10"/>
  <c r="F681" i="10"/>
  <c r="F702" i="10"/>
  <c r="F692" i="10"/>
  <c r="F686" i="10"/>
  <c r="F638" i="10"/>
  <c r="F710" i="10"/>
  <c r="F687" i="10"/>
  <c r="F677" i="10"/>
  <c r="F690" i="10"/>
  <c r="F697" i="10"/>
  <c r="F703" i="10"/>
  <c r="F700" i="10"/>
  <c r="F707" i="10"/>
  <c r="F627" i="10"/>
  <c r="F632" i="10"/>
  <c r="F631" i="10"/>
  <c r="F683" i="10"/>
  <c r="F691" i="10"/>
  <c r="F698" i="10"/>
  <c r="F688" i="10"/>
  <c r="E715" i="10"/>
  <c r="G686" i="10" l="1"/>
  <c r="G702" i="10"/>
  <c r="G630" i="10"/>
  <c r="G636" i="10"/>
  <c r="G635" i="10"/>
  <c r="G710" i="10"/>
  <c r="G687" i="10"/>
  <c r="F715" i="10"/>
  <c r="G688" i="10"/>
  <c r="G689" i="10"/>
  <c r="G642" i="10"/>
  <c r="G690" i="10"/>
  <c r="G697" i="10"/>
  <c r="G633" i="10"/>
  <c r="G627" i="10"/>
  <c r="G704" i="10"/>
  <c r="G675" i="10"/>
  <c r="G679" i="10"/>
  <c r="G691" i="10"/>
  <c r="G670" i="10"/>
  <c r="G699" i="10"/>
  <c r="G705" i="10"/>
  <c r="G639" i="10"/>
  <c r="G673" i="10"/>
  <c r="G672" i="10"/>
  <c r="G643" i="10"/>
  <c r="G646" i="10"/>
  <c r="G677" i="10"/>
  <c r="G674" i="10"/>
  <c r="G647" i="10"/>
  <c r="G637" i="10"/>
  <c r="G669" i="10"/>
  <c r="G668" i="10"/>
  <c r="G628" i="10"/>
  <c r="G706" i="10"/>
  <c r="G692" i="10"/>
  <c r="G678" i="10"/>
  <c r="G700" i="10"/>
  <c r="G713" i="10"/>
  <c r="G696" i="10"/>
  <c r="G634" i="10"/>
  <c r="G645" i="10"/>
  <c r="G638" i="10"/>
  <c r="G671" i="10"/>
  <c r="G641" i="10"/>
  <c r="G703" i="10"/>
  <c r="G685" i="10"/>
  <c r="G629" i="10"/>
  <c r="G701" i="10"/>
  <c r="G640" i="10"/>
  <c r="G709" i="10"/>
  <c r="G644" i="10"/>
  <c r="G681" i="10"/>
  <c r="G683" i="10"/>
  <c r="G698" i="10"/>
  <c r="G676" i="10"/>
  <c r="G684" i="10"/>
  <c r="G707" i="10"/>
  <c r="G712" i="10"/>
  <c r="G694" i="10"/>
  <c r="G708" i="10"/>
  <c r="G682" i="10"/>
  <c r="G716" i="10"/>
  <c r="G632" i="10"/>
  <c r="G631" i="10"/>
  <c r="G680" i="10"/>
  <c r="G626" i="10"/>
  <c r="G695" i="10"/>
  <c r="G693" i="10"/>
  <c r="G715" i="10" l="1"/>
  <c r="H628" i="10"/>
  <c r="H708" i="10" l="1"/>
  <c r="H698" i="10"/>
  <c r="H647" i="10"/>
  <c r="H675" i="10"/>
  <c r="H637" i="10"/>
  <c r="H709" i="10"/>
  <c r="H705" i="10"/>
  <c r="H700" i="10"/>
  <c r="H701" i="10"/>
  <c r="H646" i="10"/>
  <c r="H636" i="10"/>
  <c r="H704" i="10"/>
  <c r="H699" i="10"/>
  <c r="H682" i="10"/>
  <c r="H643" i="10"/>
  <c r="H688" i="10"/>
  <c r="H686" i="10"/>
  <c r="H693" i="10"/>
  <c r="H632" i="10"/>
  <c r="H692" i="10"/>
  <c r="H706" i="10"/>
  <c r="H630" i="10"/>
  <c r="H713" i="10"/>
  <c r="H690" i="10"/>
  <c r="H644" i="10"/>
  <c r="H689" i="10"/>
  <c r="H669" i="10"/>
  <c r="H645" i="10"/>
  <c r="H635" i="10"/>
  <c r="H703" i="10"/>
  <c r="H642" i="10"/>
  <c r="H687" i="10"/>
  <c r="H672" i="10"/>
  <c r="H695" i="10"/>
  <c r="H640" i="10"/>
  <c r="H673" i="10"/>
  <c r="H631" i="10"/>
  <c r="H670" i="10"/>
  <c r="H674" i="10"/>
  <c r="H710" i="10"/>
  <c r="H680" i="10"/>
  <c r="H634" i="10"/>
  <c r="H676" i="10"/>
  <c r="H679" i="10"/>
  <c r="H716" i="10"/>
  <c r="H683" i="10"/>
  <c r="H691" i="10"/>
  <c r="H707" i="10"/>
  <c r="H702" i="10"/>
  <c r="H697" i="10"/>
  <c r="H629" i="10"/>
  <c r="H694" i="10"/>
  <c r="H696" i="10"/>
  <c r="H712" i="10"/>
  <c r="H641" i="10"/>
  <c r="H633" i="10"/>
  <c r="H685" i="10"/>
  <c r="H668" i="10"/>
  <c r="H671" i="10"/>
  <c r="H684" i="10"/>
  <c r="H678" i="10"/>
  <c r="H639" i="10"/>
  <c r="H681" i="10"/>
  <c r="H711" i="10"/>
  <c r="H638" i="10"/>
  <c r="H677" i="10"/>
  <c r="H715" i="10" l="1"/>
  <c r="I629" i="10"/>
  <c r="I712" i="10" l="1"/>
  <c r="I675" i="10"/>
  <c r="I637" i="10"/>
  <c r="I709" i="10"/>
  <c r="I684" i="10"/>
  <c r="I647" i="10"/>
  <c r="I679" i="10"/>
  <c r="I706" i="10"/>
  <c r="I713" i="10"/>
  <c r="I711" i="10"/>
  <c r="I644" i="10"/>
  <c r="I636" i="10"/>
  <c r="I690" i="10"/>
  <c r="I702" i="10"/>
  <c r="I678" i="10"/>
  <c r="I645" i="10"/>
  <c r="I676" i="10"/>
  <c r="I688" i="10"/>
  <c r="I705" i="10"/>
  <c r="I707" i="10"/>
  <c r="I669" i="10"/>
  <c r="I640" i="10"/>
  <c r="I673" i="10"/>
  <c r="I710" i="10"/>
  <c r="I703" i="10"/>
  <c r="I643" i="10"/>
  <c r="I635" i="10"/>
  <c r="I689" i="10"/>
  <c r="I701" i="10"/>
  <c r="I708" i="10"/>
  <c r="I696" i="10"/>
  <c r="I695" i="10"/>
  <c r="I642" i="10"/>
  <c r="I716" i="10"/>
  <c r="I634" i="10"/>
  <c r="I700" i="10"/>
  <c r="I677" i="10"/>
  <c r="I633" i="10"/>
  <c r="I646" i="10"/>
  <c r="I699" i="10"/>
  <c r="I632" i="10"/>
  <c r="I704" i="10"/>
  <c r="I691" i="10"/>
  <c r="I693" i="10"/>
  <c r="I639" i="10"/>
  <c r="I631" i="10"/>
  <c r="I686" i="10"/>
  <c r="I698" i="10"/>
  <c r="I697" i="10"/>
  <c r="I671" i="10"/>
  <c r="I683" i="10"/>
  <c r="I692" i="10"/>
  <c r="I638" i="10"/>
  <c r="I630" i="10"/>
  <c r="I685" i="10"/>
  <c r="I674" i="10"/>
  <c r="I682" i="10"/>
  <c r="I670" i="10"/>
  <c r="I687" i="10"/>
  <c r="I641" i="10"/>
  <c r="I680" i="10"/>
  <c r="I681" i="10"/>
  <c r="I694" i="10"/>
  <c r="I672" i="10"/>
  <c r="I668" i="10"/>
  <c r="I715" i="10" l="1"/>
  <c r="J630" i="10"/>
  <c r="J710" i="10" l="1"/>
  <c r="J700" i="10"/>
  <c r="J672" i="10"/>
  <c r="J711" i="10"/>
  <c r="J713" i="10"/>
  <c r="J640" i="10"/>
  <c r="J633" i="10"/>
  <c r="J631" i="10"/>
  <c r="J706" i="10"/>
  <c r="J707" i="10"/>
  <c r="J684" i="10"/>
  <c r="J686" i="10"/>
  <c r="J698" i="10"/>
  <c r="J681" i="10"/>
  <c r="J632" i="10"/>
  <c r="J701" i="10"/>
  <c r="J634" i="10"/>
  <c r="J709" i="10"/>
  <c r="J685" i="10"/>
  <c r="J705" i="10"/>
  <c r="J683" i="10"/>
  <c r="J696" i="10"/>
  <c r="J669" i="10"/>
  <c r="J675" i="10"/>
  <c r="J693" i="10"/>
  <c r="J692" i="10"/>
  <c r="J636" i="10"/>
  <c r="J712" i="10"/>
  <c r="J697" i="10"/>
  <c r="J645" i="10"/>
  <c r="J694" i="10"/>
  <c r="J670" i="10"/>
  <c r="J642" i="10"/>
  <c r="J673" i="10"/>
  <c r="J687" i="10"/>
  <c r="J671" i="10"/>
  <c r="J704" i="10"/>
  <c r="J691" i="10"/>
  <c r="J677" i="10"/>
  <c r="J678" i="10"/>
  <c r="J695" i="10"/>
  <c r="J702" i="10"/>
  <c r="J639" i="10"/>
  <c r="J674" i="10"/>
  <c r="J690" i="10"/>
  <c r="J676" i="10"/>
  <c r="J716" i="10"/>
  <c r="J703" i="10"/>
  <c r="J688" i="10"/>
  <c r="J689" i="10"/>
  <c r="J682" i="10"/>
  <c r="J647" i="10"/>
  <c r="J668" i="10"/>
  <c r="J641" i="10"/>
  <c r="J635" i="10"/>
  <c r="J643" i="10"/>
  <c r="J708" i="10"/>
  <c r="J680" i="10"/>
  <c r="J679" i="10"/>
  <c r="J646" i="10"/>
  <c r="J644" i="10"/>
  <c r="J637" i="10"/>
  <c r="J638" i="10"/>
  <c r="J699" i="10"/>
  <c r="J715" i="10" l="1"/>
  <c r="K644" i="10"/>
  <c r="L647" i="10"/>
  <c r="L694" i="10" l="1"/>
  <c r="L671" i="10"/>
  <c r="L691" i="10"/>
  <c r="L669" i="10"/>
  <c r="L713" i="10"/>
  <c r="L686" i="10"/>
  <c r="L680" i="10"/>
  <c r="L696" i="10"/>
  <c r="L709" i="10"/>
  <c r="L705" i="10"/>
  <c r="L684" i="10"/>
  <c r="L712" i="10"/>
  <c r="L707" i="10"/>
  <c r="L711" i="10"/>
  <c r="L685" i="10"/>
  <c r="L672" i="10"/>
  <c r="L704" i="10"/>
  <c r="L698" i="10"/>
  <c r="L683" i="10"/>
  <c r="L703" i="10"/>
  <c r="L695" i="10"/>
  <c r="L670" i="10"/>
  <c r="L701" i="10"/>
  <c r="L674" i="10"/>
  <c r="L699" i="10"/>
  <c r="L679" i="10"/>
  <c r="L688" i="10"/>
  <c r="L678" i="10"/>
  <c r="L668" i="10"/>
  <c r="L690" i="10"/>
  <c r="L681" i="10"/>
  <c r="L675" i="10"/>
  <c r="L677" i="10"/>
  <c r="L702" i="10"/>
  <c r="L692" i="10"/>
  <c r="L716" i="10"/>
  <c r="L706" i="10"/>
  <c r="L676" i="10"/>
  <c r="L710" i="10"/>
  <c r="L682" i="10"/>
  <c r="M682" i="10" s="1"/>
  <c r="Y748" i="10" s="1"/>
  <c r="L693" i="10"/>
  <c r="L708" i="10"/>
  <c r="L689" i="10"/>
  <c r="L673" i="10"/>
  <c r="L687" i="10"/>
  <c r="L697" i="10"/>
  <c r="L700" i="10"/>
  <c r="K693" i="10"/>
  <c r="K686" i="10"/>
  <c r="K676" i="10"/>
  <c r="K668" i="10"/>
  <c r="K671" i="10"/>
  <c r="K681" i="10"/>
  <c r="K708" i="10"/>
  <c r="K700" i="10"/>
  <c r="K699" i="10"/>
  <c r="K713" i="10"/>
  <c r="K669" i="10"/>
  <c r="K696" i="10"/>
  <c r="K702" i="10"/>
  <c r="K680" i="10"/>
  <c r="K684" i="10"/>
  <c r="K704" i="10"/>
  <c r="K716" i="10"/>
  <c r="K694" i="10"/>
  <c r="K698" i="10"/>
  <c r="K675" i="10"/>
  <c r="K688" i="10"/>
  <c r="K672" i="10"/>
  <c r="K706" i="10"/>
  <c r="K685" i="10"/>
  <c r="K677" i="10"/>
  <c r="K670" i="10"/>
  <c r="K673" i="10"/>
  <c r="K705" i="10"/>
  <c r="K692" i="10"/>
  <c r="K682" i="10"/>
  <c r="K712" i="10"/>
  <c r="K710" i="10"/>
  <c r="K678" i="10"/>
  <c r="K683" i="10"/>
  <c r="K674" i="10"/>
  <c r="K691" i="10"/>
  <c r="K711" i="10"/>
  <c r="K701" i="10"/>
  <c r="K703" i="10"/>
  <c r="K695" i="10"/>
  <c r="K697" i="10"/>
  <c r="K689" i="10"/>
  <c r="K679" i="10"/>
  <c r="K690" i="10"/>
  <c r="K687" i="10"/>
  <c r="K707" i="10"/>
  <c r="K709" i="10"/>
  <c r="M672" i="10" l="1"/>
  <c r="Y738" i="10" s="1"/>
  <c r="M696" i="10"/>
  <c r="Y762" i="10" s="1"/>
  <c r="M674" i="10"/>
  <c r="Y740" i="10" s="1"/>
  <c r="M687" i="10"/>
  <c r="Y753" i="10" s="1"/>
  <c r="M675" i="10"/>
  <c r="Y741" i="10" s="1"/>
  <c r="M676" i="10"/>
  <c r="Y742" i="10" s="1"/>
  <c r="M713" i="10"/>
  <c r="Y779" i="10" s="1"/>
  <c r="M700" i="10"/>
  <c r="Y766" i="10" s="1"/>
  <c r="M710" i="10"/>
  <c r="Y776" i="10" s="1"/>
  <c r="M681" i="10"/>
  <c r="Y747" i="10" s="1"/>
  <c r="M701" i="10"/>
  <c r="Y767" i="10" s="1"/>
  <c r="M685" i="10"/>
  <c r="Y751" i="10" s="1"/>
  <c r="M680" i="10"/>
  <c r="Y746" i="10" s="1"/>
  <c r="M690" i="10"/>
  <c r="Y756" i="10" s="1"/>
  <c r="M670" i="10"/>
  <c r="Y736" i="10" s="1"/>
  <c r="M711" i="10"/>
  <c r="Y777" i="10" s="1"/>
  <c r="M686" i="10"/>
  <c r="Y752" i="10" s="1"/>
  <c r="M707" i="10"/>
  <c r="Y773" i="10" s="1"/>
  <c r="M673" i="10"/>
  <c r="Y739" i="10" s="1"/>
  <c r="M678" i="10"/>
  <c r="Y744" i="10" s="1"/>
  <c r="M703" i="10"/>
  <c r="Y769" i="10" s="1"/>
  <c r="M712" i="10"/>
  <c r="Y778" i="10" s="1"/>
  <c r="M669" i="10"/>
  <c r="Y735" i="10" s="1"/>
  <c r="M706" i="10"/>
  <c r="Y772" i="10" s="1"/>
  <c r="M695" i="10"/>
  <c r="Y761" i="10" s="1"/>
  <c r="K715" i="10"/>
  <c r="M668" i="10"/>
  <c r="M689" i="10"/>
  <c r="Y755" i="10" s="1"/>
  <c r="M692" i="10"/>
  <c r="Y758" i="10" s="1"/>
  <c r="M688" i="10"/>
  <c r="Y754" i="10" s="1"/>
  <c r="M683" i="10"/>
  <c r="Y749" i="10" s="1"/>
  <c r="M684" i="10"/>
  <c r="Y750" i="10" s="1"/>
  <c r="M691" i="10"/>
  <c r="Y757" i="10" s="1"/>
  <c r="M697" i="10"/>
  <c r="Y763" i="10" s="1"/>
  <c r="L715" i="10"/>
  <c r="M708" i="10"/>
  <c r="Y774" i="10" s="1"/>
  <c r="M702" i="10"/>
  <c r="Y768" i="10" s="1"/>
  <c r="M679" i="10"/>
  <c r="Y745" i="10" s="1"/>
  <c r="M698" i="10"/>
  <c r="Y764" i="10" s="1"/>
  <c r="M705" i="10"/>
  <c r="Y771" i="10" s="1"/>
  <c r="M671" i="10"/>
  <c r="Y737" i="10" s="1"/>
  <c r="M693" i="10"/>
  <c r="Y759" i="10" s="1"/>
  <c r="M677" i="10"/>
  <c r="Y743" i="10" s="1"/>
  <c r="M699" i="10"/>
  <c r="Y765" i="10" s="1"/>
  <c r="M704" i="10"/>
  <c r="Y770" i="10" s="1"/>
  <c r="M709" i="10"/>
  <c r="Y775" i="10" s="1"/>
  <c r="M694" i="10"/>
  <c r="Y760" i="10" s="1"/>
  <c r="Y734" i="10" l="1"/>
  <c r="Y815" i="10" s="1"/>
  <c r="M715" i="10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N743" i="1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I382" i="9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B476" i="1" s="1"/>
  <c r="D290" i="1"/>
  <c r="C49" i="8" s="1"/>
  <c r="D314" i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E197" i="1"/>
  <c r="F9" i="6" s="1"/>
  <c r="E198" i="1"/>
  <c r="E199" i="1"/>
  <c r="C472" i="1" s="1"/>
  <c r="E200" i="1"/>
  <c r="E201" i="1"/>
  <c r="F13" i="6" s="1"/>
  <c r="E202" i="1"/>
  <c r="C474" i="1" s="1"/>
  <c r="E203" i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55" i="1"/>
  <c r="N761" i="1"/>
  <c r="N762" i="1"/>
  <c r="N768" i="1"/>
  <c r="N771" i="1"/>
  <c r="N745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1" i="1"/>
  <c r="C432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74" i="1"/>
  <c r="C16" i="8"/>
  <c r="F12" i="6"/>
  <c r="C469" i="1"/>
  <c r="F8" i="6"/>
  <c r="G122" i="9"/>
  <c r="H58" i="9"/>
  <c r="N746" i="1"/>
  <c r="C218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1" i="1"/>
  <c r="E373" i="9" s="1"/>
  <c r="N765" i="1"/>
  <c r="K816" i="1"/>
  <c r="C615" i="1"/>
  <c r="V815" i="1"/>
  <c r="I612" i="1"/>
  <c r="I816" i="1"/>
  <c r="E372" i="9"/>
  <c r="B10" i="4"/>
  <c r="I381" i="9"/>
  <c r="CF77" i="1"/>
  <c r="Q816" i="1"/>
  <c r="G612" i="1"/>
  <c r="C10" i="4" l="1"/>
  <c r="F139" i="1"/>
  <c r="C112" i="8"/>
  <c r="C141" i="8"/>
  <c r="BV48" i="1"/>
  <c r="BV62" i="1" s="1"/>
  <c r="BW48" i="1"/>
  <c r="BW62" i="1" s="1"/>
  <c r="BQ48" i="1"/>
  <c r="BQ62" i="1" s="1"/>
  <c r="N758" i="1"/>
  <c r="AS48" i="1"/>
  <c r="AS62" i="1" s="1"/>
  <c r="E776" i="1" s="1"/>
  <c r="N760" i="1"/>
  <c r="F11" i="6"/>
  <c r="D816" i="1"/>
  <c r="M48" i="1"/>
  <c r="M62" i="1" s="1"/>
  <c r="D368" i="1"/>
  <c r="C120" i="8" s="1"/>
  <c r="Z48" i="1"/>
  <c r="Z62" i="1" s="1"/>
  <c r="E108" i="9" s="1"/>
  <c r="I363" i="9"/>
  <c r="BF48" i="1"/>
  <c r="BF62" i="1" s="1"/>
  <c r="E789" i="1" s="1"/>
  <c r="N763" i="1"/>
  <c r="K48" i="1"/>
  <c r="K62" i="1" s="1"/>
  <c r="E742" i="1" s="1"/>
  <c r="F816" i="1"/>
  <c r="AD48" i="1"/>
  <c r="AD62" i="1" s="1"/>
  <c r="AR48" i="1"/>
  <c r="AR62" i="1" s="1"/>
  <c r="I172" i="9" s="1"/>
  <c r="BH48" i="1"/>
  <c r="BH62" i="1" s="1"/>
  <c r="D268" i="9" s="1"/>
  <c r="BX48" i="1"/>
  <c r="BX62" i="1" s="1"/>
  <c r="CB48" i="1"/>
  <c r="CB62" i="1" s="1"/>
  <c r="C364" i="9" s="1"/>
  <c r="S48" i="1"/>
  <c r="S62" i="1" s="1"/>
  <c r="CC48" i="1"/>
  <c r="CC62" i="1" s="1"/>
  <c r="E812" i="1" s="1"/>
  <c r="BE48" i="1"/>
  <c r="BE62" i="1" s="1"/>
  <c r="H236" i="9" s="1"/>
  <c r="BS48" i="1"/>
  <c r="BS62" i="1" s="1"/>
  <c r="E802" i="1" s="1"/>
  <c r="D48" i="1"/>
  <c r="D62" i="1" s="1"/>
  <c r="E735" i="1" s="1"/>
  <c r="C421" i="1"/>
  <c r="W48" i="1"/>
  <c r="W62" i="1" s="1"/>
  <c r="G816" i="1"/>
  <c r="AF48" i="1"/>
  <c r="AF62" i="1" s="1"/>
  <c r="E763" i="1" s="1"/>
  <c r="AT48" i="1"/>
  <c r="AT62" i="1" s="1"/>
  <c r="D204" i="9" s="1"/>
  <c r="BJ48" i="1"/>
  <c r="BJ62" i="1" s="1"/>
  <c r="F268" i="9" s="1"/>
  <c r="BY48" i="1"/>
  <c r="BY62" i="1" s="1"/>
  <c r="C48" i="1"/>
  <c r="C62" i="1" s="1"/>
  <c r="C12" i="9" s="1"/>
  <c r="AA48" i="1"/>
  <c r="AA62" i="1" s="1"/>
  <c r="F108" i="9" s="1"/>
  <c r="I48" i="1"/>
  <c r="I62" i="1" s="1"/>
  <c r="BM48" i="1"/>
  <c r="BM62" i="1" s="1"/>
  <c r="I268" i="9" s="1"/>
  <c r="C427" i="1"/>
  <c r="AU48" i="1"/>
  <c r="AU62" i="1" s="1"/>
  <c r="E204" i="9" s="1"/>
  <c r="H48" i="1"/>
  <c r="H62" i="1" s="1"/>
  <c r="E739" i="1" s="1"/>
  <c r="C84" i="8"/>
  <c r="C470" i="1"/>
  <c r="N739" i="1"/>
  <c r="N817" i="1"/>
  <c r="F48" i="1"/>
  <c r="F62" i="1" s="1"/>
  <c r="E737" i="1" s="1"/>
  <c r="AH48" i="1"/>
  <c r="AH62" i="1" s="1"/>
  <c r="AV48" i="1"/>
  <c r="AV62" i="1" s="1"/>
  <c r="F204" i="9" s="1"/>
  <c r="BL48" i="1"/>
  <c r="BL62" i="1" s="1"/>
  <c r="H268" i="9" s="1"/>
  <c r="CA48" i="1"/>
  <c r="CA62" i="1" s="1"/>
  <c r="AI48" i="1"/>
  <c r="AI62" i="1" s="1"/>
  <c r="E766" i="1" s="1"/>
  <c r="Q48" i="1"/>
  <c r="Q62" i="1" s="1"/>
  <c r="E748" i="1" s="1"/>
  <c r="BU48" i="1"/>
  <c r="BU62" i="1" s="1"/>
  <c r="C332" i="9" s="1"/>
  <c r="BI48" i="1"/>
  <c r="BI62" i="1" s="1"/>
  <c r="E268" i="9" s="1"/>
  <c r="AC48" i="1"/>
  <c r="AC62" i="1" s="1"/>
  <c r="H108" i="9" s="1"/>
  <c r="L48" i="1"/>
  <c r="L62" i="1" s="1"/>
  <c r="N777" i="1"/>
  <c r="J48" i="1"/>
  <c r="J62" i="1" s="1"/>
  <c r="AJ48" i="1"/>
  <c r="AJ62" i="1" s="1"/>
  <c r="H140" i="9" s="1"/>
  <c r="AX48" i="1"/>
  <c r="AX62" i="1" s="1"/>
  <c r="E781" i="1" s="1"/>
  <c r="BN48" i="1"/>
  <c r="BN62" i="1" s="1"/>
  <c r="AQ48" i="1"/>
  <c r="AQ62" i="1" s="1"/>
  <c r="E774" i="1" s="1"/>
  <c r="Y48" i="1"/>
  <c r="Y62" i="1" s="1"/>
  <c r="D108" i="9" s="1"/>
  <c r="E48" i="1"/>
  <c r="E62" i="1" s="1"/>
  <c r="E12" i="9" s="1"/>
  <c r="AM48" i="1"/>
  <c r="AM62" i="1" s="1"/>
  <c r="D172" i="9" s="1"/>
  <c r="G48" i="1"/>
  <c r="G62" i="1" s="1"/>
  <c r="G12" i="9" s="1"/>
  <c r="P48" i="1"/>
  <c r="P62" i="1" s="1"/>
  <c r="E747" i="1" s="1"/>
  <c r="N48" i="1"/>
  <c r="N62" i="1" s="1"/>
  <c r="G44" i="9" s="1"/>
  <c r="AL48" i="1"/>
  <c r="AL62" i="1" s="1"/>
  <c r="BP48" i="1"/>
  <c r="BP62" i="1" s="1"/>
  <c r="E300" i="9" s="1"/>
  <c r="E794" i="1"/>
  <c r="AG48" i="1"/>
  <c r="AG62" i="1" s="1"/>
  <c r="E764" i="1" s="1"/>
  <c r="O48" i="1"/>
  <c r="O62" i="1" s="1"/>
  <c r="H44" i="9" s="1"/>
  <c r="BZ48" i="1"/>
  <c r="BZ62" i="1" s="1"/>
  <c r="T48" i="1"/>
  <c r="T62" i="1" s="1"/>
  <c r="F76" i="9" s="1"/>
  <c r="C430" i="1"/>
  <c r="AZ48" i="1"/>
  <c r="AZ62" i="1" s="1"/>
  <c r="AY48" i="1"/>
  <c r="AY62" i="1" s="1"/>
  <c r="E782" i="1" s="1"/>
  <c r="U48" i="1"/>
  <c r="U62" i="1" s="1"/>
  <c r="G76" i="9" s="1"/>
  <c r="I366" i="9"/>
  <c r="R48" i="1"/>
  <c r="R62" i="1" s="1"/>
  <c r="E749" i="1" s="1"/>
  <c r="AN48" i="1"/>
  <c r="AN62" i="1" s="1"/>
  <c r="BB48" i="1"/>
  <c r="BB62" i="1" s="1"/>
  <c r="E236" i="9" s="1"/>
  <c r="BR48" i="1"/>
  <c r="BR62" i="1" s="1"/>
  <c r="E801" i="1" s="1"/>
  <c r="BG48" i="1"/>
  <c r="BG62" i="1" s="1"/>
  <c r="C268" i="9" s="1"/>
  <c r="AO48" i="1"/>
  <c r="AO62" i="1" s="1"/>
  <c r="E772" i="1" s="1"/>
  <c r="AK48" i="1"/>
  <c r="AK62" i="1" s="1"/>
  <c r="E768" i="1" s="1"/>
  <c r="BC48" i="1"/>
  <c r="BC62" i="1" s="1"/>
  <c r="F236" i="9" s="1"/>
  <c r="X48" i="1"/>
  <c r="X62" i="1" s="1"/>
  <c r="E755" i="1" s="1"/>
  <c r="N764" i="1"/>
  <c r="V48" i="1"/>
  <c r="V62" i="1" s="1"/>
  <c r="E753" i="1" s="1"/>
  <c r="AP48" i="1"/>
  <c r="AP62" i="1" s="1"/>
  <c r="BD48" i="1"/>
  <c r="BD62" i="1" s="1"/>
  <c r="BT48" i="1"/>
  <c r="BT62" i="1" s="1"/>
  <c r="I300" i="9" s="1"/>
  <c r="BO48" i="1"/>
  <c r="BO62" i="1" s="1"/>
  <c r="D300" i="9" s="1"/>
  <c r="AW48" i="1"/>
  <c r="AW62" i="1" s="1"/>
  <c r="E780" i="1" s="1"/>
  <c r="BA48" i="1"/>
  <c r="BA62" i="1" s="1"/>
  <c r="D236" i="9" s="1"/>
  <c r="AE48" i="1"/>
  <c r="AE62" i="1" s="1"/>
  <c r="E762" i="1" s="1"/>
  <c r="AB48" i="1"/>
  <c r="AB62" i="1" s="1"/>
  <c r="E759" i="1" s="1"/>
  <c r="N769" i="1"/>
  <c r="D277" i="1"/>
  <c r="C35" i="8" s="1"/>
  <c r="N751" i="1"/>
  <c r="BI730" i="1"/>
  <c r="R816" i="1"/>
  <c r="F815" i="1"/>
  <c r="H815" i="1"/>
  <c r="M816" i="1"/>
  <c r="I372" i="9"/>
  <c r="C816" i="1"/>
  <c r="F10" i="4"/>
  <c r="N740" i="1"/>
  <c r="C575" i="1"/>
  <c r="L816" i="1"/>
  <c r="C440" i="1"/>
  <c r="C34" i="5"/>
  <c r="D13" i="7"/>
  <c r="CD722" i="1"/>
  <c r="D5" i="7"/>
  <c r="D463" i="1"/>
  <c r="CF76" i="1"/>
  <c r="AN52" i="1" s="1"/>
  <c r="AN67" i="1" s="1"/>
  <c r="P816" i="1"/>
  <c r="I380" i="9"/>
  <c r="I12" i="9"/>
  <c r="E740" i="1"/>
  <c r="E790" i="1"/>
  <c r="H300" i="9"/>
  <c r="D815" i="1"/>
  <c r="C473" i="1"/>
  <c r="C33" i="8"/>
  <c r="N753" i="1"/>
  <c r="E58" i="9"/>
  <c r="N773" i="1"/>
  <c r="N775" i="1"/>
  <c r="N766" i="1"/>
  <c r="C464" i="1"/>
  <c r="C815" i="1"/>
  <c r="E752" i="1"/>
  <c r="E807" i="1"/>
  <c r="F332" i="9"/>
  <c r="C44" i="9"/>
  <c r="E741" i="1"/>
  <c r="E783" i="1"/>
  <c r="C236" i="9"/>
  <c r="E804" i="1"/>
  <c r="I815" i="1"/>
  <c r="C27" i="5"/>
  <c r="E19" i="4"/>
  <c r="G19" i="4"/>
  <c r="D186" i="9"/>
  <c r="N757" i="1"/>
  <c r="E775" i="1"/>
  <c r="D428" i="1"/>
  <c r="N747" i="1"/>
  <c r="D140" i="9"/>
  <c r="C76" i="9"/>
  <c r="E172" i="9"/>
  <c r="E771" i="1"/>
  <c r="E750" i="1"/>
  <c r="E76" i="9"/>
  <c r="E810" i="1"/>
  <c r="I332" i="9"/>
  <c r="H332" i="9"/>
  <c r="E809" i="1"/>
  <c r="E787" i="1"/>
  <c r="G236" i="9"/>
  <c r="G815" i="1"/>
  <c r="P815" i="1"/>
  <c r="Q815" i="1"/>
  <c r="R815" i="1"/>
  <c r="S815" i="1"/>
  <c r="G28" i="4"/>
  <c r="I362" i="9"/>
  <c r="I90" i="9"/>
  <c r="E765" i="1"/>
  <c r="F140" i="9"/>
  <c r="I108" i="9"/>
  <c r="E761" i="1"/>
  <c r="G332" i="9"/>
  <c r="E808" i="1"/>
  <c r="E797" i="1"/>
  <c r="C300" i="9"/>
  <c r="G172" i="9"/>
  <c r="E773" i="1"/>
  <c r="I236" i="9"/>
  <c r="D332" i="9"/>
  <c r="E805" i="1"/>
  <c r="H204" i="9"/>
  <c r="E745" i="1"/>
  <c r="C172" i="9"/>
  <c r="E769" i="1"/>
  <c r="F44" i="9"/>
  <c r="E744" i="1"/>
  <c r="B446" i="1"/>
  <c r="D242" i="1"/>
  <c r="E760" i="1"/>
  <c r="E332" i="9"/>
  <c r="E738" i="1"/>
  <c r="C418" i="1"/>
  <c r="D438" i="1"/>
  <c r="F14" i="6"/>
  <c r="O815" i="1"/>
  <c r="T815" i="1"/>
  <c r="C471" i="1"/>
  <c r="F10" i="6"/>
  <c r="D339" i="1"/>
  <c r="D26" i="9"/>
  <c r="N735" i="1"/>
  <c r="CE75" i="1"/>
  <c r="E806" i="1"/>
  <c r="E756" i="1"/>
  <c r="E778" i="1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H76" i="9" l="1"/>
  <c r="D465" i="1"/>
  <c r="D44" i="9"/>
  <c r="F12" i="9"/>
  <c r="E795" i="1"/>
  <c r="G108" i="9"/>
  <c r="E803" i="1"/>
  <c r="I140" i="9"/>
  <c r="Y52" i="1"/>
  <c r="Y67" i="1" s="1"/>
  <c r="Y71" i="1" s="1"/>
  <c r="C690" i="1" s="1"/>
  <c r="E746" i="1"/>
  <c r="E140" i="9"/>
  <c r="E784" i="1"/>
  <c r="C108" i="9"/>
  <c r="G300" i="9"/>
  <c r="E758" i="1"/>
  <c r="E799" i="1"/>
  <c r="E792" i="1"/>
  <c r="C204" i="9"/>
  <c r="E796" i="1"/>
  <c r="E757" i="1"/>
  <c r="E791" i="1"/>
  <c r="H172" i="9"/>
  <c r="E811" i="1"/>
  <c r="F172" i="9"/>
  <c r="E767" i="1"/>
  <c r="D12" i="9"/>
  <c r="C140" i="9"/>
  <c r="CE48" i="1"/>
  <c r="I44" i="9"/>
  <c r="AK52" i="1"/>
  <c r="AK67" i="1" s="1"/>
  <c r="AK71" i="1" s="1"/>
  <c r="C530" i="1" s="1"/>
  <c r="G530" i="1" s="1"/>
  <c r="E785" i="1"/>
  <c r="E734" i="1"/>
  <c r="BY52" i="1"/>
  <c r="BY67" i="1" s="1"/>
  <c r="BY71" i="1" s="1"/>
  <c r="G341" i="9" s="1"/>
  <c r="E751" i="1"/>
  <c r="G140" i="9"/>
  <c r="D373" i="1"/>
  <c r="E52" i="1"/>
  <c r="E67" i="1" s="1"/>
  <c r="J736" i="1" s="1"/>
  <c r="E770" i="1"/>
  <c r="F300" i="9"/>
  <c r="E800" i="1"/>
  <c r="F52" i="1"/>
  <c r="F67" i="1" s="1"/>
  <c r="F71" i="1" s="1"/>
  <c r="F21" i="9" s="1"/>
  <c r="D364" i="9"/>
  <c r="G52" i="1"/>
  <c r="G67" i="1" s="1"/>
  <c r="G71" i="1" s="1"/>
  <c r="C672" i="1" s="1"/>
  <c r="BN52" i="1"/>
  <c r="BN67" i="1" s="1"/>
  <c r="BN71" i="1" s="1"/>
  <c r="C559" i="1" s="1"/>
  <c r="BQ52" i="1"/>
  <c r="BQ67" i="1" s="1"/>
  <c r="BQ71" i="1" s="1"/>
  <c r="C623" i="1" s="1"/>
  <c r="E788" i="1"/>
  <c r="BG52" i="1"/>
  <c r="BG67" i="1" s="1"/>
  <c r="J790" i="1" s="1"/>
  <c r="E743" i="1"/>
  <c r="E44" i="9"/>
  <c r="AX52" i="1"/>
  <c r="AX67" i="1" s="1"/>
  <c r="AX71" i="1" s="1"/>
  <c r="C543" i="1" s="1"/>
  <c r="T52" i="1"/>
  <c r="T67" i="1" s="1"/>
  <c r="T71" i="1" s="1"/>
  <c r="C685" i="1" s="1"/>
  <c r="BF52" i="1"/>
  <c r="BF67" i="1" s="1"/>
  <c r="BF71" i="1" s="1"/>
  <c r="I245" i="9" s="1"/>
  <c r="G204" i="9"/>
  <c r="E793" i="1"/>
  <c r="AT52" i="1"/>
  <c r="AT67" i="1" s="1"/>
  <c r="AT71" i="1" s="1"/>
  <c r="D213" i="9" s="1"/>
  <c r="M52" i="1"/>
  <c r="M67" i="1" s="1"/>
  <c r="M71" i="1" s="1"/>
  <c r="C506" i="1" s="1"/>
  <c r="G506" i="1" s="1"/>
  <c r="BE52" i="1"/>
  <c r="BE67" i="1" s="1"/>
  <c r="BE71" i="1" s="1"/>
  <c r="H245" i="9" s="1"/>
  <c r="AW52" i="1"/>
  <c r="AW67" i="1" s="1"/>
  <c r="AW71" i="1" s="1"/>
  <c r="G213" i="9" s="1"/>
  <c r="AM52" i="1"/>
  <c r="AM67" i="1" s="1"/>
  <c r="AM71" i="1" s="1"/>
  <c r="D181" i="9" s="1"/>
  <c r="E736" i="1"/>
  <c r="E786" i="1"/>
  <c r="D76" i="9"/>
  <c r="E779" i="1"/>
  <c r="BL52" i="1"/>
  <c r="BL67" i="1" s="1"/>
  <c r="J795" i="1" s="1"/>
  <c r="AI52" i="1"/>
  <c r="AI67" i="1" s="1"/>
  <c r="AI71" i="1" s="1"/>
  <c r="G149" i="9" s="1"/>
  <c r="CB52" i="1"/>
  <c r="CB67" i="1" s="1"/>
  <c r="CB71" i="1" s="1"/>
  <c r="C622" i="1" s="1"/>
  <c r="BD52" i="1"/>
  <c r="BD67" i="1" s="1"/>
  <c r="BD71" i="1" s="1"/>
  <c r="C624" i="1" s="1"/>
  <c r="E777" i="1"/>
  <c r="K52" i="1"/>
  <c r="K67" i="1" s="1"/>
  <c r="K71" i="1" s="1"/>
  <c r="C504" i="1" s="1"/>
  <c r="G504" i="1" s="1"/>
  <c r="AL52" i="1"/>
  <c r="AL67" i="1" s="1"/>
  <c r="BJ52" i="1"/>
  <c r="BJ67" i="1" s="1"/>
  <c r="CE62" i="1"/>
  <c r="AS52" i="1"/>
  <c r="AS67" i="1" s="1"/>
  <c r="AS71" i="1" s="1"/>
  <c r="C213" i="9" s="1"/>
  <c r="AA52" i="1"/>
  <c r="AA67" i="1" s="1"/>
  <c r="AA71" i="1" s="1"/>
  <c r="C520" i="1" s="1"/>
  <c r="G520" i="1" s="1"/>
  <c r="D52" i="1"/>
  <c r="D67" i="1" s="1"/>
  <c r="D71" i="1" s="1"/>
  <c r="C669" i="1" s="1"/>
  <c r="BM52" i="1"/>
  <c r="BM67" i="1" s="1"/>
  <c r="BM71" i="1" s="1"/>
  <c r="C638" i="1" s="1"/>
  <c r="V52" i="1"/>
  <c r="V67" i="1" s="1"/>
  <c r="R52" i="1"/>
  <c r="R67" i="1" s="1"/>
  <c r="BH52" i="1"/>
  <c r="BH67" i="1" s="1"/>
  <c r="J791" i="1" s="1"/>
  <c r="BR52" i="1"/>
  <c r="BR67" i="1" s="1"/>
  <c r="BR71" i="1" s="1"/>
  <c r="C563" i="1" s="1"/>
  <c r="AJ52" i="1"/>
  <c r="AJ67" i="1" s="1"/>
  <c r="AJ71" i="1" s="1"/>
  <c r="H149" i="9" s="1"/>
  <c r="BV52" i="1"/>
  <c r="BV67" i="1" s="1"/>
  <c r="BV71" i="1" s="1"/>
  <c r="D341" i="9" s="1"/>
  <c r="AY52" i="1"/>
  <c r="AY67" i="1" s="1"/>
  <c r="AY71" i="1" s="1"/>
  <c r="I213" i="9" s="1"/>
  <c r="E798" i="1"/>
  <c r="H12" i="9"/>
  <c r="Z52" i="1"/>
  <c r="Z67" i="1" s="1"/>
  <c r="J757" i="1" s="1"/>
  <c r="BO52" i="1"/>
  <c r="BO67" i="1" s="1"/>
  <c r="D305" i="9" s="1"/>
  <c r="J52" i="1"/>
  <c r="J67" i="1" s="1"/>
  <c r="J741" i="1" s="1"/>
  <c r="C518" i="1"/>
  <c r="G518" i="1" s="1"/>
  <c r="H52" i="1"/>
  <c r="H67" i="1" s="1"/>
  <c r="H71" i="1" s="1"/>
  <c r="C673" i="1" s="1"/>
  <c r="AZ52" i="1"/>
  <c r="AZ67" i="1" s="1"/>
  <c r="AP52" i="1"/>
  <c r="AP67" i="1" s="1"/>
  <c r="AD52" i="1"/>
  <c r="AD67" i="1" s="1"/>
  <c r="S52" i="1"/>
  <c r="S67" i="1" s="1"/>
  <c r="AH52" i="1"/>
  <c r="AH67" i="1" s="1"/>
  <c r="CC52" i="1"/>
  <c r="CC67" i="1" s="1"/>
  <c r="BW52" i="1"/>
  <c r="BW67" i="1" s="1"/>
  <c r="AU52" i="1"/>
  <c r="AU67" i="1" s="1"/>
  <c r="AU71" i="1" s="1"/>
  <c r="C540" i="1" s="1"/>
  <c r="G540" i="1" s="1"/>
  <c r="BU52" i="1"/>
  <c r="BU67" i="1" s="1"/>
  <c r="BT52" i="1"/>
  <c r="BT67" i="1" s="1"/>
  <c r="W52" i="1"/>
  <c r="W67" i="1" s="1"/>
  <c r="BZ52" i="1"/>
  <c r="BZ67" i="1" s="1"/>
  <c r="N52" i="1"/>
  <c r="N67" i="1" s="1"/>
  <c r="BX52" i="1"/>
  <c r="BX67" i="1" s="1"/>
  <c r="BX71" i="1" s="1"/>
  <c r="C644" i="1" s="1"/>
  <c r="AE52" i="1"/>
  <c r="AE67" i="1" s="1"/>
  <c r="AG52" i="1"/>
  <c r="AG67" i="1" s="1"/>
  <c r="BS52" i="1"/>
  <c r="BS67" i="1" s="1"/>
  <c r="AC52" i="1"/>
  <c r="AC67" i="1" s="1"/>
  <c r="AC71" i="1" s="1"/>
  <c r="C522" i="1" s="1"/>
  <c r="G522" i="1" s="1"/>
  <c r="AV52" i="1"/>
  <c r="AV67" i="1" s="1"/>
  <c r="AV71" i="1" s="1"/>
  <c r="C541" i="1" s="1"/>
  <c r="BB52" i="1"/>
  <c r="BB67" i="1" s="1"/>
  <c r="BC52" i="1"/>
  <c r="BC67" i="1" s="1"/>
  <c r="BC71" i="1" s="1"/>
  <c r="C633" i="1" s="1"/>
  <c r="BP52" i="1"/>
  <c r="BP67" i="1" s="1"/>
  <c r="J799" i="1" s="1"/>
  <c r="AB52" i="1"/>
  <c r="AB67" i="1" s="1"/>
  <c r="AB71" i="1" s="1"/>
  <c r="C521" i="1" s="1"/>
  <c r="G521" i="1" s="1"/>
  <c r="BI52" i="1"/>
  <c r="BI67" i="1" s="1"/>
  <c r="E273" i="9" s="1"/>
  <c r="J771" i="1"/>
  <c r="E177" i="9"/>
  <c r="AN71" i="1"/>
  <c r="C533" i="1" s="1"/>
  <c r="G533" i="1" s="1"/>
  <c r="C52" i="1"/>
  <c r="J749" i="1"/>
  <c r="E113" i="9"/>
  <c r="O52" i="1"/>
  <c r="O67" i="1" s="1"/>
  <c r="BK52" i="1"/>
  <c r="BK67" i="1" s="1"/>
  <c r="P52" i="1"/>
  <c r="P67" i="1" s="1"/>
  <c r="Q52" i="1"/>
  <c r="Q67" i="1" s="1"/>
  <c r="AR52" i="1"/>
  <c r="AR67" i="1" s="1"/>
  <c r="AF52" i="1"/>
  <c r="AF67" i="1" s="1"/>
  <c r="CA52" i="1"/>
  <c r="CA67" i="1" s="1"/>
  <c r="AO52" i="1"/>
  <c r="AO67" i="1" s="1"/>
  <c r="X52" i="1"/>
  <c r="X67" i="1" s="1"/>
  <c r="U52" i="1"/>
  <c r="U67" i="1" s="1"/>
  <c r="I52" i="1"/>
  <c r="I67" i="1" s="1"/>
  <c r="L52" i="1"/>
  <c r="L67" i="1" s="1"/>
  <c r="BA52" i="1"/>
  <c r="BA67" i="1" s="1"/>
  <c r="AQ52" i="1"/>
  <c r="AQ67" i="1" s="1"/>
  <c r="N815" i="1"/>
  <c r="F501" i="1"/>
  <c r="F517" i="1"/>
  <c r="F499" i="1"/>
  <c r="H499" i="1"/>
  <c r="H505" i="1"/>
  <c r="F505" i="1"/>
  <c r="F497" i="1"/>
  <c r="F515" i="1"/>
  <c r="J738" i="1"/>
  <c r="G17" i="9"/>
  <c r="D27" i="7"/>
  <c r="B448" i="1"/>
  <c r="F544" i="1"/>
  <c r="H536" i="1"/>
  <c r="F536" i="1"/>
  <c r="F528" i="1"/>
  <c r="F520" i="1"/>
  <c r="D341" i="1"/>
  <c r="C481" i="1" s="1"/>
  <c r="C50" i="8"/>
  <c r="J751" i="1"/>
  <c r="F81" i="9"/>
  <c r="J782" i="1"/>
  <c r="I209" i="9"/>
  <c r="I378" i="9"/>
  <c r="K612" i="1"/>
  <c r="C465" i="1"/>
  <c r="N816" i="1"/>
  <c r="C126" i="8"/>
  <c r="D391" i="1"/>
  <c r="F32" i="6"/>
  <c r="C478" i="1"/>
  <c r="C102" i="8"/>
  <c r="C482" i="1"/>
  <c r="F498" i="1"/>
  <c r="I145" i="9"/>
  <c r="D177" i="9"/>
  <c r="J770" i="1"/>
  <c r="C476" i="1"/>
  <c r="F16" i="6"/>
  <c r="G21" i="9"/>
  <c r="F516" i="1"/>
  <c r="J735" i="1"/>
  <c r="D17" i="9"/>
  <c r="F540" i="1"/>
  <c r="H540" i="1"/>
  <c r="F532" i="1"/>
  <c r="H532" i="1"/>
  <c r="F524" i="1"/>
  <c r="F550" i="1"/>
  <c r="J787" i="1"/>
  <c r="G241" i="9"/>
  <c r="J768" i="1" l="1"/>
  <c r="Z71" i="1"/>
  <c r="E117" i="9" s="1"/>
  <c r="C497" i="1"/>
  <c r="G497" i="1" s="1"/>
  <c r="D209" i="9"/>
  <c r="D113" i="9"/>
  <c r="D117" i="9"/>
  <c r="J756" i="1"/>
  <c r="J780" i="1"/>
  <c r="J758" i="1"/>
  <c r="F209" i="9"/>
  <c r="F113" i="9"/>
  <c r="G209" i="9"/>
  <c r="J805" i="1"/>
  <c r="D337" i="9"/>
  <c r="H209" i="9"/>
  <c r="J811" i="1"/>
  <c r="J781" i="1"/>
  <c r="C369" i="9"/>
  <c r="H213" i="9"/>
  <c r="C573" i="1"/>
  <c r="I149" i="9"/>
  <c r="C704" i="1"/>
  <c r="F337" i="9"/>
  <c r="C500" i="1"/>
  <c r="G500" i="1" s="1"/>
  <c r="C532" i="1"/>
  <c r="G532" i="1" s="1"/>
  <c r="C569" i="1"/>
  <c r="F85" i="9"/>
  <c r="F341" i="9"/>
  <c r="C513" i="1"/>
  <c r="G513" i="1" s="1"/>
  <c r="C544" i="1"/>
  <c r="G544" i="1" s="1"/>
  <c r="G245" i="9"/>
  <c r="C625" i="1"/>
  <c r="D21" i="9"/>
  <c r="C549" i="1"/>
  <c r="C616" i="1"/>
  <c r="C631" i="1"/>
  <c r="C542" i="1"/>
  <c r="I273" i="9"/>
  <c r="J797" i="1"/>
  <c r="C619" i="1"/>
  <c r="C567" i="1"/>
  <c r="C629" i="1"/>
  <c r="C373" i="9"/>
  <c r="C642" i="1"/>
  <c r="F117" i="9"/>
  <c r="C692" i="1"/>
  <c r="E815" i="1"/>
  <c r="C645" i="1"/>
  <c r="C570" i="1"/>
  <c r="C702" i="1"/>
  <c r="E17" i="9"/>
  <c r="D49" i="9"/>
  <c r="J742" i="1"/>
  <c r="J779" i="1"/>
  <c r="F305" i="9"/>
  <c r="C713" i="1"/>
  <c r="J807" i="1"/>
  <c r="BG71" i="1"/>
  <c r="C277" i="9" s="1"/>
  <c r="C519" i="1"/>
  <c r="G519" i="1" s="1"/>
  <c r="C691" i="1"/>
  <c r="F213" i="9"/>
  <c r="D53" i="9"/>
  <c r="J800" i="1"/>
  <c r="C499" i="1"/>
  <c r="G499" i="1" s="1"/>
  <c r="J778" i="1"/>
  <c r="C550" i="1"/>
  <c r="G550" i="1" s="1"/>
  <c r="J737" i="1"/>
  <c r="C548" i="1"/>
  <c r="E181" i="9"/>
  <c r="F245" i="9"/>
  <c r="J786" i="1"/>
  <c r="C538" i="1"/>
  <c r="G538" i="1" s="1"/>
  <c r="C273" i="9"/>
  <c r="J798" i="1"/>
  <c r="E209" i="9"/>
  <c r="G337" i="9"/>
  <c r="C705" i="1"/>
  <c r="C562" i="1"/>
  <c r="F241" i="9"/>
  <c r="C676" i="1"/>
  <c r="C710" i="1"/>
  <c r="E71" i="1"/>
  <c r="H241" i="9"/>
  <c r="C711" i="1"/>
  <c r="J808" i="1"/>
  <c r="C528" i="1"/>
  <c r="G528" i="1" s="1"/>
  <c r="F309" i="9"/>
  <c r="J777" i="1"/>
  <c r="C712" i="1"/>
  <c r="I364" i="9"/>
  <c r="E816" i="1"/>
  <c r="C428" i="1"/>
  <c r="C678" i="1"/>
  <c r="J801" i="1"/>
  <c r="C626" i="1"/>
  <c r="J766" i="1"/>
  <c r="J793" i="1"/>
  <c r="F273" i="9"/>
  <c r="F53" i="9"/>
  <c r="F17" i="9"/>
  <c r="G305" i="9"/>
  <c r="G309" i="9"/>
  <c r="J788" i="1"/>
  <c r="C309" i="9"/>
  <c r="J789" i="1"/>
  <c r="C693" i="1"/>
  <c r="C558" i="1"/>
  <c r="C614" i="1"/>
  <c r="D615" i="1" s="1"/>
  <c r="G145" i="9"/>
  <c r="BJ71" i="1"/>
  <c r="F277" i="9" s="1"/>
  <c r="BO71" i="1"/>
  <c r="R71" i="1"/>
  <c r="D81" i="9"/>
  <c r="J769" i="1"/>
  <c r="AL71" i="1"/>
  <c r="C177" i="9"/>
  <c r="D273" i="9"/>
  <c r="BH71" i="1"/>
  <c r="C551" i="1"/>
  <c r="C700" i="1"/>
  <c r="I241" i="9"/>
  <c r="J796" i="1"/>
  <c r="G117" i="9"/>
  <c r="I277" i="9"/>
  <c r="J753" i="1"/>
  <c r="V71" i="1"/>
  <c r="H81" i="9"/>
  <c r="J744" i="1"/>
  <c r="C529" i="1"/>
  <c r="G529" i="1" s="1"/>
  <c r="J776" i="1"/>
  <c r="J767" i="1"/>
  <c r="H273" i="9"/>
  <c r="J71" i="1"/>
  <c r="C49" i="9"/>
  <c r="C701" i="1"/>
  <c r="C539" i="1"/>
  <c r="G539" i="1" s="1"/>
  <c r="C305" i="9"/>
  <c r="F49" i="9"/>
  <c r="C671" i="1"/>
  <c r="C209" i="9"/>
  <c r="H145" i="9"/>
  <c r="BL71" i="1"/>
  <c r="W71" i="1"/>
  <c r="J754" i="1"/>
  <c r="I81" i="9"/>
  <c r="H337" i="9"/>
  <c r="BZ71" i="1"/>
  <c r="J809" i="1"/>
  <c r="J783" i="1"/>
  <c r="AZ71" i="1"/>
  <c r="C241" i="9"/>
  <c r="H113" i="9"/>
  <c r="J760" i="1"/>
  <c r="E213" i="9"/>
  <c r="G113" i="9"/>
  <c r="J759" i="1"/>
  <c r="BS71" i="1"/>
  <c r="J802" i="1"/>
  <c r="H305" i="9"/>
  <c r="J739" i="1"/>
  <c r="AG71" i="1"/>
  <c r="E145" i="9"/>
  <c r="J764" i="1"/>
  <c r="J803" i="1"/>
  <c r="BT71" i="1"/>
  <c r="I305" i="9"/>
  <c r="H21" i="9"/>
  <c r="H17" i="9"/>
  <c r="C145" i="9"/>
  <c r="J762" i="1"/>
  <c r="AE71" i="1"/>
  <c r="C337" i="9"/>
  <c r="J804" i="1"/>
  <c r="BU71" i="1"/>
  <c r="F145" i="9"/>
  <c r="J765" i="1"/>
  <c r="AH71" i="1"/>
  <c r="C501" i="1"/>
  <c r="G501" i="1" s="1"/>
  <c r="H117" i="9"/>
  <c r="BP71" i="1"/>
  <c r="E241" i="9"/>
  <c r="BB71" i="1"/>
  <c r="J785" i="1"/>
  <c r="E81" i="9"/>
  <c r="J750" i="1"/>
  <c r="S71" i="1"/>
  <c r="C694" i="1"/>
  <c r="J806" i="1"/>
  <c r="E337" i="9"/>
  <c r="BW71" i="1"/>
  <c r="I113" i="9"/>
  <c r="AD71" i="1"/>
  <c r="J761" i="1"/>
  <c r="BI71" i="1"/>
  <c r="J792" i="1"/>
  <c r="E305" i="9"/>
  <c r="J745" i="1"/>
  <c r="N71" i="1"/>
  <c r="G49" i="9"/>
  <c r="CC71" i="1"/>
  <c r="J812" i="1"/>
  <c r="D369" i="9"/>
  <c r="J773" i="1"/>
  <c r="G177" i="9"/>
  <c r="AP71" i="1"/>
  <c r="C67" i="1"/>
  <c r="CE52" i="1"/>
  <c r="J774" i="1"/>
  <c r="AQ71" i="1"/>
  <c r="H177" i="9"/>
  <c r="G81" i="9"/>
  <c r="J752" i="1"/>
  <c r="U71" i="1"/>
  <c r="D145" i="9"/>
  <c r="J763" i="1"/>
  <c r="AF71" i="1"/>
  <c r="G273" i="9"/>
  <c r="BK71" i="1"/>
  <c r="J794" i="1"/>
  <c r="BA71" i="1"/>
  <c r="J784" i="1"/>
  <c r="D241" i="9"/>
  <c r="J755" i="1"/>
  <c r="X71" i="1"/>
  <c r="C113" i="9"/>
  <c r="I177" i="9"/>
  <c r="AR71" i="1"/>
  <c r="J775" i="1"/>
  <c r="J746" i="1"/>
  <c r="O71" i="1"/>
  <c r="H49" i="9"/>
  <c r="L71" i="1"/>
  <c r="E49" i="9"/>
  <c r="J743" i="1"/>
  <c r="F177" i="9"/>
  <c r="AO71" i="1"/>
  <c r="J772" i="1"/>
  <c r="J748" i="1"/>
  <c r="C81" i="9"/>
  <c r="Q71" i="1"/>
  <c r="J740" i="1"/>
  <c r="I17" i="9"/>
  <c r="I71" i="1"/>
  <c r="J810" i="1"/>
  <c r="CA71" i="1"/>
  <c r="I337" i="9"/>
  <c r="I49" i="9"/>
  <c r="P71" i="1"/>
  <c r="J747" i="1"/>
  <c r="H497" i="1"/>
  <c r="H520" i="1"/>
  <c r="F511" i="1"/>
  <c r="F522" i="1"/>
  <c r="H522" i="1" s="1"/>
  <c r="F510" i="1"/>
  <c r="H510" i="1"/>
  <c r="F513" i="1"/>
  <c r="C142" i="8"/>
  <c r="D393" i="1"/>
  <c r="F538" i="1"/>
  <c r="H538" i="1"/>
  <c r="F534" i="1"/>
  <c r="H502" i="1"/>
  <c r="F502" i="1"/>
  <c r="H504" i="1"/>
  <c r="F504" i="1"/>
  <c r="F530" i="1"/>
  <c r="H530" i="1" s="1"/>
  <c r="F512" i="1"/>
  <c r="F526" i="1"/>
  <c r="F503" i="1"/>
  <c r="H503" i="1"/>
  <c r="F508" i="1"/>
  <c r="F514" i="1"/>
  <c r="H507" i="1"/>
  <c r="F507" i="1"/>
  <c r="F518" i="1"/>
  <c r="H518" i="1" s="1"/>
  <c r="H546" i="1"/>
  <c r="F546" i="1"/>
  <c r="F506" i="1"/>
  <c r="H506" i="1"/>
  <c r="H500" i="1"/>
  <c r="F500" i="1"/>
  <c r="F509" i="1"/>
  <c r="H513" i="1" l="1"/>
  <c r="H544" i="1"/>
  <c r="H528" i="1"/>
  <c r="C552" i="1"/>
  <c r="C618" i="1"/>
  <c r="H550" i="1"/>
  <c r="D687" i="1"/>
  <c r="D617" i="1"/>
  <c r="D628" i="1"/>
  <c r="D696" i="1"/>
  <c r="D638" i="1"/>
  <c r="D706" i="1"/>
  <c r="D711" i="1"/>
  <c r="D704" i="1"/>
  <c r="D644" i="1"/>
  <c r="E21" i="9"/>
  <c r="C498" i="1"/>
  <c r="C670" i="1"/>
  <c r="H501" i="1"/>
  <c r="C617" i="1"/>
  <c r="C687" i="1"/>
  <c r="C515" i="1"/>
  <c r="H85" i="9"/>
  <c r="C553" i="1"/>
  <c r="C636" i="1"/>
  <c r="D277" i="9"/>
  <c r="D85" i="9"/>
  <c r="C511" i="1"/>
  <c r="C683" i="1"/>
  <c r="C53" i="9"/>
  <c r="C503" i="1"/>
  <c r="G503" i="1" s="1"/>
  <c r="C675" i="1"/>
  <c r="C555" i="1"/>
  <c r="H277" i="9"/>
  <c r="C637" i="1"/>
  <c r="C557" i="1"/>
  <c r="C181" i="9"/>
  <c r="C703" i="1"/>
  <c r="C531" i="1"/>
  <c r="G531" i="1" s="1"/>
  <c r="D309" i="9"/>
  <c r="C627" i="1"/>
  <c r="C560" i="1"/>
  <c r="E309" i="9"/>
  <c r="C621" i="1"/>
  <c r="C561" i="1"/>
  <c r="C628" i="1"/>
  <c r="C545" i="1"/>
  <c r="G545" i="1" s="1"/>
  <c r="C245" i="9"/>
  <c r="E277" i="9"/>
  <c r="C634" i="1"/>
  <c r="C554" i="1"/>
  <c r="E85" i="9"/>
  <c r="C512" i="1"/>
  <c r="C684" i="1"/>
  <c r="C524" i="1"/>
  <c r="C149" i="9"/>
  <c r="C696" i="1"/>
  <c r="C571" i="1"/>
  <c r="C646" i="1"/>
  <c r="H341" i="9"/>
  <c r="C639" i="1"/>
  <c r="C564" i="1"/>
  <c r="H309" i="9"/>
  <c r="C574" i="1"/>
  <c r="C620" i="1"/>
  <c r="D373" i="9"/>
  <c r="C695" i="1"/>
  <c r="C523" i="1"/>
  <c r="G523" i="1" s="1"/>
  <c r="I117" i="9"/>
  <c r="C527" i="1"/>
  <c r="G527" i="1" s="1"/>
  <c r="F149" i="9"/>
  <c r="C699" i="1"/>
  <c r="I309" i="9"/>
  <c r="C640" i="1"/>
  <c r="C565" i="1"/>
  <c r="C698" i="1"/>
  <c r="C526" i="1"/>
  <c r="E149" i="9"/>
  <c r="D685" i="1"/>
  <c r="C507" i="1"/>
  <c r="G507" i="1" s="1"/>
  <c r="C679" i="1"/>
  <c r="G53" i="9"/>
  <c r="C568" i="1"/>
  <c r="E341" i="9"/>
  <c r="C643" i="1"/>
  <c r="E245" i="9"/>
  <c r="C547" i="1"/>
  <c r="C632" i="1"/>
  <c r="D707" i="1"/>
  <c r="C707" i="1"/>
  <c r="G181" i="9"/>
  <c r="C535" i="1"/>
  <c r="G535" i="1" s="1"/>
  <c r="C341" i="9"/>
  <c r="C641" i="1"/>
  <c r="C566" i="1"/>
  <c r="I85" i="9"/>
  <c r="C688" i="1"/>
  <c r="C516" i="1"/>
  <c r="D694" i="1"/>
  <c r="D635" i="1"/>
  <c r="D669" i="1"/>
  <c r="D627" i="1"/>
  <c r="D701" i="1"/>
  <c r="D626" i="1"/>
  <c r="D633" i="1"/>
  <c r="D708" i="1"/>
  <c r="D692" i="1"/>
  <c r="D686" i="1"/>
  <c r="D682" i="1"/>
  <c r="D684" i="1"/>
  <c r="D709" i="1"/>
  <c r="D702" i="1"/>
  <c r="D629" i="1"/>
  <c r="D640" i="1"/>
  <c r="D668" i="1"/>
  <c r="D688" i="1"/>
  <c r="D622" i="1"/>
  <c r="D623" i="1"/>
  <c r="D699" i="1"/>
  <c r="D630" i="1"/>
  <c r="D671" i="1"/>
  <c r="D712" i="1"/>
  <c r="D642" i="1"/>
  <c r="D716" i="1"/>
  <c r="D636" i="1"/>
  <c r="D713" i="1"/>
  <c r="D616" i="1"/>
  <c r="D634" i="1"/>
  <c r="D677" i="1"/>
  <c r="D689" i="1"/>
  <c r="D710" i="1"/>
  <c r="D680" i="1"/>
  <c r="D619" i="1"/>
  <c r="D693" i="1"/>
  <c r="D700" i="1"/>
  <c r="D675" i="1"/>
  <c r="D703" i="1"/>
  <c r="D674" i="1"/>
  <c r="D698" i="1"/>
  <c r="D691" i="1"/>
  <c r="D678" i="1"/>
  <c r="D643" i="1"/>
  <c r="D645" i="1"/>
  <c r="D639" i="1"/>
  <c r="D705" i="1"/>
  <c r="D631" i="1"/>
  <c r="D676" i="1"/>
  <c r="D670" i="1"/>
  <c r="D632" i="1"/>
  <c r="D697" i="1"/>
  <c r="D690" i="1"/>
  <c r="D637" i="1"/>
  <c r="D647" i="1"/>
  <c r="D620" i="1"/>
  <c r="D673" i="1"/>
  <c r="D621" i="1"/>
  <c r="D672" i="1"/>
  <c r="D641" i="1"/>
  <c r="D646" i="1"/>
  <c r="D683" i="1"/>
  <c r="D679" i="1"/>
  <c r="D695" i="1"/>
  <c r="D624" i="1"/>
  <c r="D681" i="1"/>
  <c r="C17" i="9"/>
  <c r="C71" i="1"/>
  <c r="CE67" i="1"/>
  <c r="J734" i="1"/>
  <c r="J815" i="1" s="1"/>
  <c r="D625" i="1"/>
  <c r="D618" i="1"/>
  <c r="C502" i="1"/>
  <c r="G502" i="1" s="1"/>
  <c r="C674" i="1"/>
  <c r="I21" i="9"/>
  <c r="C537" i="1"/>
  <c r="G537" i="1" s="1"/>
  <c r="C709" i="1"/>
  <c r="I181" i="9"/>
  <c r="H53" i="9"/>
  <c r="C680" i="1"/>
  <c r="C508" i="1"/>
  <c r="C635" i="1"/>
  <c r="C556" i="1"/>
  <c r="G277" i="9"/>
  <c r="I341" i="9"/>
  <c r="C647" i="1"/>
  <c r="C572" i="1"/>
  <c r="G85" i="9"/>
  <c r="C686" i="1"/>
  <c r="C514" i="1"/>
  <c r="C536" i="1"/>
  <c r="G536" i="1" s="1"/>
  <c r="H181" i="9"/>
  <c r="C708" i="1"/>
  <c r="I53" i="9"/>
  <c r="C509" i="1"/>
  <c r="C681" i="1"/>
  <c r="C682" i="1"/>
  <c r="C85" i="9"/>
  <c r="C510" i="1"/>
  <c r="G510" i="1" s="1"/>
  <c r="F181" i="9"/>
  <c r="C706" i="1"/>
  <c r="C534" i="1"/>
  <c r="C677" i="1"/>
  <c r="E53" i="9"/>
  <c r="C505" i="1"/>
  <c r="G505" i="1" s="1"/>
  <c r="C117" i="9"/>
  <c r="C689" i="1"/>
  <c r="C517" i="1"/>
  <c r="D245" i="9"/>
  <c r="C630" i="1"/>
  <c r="C546" i="1"/>
  <c r="G546" i="1" s="1"/>
  <c r="C525" i="1"/>
  <c r="G525" i="1" s="1"/>
  <c r="C697" i="1"/>
  <c r="D149" i="9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G498" i="1" l="1"/>
  <c r="H498" i="1" s="1"/>
  <c r="H531" i="1"/>
  <c r="H523" i="1"/>
  <c r="G511" i="1"/>
  <c r="H511" i="1"/>
  <c r="H535" i="1"/>
  <c r="G515" i="1"/>
  <c r="H515" i="1"/>
  <c r="G516" i="1"/>
  <c r="H516" i="1" s="1"/>
  <c r="G524" i="1"/>
  <c r="H524" i="1" s="1"/>
  <c r="G526" i="1"/>
  <c r="H526" i="1" s="1"/>
  <c r="G512" i="1"/>
  <c r="H512" i="1"/>
  <c r="D715" i="1"/>
  <c r="C648" i="1"/>
  <c r="M716" i="1" s="1"/>
  <c r="Y816" i="1" s="1"/>
  <c r="CE71" i="1"/>
  <c r="J816" i="1"/>
  <c r="I369" i="9"/>
  <c r="C433" i="1"/>
  <c r="C441" i="1" s="1"/>
  <c r="E623" i="1"/>
  <c r="C496" i="1"/>
  <c r="C21" i="9"/>
  <c r="C668" i="1"/>
  <c r="C715" i="1" s="1"/>
  <c r="G517" i="1"/>
  <c r="H517" i="1" s="1"/>
  <c r="G509" i="1"/>
  <c r="H509" i="1" s="1"/>
  <c r="G534" i="1"/>
  <c r="H534" i="1"/>
  <c r="G514" i="1"/>
  <c r="H514" i="1" s="1"/>
  <c r="G508" i="1"/>
  <c r="H508" i="1" s="1"/>
  <c r="E612" i="1" l="1"/>
  <c r="E639" i="1" s="1"/>
  <c r="C716" i="1"/>
  <c r="I373" i="9"/>
  <c r="G496" i="1"/>
  <c r="H496" i="1" s="1"/>
  <c r="E716" i="1"/>
  <c r="E700" i="1" l="1"/>
  <c r="E682" i="1"/>
  <c r="E691" i="1"/>
  <c r="E712" i="1"/>
  <c r="E640" i="1"/>
  <c r="E708" i="1"/>
  <c r="E641" i="1"/>
  <c r="E685" i="1"/>
  <c r="E674" i="1"/>
  <c r="E645" i="1"/>
  <c r="E678" i="1"/>
  <c r="E706" i="1"/>
  <c r="E669" i="1"/>
  <c r="E671" i="1"/>
  <c r="E688" i="1"/>
  <c r="E689" i="1"/>
  <c r="E710" i="1"/>
  <c r="E697" i="1"/>
  <c r="E677" i="1"/>
  <c r="E635" i="1"/>
  <c r="E643" i="1"/>
  <c r="E630" i="1"/>
  <c r="E693" i="1"/>
  <c r="E670" i="1"/>
  <c r="E703" i="1"/>
  <c r="E690" i="1"/>
  <c r="E694" i="1"/>
  <c r="E626" i="1"/>
  <c r="E686" i="1"/>
  <c r="E627" i="1"/>
  <c r="E695" i="1"/>
  <c r="E672" i="1"/>
  <c r="E632" i="1"/>
  <c r="E704" i="1"/>
  <c r="E696" i="1"/>
  <c r="E646" i="1"/>
  <c r="E702" i="1"/>
  <c r="E711" i="1"/>
  <c r="E629" i="1"/>
  <c r="E644" i="1"/>
  <c r="E684" i="1"/>
  <c r="E638" i="1"/>
  <c r="E683" i="1"/>
  <c r="E647" i="1"/>
  <c r="E709" i="1"/>
  <c r="E642" i="1"/>
  <c r="E637" i="1"/>
  <c r="E636" i="1"/>
  <c r="E628" i="1"/>
  <c r="E713" i="1"/>
  <c r="E687" i="1"/>
  <c r="E705" i="1"/>
  <c r="E668" i="1"/>
  <c r="E692" i="1"/>
  <c r="E699" i="1"/>
  <c r="E633" i="1"/>
  <c r="E673" i="1"/>
  <c r="E675" i="1"/>
  <c r="E676" i="1"/>
  <c r="E634" i="1"/>
  <c r="E701" i="1"/>
  <c r="E681" i="1"/>
  <c r="E624" i="1"/>
  <c r="E631" i="1"/>
  <c r="E698" i="1"/>
  <c r="E625" i="1"/>
  <c r="E680" i="1"/>
  <c r="E679" i="1"/>
  <c r="E707" i="1"/>
  <c r="F624" i="1" l="1"/>
  <c r="E715" i="1"/>
  <c r="F625" i="1" l="1"/>
  <c r="F638" i="1"/>
  <c r="F677" i="1"/>
  <c r="F710" i="1"/>
  <c r="F641" i="1"/>
  <c r="F707" i="1"/>
  <c r="F675" i="1"/>
  <c r="F711" i="1"/>
  <c r="F634" i="1"/>
  <c r="F676" i="1"/>
  <c r="F704" i="1"/>
  <c r="F712" i="1"/>
  <c r="F691" i="1"/>
  <c r="F685" i="1"/>
  <c r="F699" i="1"/>
  <c r="F697" i="1"/>
  <c r="F709" i="1"/>
  <c r="F689" i="1"/>
  <c r="F713" i="1"/>
  <c r="F716" i="1"/>
  <c r="F692" i="1"/>
  <c r="F630" i="1"/>
  <c r="F627" i="1"/>
  <c r="F701" i="1"/>
  <c r="F688" i="1"/>
  <c r="F632" i="1"/>
  <c r="F687" i="1"/>
  <c r="F696" i="1"/>
  <c r="F640" i="1"/>
  <c r="F646" i="1"/>
  <c r="F700" i="1"/>
  <c r="F644" i="1"/>
  <c r="F670" i="1"/>
  <c r="F703" i="1"/>
  <c r="F681" i="1"/>
  <c r="F643" i="1"/>
  <c r="F702" i="1"/>
  <c r="F706" i="1"/>
  <c r="F683" i="1"/>
  <c r="F694" i="1"/>
  <c r="F708" i="1"/>
  <c r="F633" i="1"/>
  <c r="F705" i="1"/>
  <c r="F686" i="1"/>
  <c r="F679" i="1"/>
  <c r="F684" i="1"/>
  <c r="F639" i="1"/>
  <c r="F645" i="1"/>
  <c r="F672" i="1"/>
  <c r="F695" i="1"/>
  <c r="F631" i="1"/>
  <c r="F678" i="1"/>
  <c r="F671" i="1"/>
  <c r="F690" i="1"/>
  <c r="F629" i="1"/>
  <c r="F642" i="1"/>
  <c r="F626" i="1"/>
  <c r="F636" i="1"/>
  <c r="F674" i="1"/>
  <c r="F669" i="1"/>
  <c r="F673" i="1"/>
  <c r="F698" i="1"/>
  <c r="F647" i="1"/>
  <c r="F680" i="1"/>
  <c r="F635" i="1"/>
  <c r="F637" i="1"/>
  <c r="F693" i="1"/>
  <c r="F682" i="1"/>
  <c r="F668" i="1"/>
  <c r="F628" i="1"/>
  <c r="F715" i="1" l="1"/>
  <c r="G62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3" i="1"/>
  <c r="G627" i="1"/>
  <c r="H628" i="1" l="1"/>
  <c r="H639" i="1" s="1"/>
  <c r="G715" i="1"/>
  <c r="H700" i="1" l="1"/>
  <c r="H710" i="1"/>
  <c r="H690" i="1"/>
  <c r="H644" i="1"/>
  <c r="H634" i="1"/>
  <c r="H680" i="1"/>
  <c r="H633" i="1"/>
  <c r="H704" i="1"/>
  <c r="H682" i="1"/>
  <c r="H676" i="1"/>
  <c r="H645" i="1"/>
  <c r="H683" i="1"/>
  <c r="H629" i="1"/>
  <c r="I629" i="1" s="1"/>
  <c r="H647" i="1"/>
  <c r="H637" i="1"/>
  <c r="H701" i="1"/>
  <c r="H669" i="1"/>
  <c r="H687" i="1"/>
  <c r="H699" i="1"/>
  <c r="H712" i="1"/>
  <c r="H668" i="1"/>
  <c r="H705" i="1"/>
  <c r="H641" i="1"/>
  <c r="H702" i="1"/>
  <c r="H691" i="1"/>
  <c r="H706" i="1"/>
  <c r="H684" i="1"/>
  <c r="H696" i="1"/>
  <c r="H716" i="1"/>
  <c r="H643" i="1"/>
  <c r="H686" i="1"/>
  <c r="H672" i="1"/>
  <c r="H711" i="1"/>
  <c r="H640" i="1"/>
  <c r="H679" i="1"/>
  <c r="H678" i="1"/>
  <c r="H695" i="1"/>
  <c r="H674" i="1"/>
  <c r="H685" i="1"/>
  <c r="H681" i="1"/>
  <c r="H636" i="1"/>
  <c r="H698" i="1"/>
  <c r="H694" i="1"/>
  <c r="H630" i="1"/>
  <c r="H642" i="1"/>
  <c r="H673" i="1"/>
  <c r="H670" i="1"/>
  <c r="H703" i="1"/>
  <c r="H675" i="1"/>
  <c r="H688" i="1"/>
  <c r="H677" i="1"/>
  <c r="H692" i="1"/>
  <c r="H713" i="1"/>
  <c r="H709" i="1"/>
  <c r="H689" i="1"/>
  <c r="H707" i="1"/>
  <c r="H697" i="1"/>
  <c r="H671" i="1"/>
  <c r="H646" i="1"/>
  <c r="H632" i="1"/>
  <c r="H631" i="1"/>
  <c r="H635" i="1"/>
  <c r="H708" i="1"/>
  <c r="H638" i="1"/>
  <c r="H693" i="1"/>
  <c r="H715" i="1" l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J630" i="1" s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36" i="1"/>
  <c r="I716" i="1"/>
  <c r="I677" i="1"/>
  <c r="I683" i="1"/>
  <c r="I697" i="1"/>
  <c r="I704" i="1"/>
  <c r="I712" i="1"/>
  <c r="I678" i="1"/>
  <c r="I673" i="1"/>
  <c r="I671" i="1"/>
  <c r="I669" i="1"/>
  <c r="I705" i="1"/>
  <c r="I674" i="1"/>
  <c r="I689" i="1"/>
  <c r="I641" i="1"/>
  <c r="I694" i="1"/>
  <c r="I702" i="1"/>
  <c r="I638" i="1"/>
  <c r="I633" i="1"/>
  <c r="I703" i="1"/>
  <c r="I687" i="1"/>
  <c r="I706" i="1"/>
  <c r="I632" i="1"/>
  <c r="I635" i="1"/>
  <c r="I696" i="1"/>
  <c r="I644" i="1"/>
  <c r="I680" i="1"/>
  <c r="I695" i="1"/>
  <c r="I713" i="1"/>
  <c r="I643" i="1"/>
  <c r="I679" i="1"/>
  <c r="I707" i="1"/>
  <c r="I668" i="1"/>
  <c r="I682" i="1"/>
  <c r="I710" i="1"/>
  <c r="I708" i="1"/>
  <c r="J683" i="1" l="1"/>
  <c r="J641" i="1"/>
  <c r="J681" i="1"/>
  <c r="J647" i="1"/>
  <c r="J696" i="1"/>
  <c r="J692" i="1"/>
  <c r="J631" i="1"/>
  <c r="J635" i="1"/>
  <c r="J637" i="1"/>
  <c r="J695" i="1"/>
  <c r="J689" i="1"/>
  <c r="J642" i="1"/>
  <c r="J713" i="1"/>
  <c r="J697" i="1"/>
  <c r="J711" i="1"/>
  <c r="J705" i="1"/>
  <c r="J677" i="1"/>
  <c r="J690" i="1"/>
  <c r="J710" i="1"/>
  <c r="J671" i="1"/>
  <c r="J636" i="1"/>
  <c r="J687" i="1"/>
  <c r="J700" i="1"/>
  <c r="J668" i="1"/>
  <c r="J701" i="1"/>
  <c r="J707" i="1"/>
  <c r="J691" i="1"/>
  <c r="J682" i="1"/>
  <c r="J708" i="1"/>
  <c r="J685" i="1"/>
  <c r="J688" i="1"/>
  <c r="J640" i="1"/>
  <c r="J638" i="1"/>
  <c r="J674" i="1"/>
  <c r="J709" i="1"/>
  <c r="J706" i="1"/>
  <c r="J676" i="1"/>
  <c r="J644" i="1"/>
  <c r="J699" i="1"/>
  <c r="J716" i="1"/>
  <c r="J639" i="1"/>
  <c r="J678" i="1"/>
  <c r="J633" i="1"/>
  <c r="J680" i="1"/>
  <c r="J693" i="1"/>
  <c r="J698" i="1"/>
  <c r="J672" i="1"/>
  <c r="J686" i="1"/>
  <c r="J684" i="1"/>
  <c r="J673" i="1"/>
  <c r="J703" i="1"/>
  <c r="J712" i="1"/>
  <c r="J679" i="1"/>
  <c r="J702" i="1"/>
  <c r="J646" i="1"/>
  <c r="J675" i="1"/>
  <c r="J704" i="1"/>
  <c r="J669" i="1"/>
  <c r="J634" i="1"/>
  <c r="J632" i="1"/>
  <c r="J670" i="1"/>
  <c r="J694" i="1"/>
  <c r="J645" i="1"/>
  <c r="J643" i="1"/>
  <c r="I715" i="1"/>
  <c r="K644" i="1" l="1"/>
  <c r="K687" i="1" s="1"/>
  <c r="L647" i="1"/>
  <c r="J715" i="1"/>
  <c r="K702" i="1" l="1"/>
  <c r="K683" i="1"/>
  <c r="K671" i="1"/>
  <c r="K674" i="1"/>
  <c r="K709" i="1"/>
  <c r="K690" i="1"/>
  <c r="K711" i="1"/>
  <c r="K688" i="1"/>
  <c r="K697" i="1"/>
  <c r="K698" i="1"/>
  <c r="K681" i="1"/>
  <c r="K710" i="1"/>
  <c r="K689" i="1"/>
  <c r="K701" i="1"/>
  <c r="K669" i="1"/>
  <c r="K680" i="1"/>
  <c r="K676" i="1"/>
  <c r="K692" i="1"/>
  <c r="K675" i="1"/>
  <c r="K673" i="1"/>
  <c r="K707" i="1"/>
  <c r="K686" i="1"/>
  <c r="K672" i="1"/>
  <c r="K668" i="1"/>
  <c r="K713" i="1"/>
  <c r="K685" i="1"/>
  <c r="K716" i="1"/>
  <c r="K696" i="1"/>
  <c r="K695" i="1"/>
  <c r="K712" i="1"/>
  <c r="K694" i="1"/>
  <c r="K679" i="1"/>
  <c r="K691" i="1"/>
  <c r="K705" i="1"/>
  <c r="K682" i="1"/>
  <c r="K703" i="1"/>
  <c r="K684" i="1"/>
  <c r="K670" i="1"/>
  <c r="K678" i="1"/>
  <c r="K704" i="1"/>
  <c r="K677" i="1"/>
  <c r="K706" i="1"/>
  <c r="K699" i="1"/>
  <c r="K693" i="1"/>
  <c r="K708" i="1"/>
  <c r="K700" i="1"/>
  <c r="L688" i="1"/>
  <c r="L684" i="1"/>
  <c r="L703" i="1"/>
  <c r="L680" i="1"/>
  <c r="L713" i="1"/>
  <c r="L670" i="1"/>
  <c r="L681" i="1"/>
  <c r="M681" i="1" s="1"/>
  <c r="L677" i="1"/>
  <c r="L674" i="1"/>
  <c r="M674" i="1" s="1"/>
  <c r="L698" i="1"/>
  <c r="L699" i="1"/>
  <c r="L685" i="1"/>
  <c r="M685" i="1" s="1"/>
  <c r="L695" i="1"/>
  <c r="L712" i="1"/>
  <c r="L705" i="1"/>
  <c r="M705" i="1" s="1"/>
  <c r="L709" i="1"/>
  <c r="L694" i="1"/>
  <c r="M694" i="1" s="1"/>
  <c r="L672" i="1"/>
  <c r="L701" i="1"/>
  <c r="L710" i="1"/>
  <c r="L687" i="1"/>
  <c r="M687" i="1" s="1"/>
  <c r="L693" i="1"/>
  <c r="L679" i="1"/>
  <c r="L676" i="1"/>
  <c r="M676" i="1" s="1"/>
  <c r="L668" i="1"/>
  <c r="L686" i="1"/>
  <c r="L696" i="1"/>
  <c r="L678" i="1"/>
  <c r="L706" i="1"/>
  <c r="M706" i="1" s="1"/>
  <c r="L683" i="1"/>
  <c r="M683" i="1" s="1"/>
  <c r="L675" i="1"/>
  <c r="M675" i="1" s="1"/>
  <c r="L716" i="1"/>
  <c r="L689" i="1"/>
  <c r="L700" i="1"/>
  <c r="L691" i="1"/>
  <c r="M691" i="1" s="1"/>
  <c r="L708" i="1"/>
  <c r="L711" i="1"/>
  <c r="L673" i="1"/>
  <c r="M673" i="1" s="1"/>
  <c r="L692" i="1"/>
  <c r="M692" i="1" s="1"/>
  <c r="L690" i="1"/>
  <c r="M690" i="1" s="1"/>
  <c r="L697" i="1"/>
  <c r="M697" i="1" s="1"/>
  <c r="L671" i="1"/>
  <c r="M671" i="1" s="1"/>
  <c r="L669" i="1"/>
  <c r="L702" i="1"/>
  <c r="M702" i="1" s="1"/>
  <c r="L704" i="1"/>
  <c r="L707" i="1"/>
  <c r="L682" i="1"/>
  <c r="M682" i="1" s="1"/>
  <c r="M672" i="1" l="1"/>
  <c r="M693" i="1"/>
  <c r="Y759" i="1" s="1"/>
  <c r="M668" i="1"/>
  <c r="C23" i="9" s="1"/>
  <c r="M709" i="1"/>
  <c r="Y775" i="1" s="1"/>
  <c r="M677" i="1"/>
  <c r="E55" i="9" s="1"/>
  <c r="M713" i="1"/>
  <c r="F215" i="9" s="1"/>
  <c r="M712" i="1"/>
  <c r="E215" i="9" s="1"/>
  <c r="M670" i="1"/>
  <c r="Y736" i="1" s="1"/>
  <c r="M701" i="1"/>
  <c r="H151" i="9" s="1"/>
  <c r="M688" i="1"/>
  <c r="I87" i="9" s="1"/>
  <c r="M711" i="1"/>
  <c r="Y777" i="1" s="1"/>
  <c r="M679" i="1"/>
  <c r="G55" i="9" s="1"/>
  <c r="M704" i="1"/>
  <c r="Y770" i="1" s="1"/>
  <c r="M678" i="1"/>
  <c r="F55" i="9" s="1"/>
  <c r="M680" i="1"/>
  <c r="H55" i="9" s="1"/>
  <c r="K715" i="1"/>
  <c r="M669" i="1"/>
  <c r="D23" i="9" s="1"/>
  <c r="M707" i="1"/>
  <c r="Y773" i="1" s="1"/>
  <c r="M710" i="1"/>
  <c r="C215" i="9" s="1"/>
  <c r="M708" i="1"/>
  <c r="H183" i="9" s="1"/>
  <c r="M699" i="1"/>
  <c r="Y765" i="1" s="1"/>
  <c r="M703" i="1"/>
  <c r="C183" i="9" s="1"/>
  <c r="M695" i="1"/>
  <c r="I119" i="9" s="1"/>
  <c r="M696" i="1"/>
  <c r="C151" i="9" s="1"/>
  <c r="M700" i="1"/>
  <c r="Y766" i="1" s="1"/>
  <c r="M686" i="1"/>
  <c r="Y752" i="1" s="1"/>
  <c r="M698" i="1"/>
  <c r="E151" i="9" s="1"/>
  <c r="M684" i="1"/>
  <c r="E87" i="9" s="1"/>
  <c r="M689" i="1"/>
  <c r="C119" i="9" s="1"/>
  <c r="C87" i="9"/>
  <c r="Y748" i="1"/>
  <c r="H23" i="9"/>
  <c r="Y739" i="1"/>
  <c r="Y749" i="1"/>
  <c r="D87" i="9"/>
  <c r="C55" i="9"/>
  <c r="Y741" i="1"/>
  <c r="H87" i="9"/>
  <c r="Y753" i="1"/>
  <c r="Y756" i="1"/>
  <c r="D119" i="9"/>
  <c r="F119" i="9"/>
  <c r="Y758" i="1"/>
  <c r="Y747" i="1"/>
  <c r="I55" i="9"/>
  <c r="Y772" i="1"/>
  <c r="F183" i="9"/>
  <c r="Y768" i="1"/>
  <c r="I151" i="9"/>
  <c r="Y751" i="1"/>
  <c r="F87" i="9"/>
  <c r="Y742" i="1"/>
  <c r="D55" i="9"/>
  <c r="E183" i="9"/>
  <c r="Y771" i="1"/>
  <c r="Y757" i="1"/>
  <c r="E119" i="9"/>
  <c r="Y737" i="1"/>
  <c r="F23" i="9"/>
  <c r="Y738" i="1"/>
  <c r="G23" i="9"/>
  <c r="Y734" i="1"/>
  <c r="D151" i="9"/>
  <c r="Y763" i="1"/>
  <c r="L715" i="1"/>
  <c r="H119" i="9"/>
  <c r="Y760" i="1"/>
  <c r="I23" i="9"/>
  <c r="Y740" i="1"/>
  <c r="F151" i="9" l="1"/>
  <c r="Y774" i="1"/>
  <c r="G119" i="9"/>
  <c r="Y750" i="1"/>
  <c r="Y743" i="1"/>
  <c r="I183" i="9"/>
  <c r="Y745" i="1"/>
  <c r="D183" i="9"/>
  <c r="Y746" i="1"/>
  <c r="Y779" i="1"/>
  <c r="Y778" i="1"/>
  <c r="G87" i="9"/>
  <c r="Y754" i="1"/>
  <c r="D215" i="9"/>
  <c r="Y764" i="1"/>
  <c r="Y735" i="1"/>
  <c r="E23" i="9"/>
  <c r="G183" i="9"/>
  <c r="G151" i="9"/>
  <c r="Y767" i="1"/>
  <c r="Y776" i="1"/>
  <c r="Y744" i="1"/>
  <c r="Y769" i="1"/>
  <c r="Y755" i="1"/>
  <c r="M715" i="1"/>
  <c r="Y761" i="1"/>
  <c r="Y762" i="1"/>
  <c r="Y815" i="1" l="1"/>
</calcChain>
</file>

<file path=xl/sharedStrings.xml><?xml version="1.0" encoding="utf-8"?>
<sst xmlns="http://schemas.openxmlformats.org/spreadsheetml/2006/main" count="6913" uniqueCount="1283">
  <si>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</si>
  <si>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</si>
  <si>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</si>
  <si>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</si>
  <si>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</si>
  <si>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</si>
  <si>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</si>
  <si>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</si>
  <si>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</si>
  <si>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</si>
  <si>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</si>
  <si>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</si>
  <si>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</si>
  <si>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</si>
  <si>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</si>
  <si>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</si>
  <si>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</si>
  <si>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</si>
  <si>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</si>
  <si>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</si>
  <si>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</si>
  <si>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</si>
  <si>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</si>
  <si>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</si>
  <si>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</si>
  <si>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</si>
  <si>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</si>
  <si>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</si>
  <si>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</si>
  <si>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</si>
  <si>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</si>
  <si>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</si>
  <si>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</si>
  <si>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</si>
  <si>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</si>
  <si>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</si>
  <si>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</si>
  <si>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</si>
  <si>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</si>
  <si>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</si>
  <si>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</si>
  <si>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</si>
  <si>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</si>
  <si>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</si>
  <si>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</si>
  <si>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</si>
  <si>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</si>
  <si>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</si>
  <si>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</si>
  <si>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</si>
  <si>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</si>
  <si>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</si>
  <si>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</si>
  <si>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</si>
  <si>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</si>
  <si>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</si>
  <si>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</si>
  <si>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</si>
  <si>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</si>
  <si>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</si>
  <si>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</si>
  <si>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</si>
  <si>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</si>
  <si>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</si>
  <si>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</si>
  <si>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</si>
  <si>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</si>
  <si>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</si>
  <si>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</si>
  <si>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</si>
  <si>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</si>
  <si>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</si>
  <si>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</si>
  <si>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</si>
  <si>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</si>
  <si>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</si>
  <si>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</si>
  <si>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</si>
  <si>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</si>
  <si>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</si>
  <si>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</si>
  <si>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</si>
  <si>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</si>
  <si>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</si>
  <si>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</si>
  <si>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</si>
  <si>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</si>
  <si>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</si>
  <si>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</si>
  <si>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</si>
  <si>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</si>
  <si>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</si>
  <si>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</si>
  <si>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</si>
  <si>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</si>
  <si>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</si>
  <si>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</si>
  <si>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</si>
  <si>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</si>
  <si>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</si>
  <si>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</si>
  <si>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</si>
  <si>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</si>
  <si>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</si>
  <si>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</si>
  <si>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</si>
  <si>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</si>
  <si>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</si>
  <si>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</si>
  <si>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</si>
  <si>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</si>
  <si>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</si>
  <si>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</si>
  <si>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</si>
  <si>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</si>
  <si>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</si>
  <si>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</si>
  <si>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</si>
  <si>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</si>
  <si>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</si>
  <si>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</si>
  <si>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</si>
  <si>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</si>
  <si>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</si>
  <si>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</si>
  <si>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</si>
  <si>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</si>
  <si>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</si>
  <si>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</si>
  <si>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</si>
  <si>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</si>
  <si>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</si>
  <si>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</si>
  <si>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</si>
  <si>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</si>
  <si>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</si>
  <si>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</si>
  <si>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</si>
  <si>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</si>
  <si>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</si>
  <si>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</si>
  <si>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</si>
  <si>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</si>
  <si>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</si>
  <si>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</si>
  <si>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</si>
  <si>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</si>
  <si>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</si>
  <si>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</si>
  <si>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</si>
  <si>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</si>
  <si>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</si>
  <si>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</si>
  <si>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</si>
  <si>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</si>
  <si>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</si>
  <si>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</si>
  <si>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</si>
  <si>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</si>
  <si>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</si>
  <si>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</si>
  <si>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</si>
  <si>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</si>
  <si>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</si>
  <si>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</si>
  <si>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</si>
  <si>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</si>
  <si>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</si>
  <si>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</si>
  <si>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</si>
  <si>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</si>
  <si>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</si>
  <si>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</si>
  <si>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</si>
  <si>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</si>
  <si>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</si>
  <si>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</si>
  <si>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</si>
  <si>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</si>
  <si>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</si>
  <si>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</si>
  <si>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</si>
  <si>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</si>
  <si>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</si>
  <si>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</si>
  <si>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</si>
  <si>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</si>
  <si>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</si>
  <si>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</si>
  <si>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</si>
  <si>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</si>
  <si>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</si>
  <si>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</si>
  <si>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</si>
  <si>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</si>
  <si>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</si>
  <si>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</si>
  <si>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</si>
  <si>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</si>
  <si>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</si>
  <si>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</si>
  <si>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</si>
  <si>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</si>
  <si>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</si>
  <si>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</si>
  <si>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</si>
  <si>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</si>
  <si>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</si>
  <si>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</si>
  <si>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</si>
  <si>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</si>
  <si>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</si>
  <si>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</si>
  <si>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</si>
  <si>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</si>
  <si>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</si>
  <si>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</si>
  <si>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</si>
  <si>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</si>
  <si>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</si>
  <si>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</si>
  <si>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</si>
  <si>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</si>
  <si>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</si>
  <si>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</si>
  <si>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</si>
  <si>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</si>
  <si>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</si>
  <si>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</si>
  <si>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</si>
  <si>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</si>
  <si>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</si>
  <si>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</si>
  <si>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</si>
  <si>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</si>
  <si>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</si>
  <si>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</si>
  <si>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</si>
  <si>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</si>
  <si>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</si>
  <si>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</si>
  <si>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</si>
  <si>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</si>
  <si>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</si>
  <si>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</si>
  <si>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</si>
  <si>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</si>
  <si>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</si>
  <si>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</si>
  <si>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</si>
  <si>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</si>
  <si>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</si>
  <si>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</si>
  <si>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</si>
  <si>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</si>
  <si>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</si>
  <si>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</si>
  <si>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</si>
  <si>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</si>
  <si>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</si>
  <si>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</si>
  <si>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</si>
  <si>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</si>
  <si>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</si>
  <si>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</si>
  <si>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</si>
  <si>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</si>
  <si>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</si>
  <si>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</si>
  <si>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</si>
  <si>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</si>
  <si>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</si>
  <si>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</si>
  <si>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</si>
  <si>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</si>
  <si>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</si>
  <si>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</si>
  <si>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</si>
  <si>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</si>
  <si>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</si>
  <si>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</si>
  <si>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</si>
  <si>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</si>
  <si>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</si>
  <si>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</si>
  <si>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</si>
  <si>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</si>
  <si>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</si>
  <si>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</si>
  <si>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</si>
  <si>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</si>
  <si>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</si>
  <si>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</si>
  <si>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</si>
  <si>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</si>
  <si>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</si>
  <si>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</si>
  <si>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</si>
  <si>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</si>
  <si>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</si>
  <si>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</si>
  <si>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</si>
  <si>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</si>
  <si>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</si>
  <si>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</si>
  <si>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</si>
  <si>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</si>
  <si>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</si>
  <si>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</si>
  <si>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</si>
  <si>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</si>
  <si>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</si>
  <si>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</si>
  <si>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</si>
  <si>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</si>
  <si>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</si>
  <si>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</si>
  <si>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</si>
  <si>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</si>
  <si>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</si>
  <si>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</si>
  <si>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</si>
  <si>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</si>
  <si>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</si>
  <si>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</si>
  <si>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</si>
  <si>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</si>
  <si>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</si>
  <si>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</si>
  <si>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</si>
  <si>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</si>
  <si>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</si>
  <si>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</si>
  <si>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</si>
  <si>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</si>
  <si>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</si>
  <si>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</si>
  <si>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</si>
  <si>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</si>
  <si>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</si>
  <si>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</si>
  <si>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</si>
  <si>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</si>
  <si>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</si>
  <si>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</si>
  <si>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</si>
  <si>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</si>
  <si>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</si>
  <si>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</si>
  <si>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</si>
  <si>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</si>
  <si>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</si>
  <si>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</si>
  <si>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</si>
  <si>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</si>
  <si>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</si>
  <si>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</si>
  <si>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</si>
  <si>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</si>
  <si>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</si>
  <si>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</si>
  <si>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</si>
  <si>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</si>
  <si>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</si>
  <si>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</si>
  <si>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</si>
  <si>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</si>
  <si>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</si>
  <si>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</si>
  <si>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</si>
  <si>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</si>
  <si>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</si>
  <si>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</si>
  <si>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</si>
  <si>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</si>
  <si>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</si>
  <si>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</si>
  <si>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</si>
  <si>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</si>
  <si>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</si>
  <si>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</si>
  <si>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</si>
  <si>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</si>
  <si>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</si>
  <si>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</si>
  <si>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</si>
  <si>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</si>
  <si>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</si>
  <si>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</si>
  <si>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</si>
  <si>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</si>
  <si>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</si>
  <si>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</si>
  <si>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</si>
  <si>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</si>
  <si>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</si>
  <si>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</si>
  <si>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</si>
  <si>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</si>
  <si>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</si>
  <si>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</si>
  <si>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</si>
  <si>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</si>
  <si>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</si>
  <si>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</si>
  <si>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</si>
  <si>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</si>
  <si>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</si>
  <si>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</si>
  <si>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</si>
  <si>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</si>
  <si>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</si>
  <si>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</si>
  <si>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</si>
  <si>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</si>
  <si>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</si>
  <si>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</si>
  <si>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</si>
  <si>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</si>
  <si>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</si>
  <si>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</si>
  <si>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</si>
  <si>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</si>
  <si>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</si>
  <si>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</si>
  <si>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</si>
  <si>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</si>
  <si>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</si>
  <si>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</si>
  <si>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</si>
  <si>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</si>
  <si>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</si>
  <si>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</si>
  <si>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</si>
  <si>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</si>
  <si>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</si>
  <si>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</si>
  <si>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</si>
  <si>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</si>
  <si>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</si>
  <si>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</si>
  <si>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</si>
  <si>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</si>
  <si>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</si>
  <si>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</si>
  <si>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</si>
  <si>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</si>
  <si>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</si>
  <si>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</si>
  <si>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</si>
  <si>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</si>
  <si>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</si>
  <si>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</si>
  <si>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</si>
  <si>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</si>
  <si>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</si>
  <si>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</si>
  <si>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</si>
  <si>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</si>
  <si>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</si>
  <si>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</si>
  <si>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</si>
  <si>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</si>
  <si>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</si>
  <si>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</si>
  <si>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</si>
  <si>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</si>
  <si>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</si>
  <si>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</si>
  <si>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</si>
  <si>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</si>
  <si>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</si>
  <si>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</si>
  <si>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</si>
  <si>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</si>
  <si>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</si>
  <si>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</si>
  <si>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</si>
  <si>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</si>
  <si>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</si>
  <si>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</si>
  <si>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</si>
  <si>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</si>
  <si>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</si>
  <si>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</si>
  <si>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</si>
  <si>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</si>
  <si>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</si>
  <si>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</si>
  <si>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</si>
  <si>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</si>
  <si>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</si>
  <si>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</si>
  <si>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</si>
  <si>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</si>
  <si>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</si>
  <si>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</si>
  <si>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</si>
  <si>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</si>
  <si>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</si>
  <si>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</si>
  <si>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</si>
  <si>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</si>
  <si>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</si>
  <si>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</si>
  <si>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</si>
  <si>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</si>
  <si>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</si>
  <si>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</si>
  <si>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</si>
  <si>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</si>
  <si>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</si>
  <si>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</si>
  <si>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</si>
  <si>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</si>
  <si>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</si>
  <si>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</si>
  <si>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</si>
  <si>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</si>
  <si>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</si>
  <si>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</si>
  <si>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</si>
  <si>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</si>
  <si>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</si>
  <si>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</si>
  <si>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</si>
  <si>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</si>
  <si>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</si>
  <si>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</si>
  <si>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</si>
  <si>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</si>
  <si>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</si>
  <si>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</si>
  <si>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</si>
  <si>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</si>
  <si>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</si>
  <si>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</si>
  <si>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</si>
  <si>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</si>
  <si>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</si>
  <si>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</si>
  <si>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</si>
  <si>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</si>
  <si>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</si>
  <si>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</si>
  <si>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</si>
  <si>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</si>
  <si>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</si>
  <si>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</si>
  <si>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</si>
  <si>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</si>
  <si>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</si>
  <si>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</si>
  <si>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</si>
  <si>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</si>
  <si>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</si>
  <si>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</si>
  <si>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</si>
  <si>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</si>
  <si>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</si>
  <si>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</si>
  <si>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</si>
  <si>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</si>
  <si>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</si>
  <si>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</si>
  <si>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</si>
  <si>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</si>
  <si>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</si>
  <si>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</si>
  <si>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</si>
  <si>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</si>
  <si>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</si>
  <si>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</si>
  <si>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</si>
  <si>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</si>
  <si>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</si>
  <si>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</si>
  <si>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</si>
  <si>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</si>
  <si>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</si>
  <si>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</si>
  <si>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</si>
  <si>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</si>
  <si>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</si>
  <si>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</si>
  <si>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</si>
  <si>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</si>
  <si>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</si>
  <si>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</si>
  <si>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</si>
  <si>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</si>
  <si>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</si>
  <si>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</si>
  <si>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</si>
  <si>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</si>
  <si>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</si>
  <si>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</si>
  <si>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</si>
  <si>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</si>
  <si>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</si>
  <si>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</si>
  <si>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</si>
  <si>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</si>
  <si>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</si>
  <si>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</si>
  <si>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</si>
  <si>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</si>
  <si>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</si>
  <si>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</si>
  <si>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</si>
  <si>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</si>
  <si>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</si>
  <si>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</si>
  <si>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</si>
  <si>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</si>
  <si>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</si>
  <si>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</si>
  <si>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</si>
  <si>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</si>
  <si>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</si>
  <si>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</si>
  <si>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</si>
  <si>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</si>
  <si>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</si>
  <si>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</si>
  <si>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</si>
  <si>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</si>
  <si>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</si>
  <si>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</si>
  <si>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</si>
  <si>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</si>
  <si>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</si>
  <si>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</si>
  <si>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</si>
  <si>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</si>
  <si>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</si>
  <si>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</si>
  <si>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</si>
  <si>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</si>
  <si>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</si>
  <si>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</si>
  <si>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</si>
  <si>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</si>
  <si>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</si>
  <si>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</si>
  <si>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</si>
  <si>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</si>
  <si>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</si>
  <si>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</si>
  <si>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</si>
  <si>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</si>
  <si>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</si>
  <si>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</si>
  <si>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</si>
  <si>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</si>
  <si>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</si>
  <si>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</si>
  <si>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</si>
  <si>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</si>
  <si>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</si>
  <si>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</si>
  <si>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</si>
  <si>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</si>
  <si>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</si>
  <si>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</si>
  <si>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</si>
  <si>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</si>
  <si>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</si>
  <si>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</si>
  <si>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</si>
  <si>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</si>
  <si>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</si>
  <si>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</si>
  <si>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</si>
  <si>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</si>
  <si>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</si>
  <si>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</si>
  <si>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</si>
  <si>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</si>
  <si>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</si>
  <si>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</si>
  <si>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</si>
  <si>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</si>
  <si>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</si>
  <si>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</si>
  <si>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</si>
  <si>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</si>
  <si>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</si>
  <si>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</si>
  <si>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</si>
  <si>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</si>
  <si>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</si>
  <si>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</si>
  <si>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</si>
  <si>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</si>
  <si>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</si>
  <si>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</si>
  <si>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</si>
  <si>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</si>
  <si>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</si>
  <si>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</si>
  <si>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</si>
  <si>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</si>
  <si>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</si>
  <si>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</si>
  <si>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</si>
  <si>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</si>
  <si>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</si>
  <si>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</si>
  <si>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</si>
  <si>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</si>
  <si>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</si>
  <si>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</si>
  <si>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</si>
  <si>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</si>
  <si>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</si>
  <si>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</si>
  <si>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</si>
  <si>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</si>
  <si>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</si>
  <si>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</si>
  <si>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</si>
  <si>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</si>
  <si>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</si>
  <si>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</si>
  <si>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</si>
  <si>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</si>
  <si>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</si>
  <si>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</si>
  <si>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</si>
  <si>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</si>
  <si>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</si>
  <si>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</si>
  <si>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</si>
  <si>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</si>
  <si>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</si>
  <si>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</si>
  <si>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</si>
  <si>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</si>
  <si>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</si>
  <si>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</si>
  <si>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</si>
  <si>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</si>
  <si>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</si>
  <si>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</si>
  <si>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</si>
  <si>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</si>
  <si>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</si>
  <si>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</si>
  <si>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</si>
  <si>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</si>
  <si>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</si>
  <si>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</si>
  <si>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</si>
  <si>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</si>
  <si>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</si>
  <si>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</si>
  <si>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</si>
  <si>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</si>
  <si>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</si>
  <si>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</si>
  <si>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</si>
  <si>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</si>
  <si>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</si>
  <si>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</si>
  <si>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</si>
  <si>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</si>
  <si>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</si>
  <si>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</si>
  <si>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</si>
  <si>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</si>
  <si>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</si>
  <si>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</si>
  <si>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</si>
  <si>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</si>
  <si>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</si>
  <si>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</si>
  <si>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</si>
  <si>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</si>
  <si>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</si>
  <si>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</si>
  <si>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</si>
  <si>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</si>
  <si>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</si>
  <si>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</si>
  <si>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</si>
  <si>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</si>
  <si>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</si>
  <si>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</si>
  <si>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</si>
  <si>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</si>
  <si>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</si>
  <si>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</si>
  <si>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</si>
  <si>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</si>
  <si>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</si>
  <si>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</si>
  <si>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</si>
  <si>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</si>
  <si>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</si>
  <si>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</si>
  <si>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</si>
  <si>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</si>
  <si>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</si>
  <si>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</si>
  <si>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</si>
  <si>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</si>
  <si>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</si>
  <si>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</si>
  <si>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</si>
  <si>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</si>
  <si>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</si>
  <si>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</si>
  <si>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</si>
  <si>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</si>
  <si>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</si>
  <si>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</si>
  <si>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</si>
  <si>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</si>
  <si>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</si>
  <si>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</si>
  <si>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</si>
  <si>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</si>
  <si>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</si>
  <si>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</si>
  <si>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</si>
  <si>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</si>
  <si>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</si>
  <si>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</si>
  <si>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</si>
  <si>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</si>
  <si>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</si>
  <si>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</si>
  <si>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</si>
  <si>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</si>
  <si>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</si>
  <si>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</si>
  <si>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</si>
  <si>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</si>
  <si>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</si>
  <si>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</si>
  <si>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</si>
  <si>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</si>
  <si>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</si>
  <si>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</si>
  <si>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</si>
  <si>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</si>
  <si>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</si>
  <si>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</si>
  <si>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</si>
  <si>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</si>
  <si>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</si>
  <si>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</si>
  <si>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</si>
  <si>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</si>
  <si>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</si>
  <si>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</si>
  <si>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</si>
  <si>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</si>
  <si>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</si>
  <si>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</si>
  <si>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</si>
  <si>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</si>
  <si>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</si>
  <si>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</si>
  <si>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</si>
  <si>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</si>
  <si>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</si>
  <si>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</si>
  <si>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</si>
  <si>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</si>
  <si>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</si>
  <si>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</si>
  <si>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</si>
  <si>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</si>
  <si>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</si>
  <si>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</si>
  <si>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</si>
  <si>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</si>
  <si>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</si>
  <si>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</si>
  <si>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</si>
  <si>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</si>
  <si>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</si>
  <si>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</si>
  <si>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</si>
  <si>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</si>
  <si>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</si>
  <si>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</si>
  <si>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</si>
  <si>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</si>
  <si>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</si>
  <si>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</si>
  <si>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</si>
  <si>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</si>
  <si>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</si>
  <si>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</si>
  <si>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</si>
  <si>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</si>
  <si>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</si>
  <si>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</si>
  <si>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</si>
  <si>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</si>
  <si>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</si>
  <si>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</si>
  <si>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</si>
  <si>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</si>
  <si>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</si>
  <si>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</si>
  <si>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</si>
  <si>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</si>
  <si>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</si>
  <si>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</si>
  <si>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</si>
  <si>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</si>
  <si>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</si>
  <si>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</si>
  <si>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</si>
  <si>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</si>
  <si>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</si>
  <si>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</si>
  <si>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</si>
  <si>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</si>
  <si>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</si>
  <si>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</si>
  <si>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</si>
  <si>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</si>
  <si>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</si>
  <si>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</si>
  <si>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</si>
  <si>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</si>
  <si>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</si>
  <si>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</si>
  <si>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</si>
  <si>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</si>
  <si>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</si>
  <si>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</si>
  <si>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</si>
  <si>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</si>
  <si>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</si>
  <si>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</si>
  <si>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</si>
  <si>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</si>
  <si>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</si>
  <si>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</si>
  <si>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</si>
  <si>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</si>
  <si>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</si>
  <si>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</si>
  <si>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</si>
  <si>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</si>
  <si>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</si>
  <si>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</si>
  <si>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</si>
  <si>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</si>
  <si>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</si>
  <si>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</si>
  <si>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</si>
  <si>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</si>
  <si>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</si>
  <si>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</si>
  <si>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</si>
  <si>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</si>
  <si>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</si>
  <si>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</si>
  <si>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</si>
  <si>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</si>
  <si>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</si>
  <si>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</si>
  <si>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</si>
  <si>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</si>
  <si>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</si>
  <si>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</si>
  <si>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</si>
  <si>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</si>
  <si>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</si>
  <si>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</si>
  <si>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</si>
  <si>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</si>
  <si>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</si>
  <si>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</si>
  <si>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</si>
  <si>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</si>
  <si>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</si>
  <si>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</si>
  <si>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</si>
  <si>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</si>
  <si>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</si>
  <si>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</si>
  <si>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</si>
  <si>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</si>
  <si>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</si>
  <si>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</si>
  <si>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</si>
  <si>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</si>
  <si>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</si>
  <si>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</si>
  <si>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</si>
  <si>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</si>
  <si>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</si>
  <si>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</si>
  <si>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</si>
  <si>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</si>
  <si>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</si>
  <si>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</si>
  <si>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</si>
  <si>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</si>
  <si>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</si>
  <si>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</si>
  <si>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</si>
  <si>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</si>
  <si>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</si>
  <si>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</si>
  <si>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</si>
  <si>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</si>
  <si>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</si>
  <si>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</si>
  <si>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</si>
  <si>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</si>
  <si>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</si>
  <si>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</si>
  <si>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</si>
  <si>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</si>
  <si>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</si>
  <si>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</si>
  <si>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</si>
  <si>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</si>
  <si>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</si>
  <si>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</si>
  <si>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</si>
  <si>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</si>
  <si>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</si>
  <si>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</si>
  <si>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</si>
  <si>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</si>
  <si>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</si>
  <si>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</si>
  <si>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</si>
  <si>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</si>
  <si>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</si>
  <si>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</si>
  <si>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</si>
  <si>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</si>
  <si>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</si>
  <si>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</si>
  <si>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</si>
  <si>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</si>
  <si>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</si>
  <si>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</si>
  <si>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</si>
  <si>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</si>
  <si>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</si>
  <si>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</si>
  <si>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</si>
  <si>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</si>
  <si>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</si>
  <si>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</si>
  <si>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</si>
  <si>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</si>
  <si>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</si>
  <si>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</si>
  <si>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</si>
  <si>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</si>
  <si>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</si>
  <si>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</si>
  <si>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</si>
  <si>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</si>
  <si>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</si>
  <si>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</si>
  <si>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</si>
  <si>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</si>
  <si>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</si>
  <si>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</si>
  <si>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</si>
  <si>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</si>
  <si>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</si>
  <si>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</si>
  <si>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</si>
  <si>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</si>
  <si>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</si>
  <si>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</si>
  <si>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</si>
  <si>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</si>
  <si>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</si>
  <si>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</si>
  <si>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</si>
  <si>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</si>
  <si>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</si>
  <si>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</si>
  <si>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</si>
  <si>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</si>
  <si>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</si>
  <si>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</si>
  <si>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</si>
  <si>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</si>
  <si>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</si>
  <si>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</si>
  <si>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</si>
  <si>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</si>
  <si>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</si>
  <si>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</si>
  <si>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</si>
  <si>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</si>
  <si>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</si>
  <si>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</si>
  <si>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</si>
  <si>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</si>
  <si>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</si>
  <si>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</si>
  <si>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</si>
  <si>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</si>
  <si>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</si>
  <si>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</si>
  <si>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</si>
  <si>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</si>
  <si>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</si>
  <si>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</si>
  <si>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</si>
  <si>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</si>
  <si>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</si>
  <si>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</si>
  <si>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</si>
  <si>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</si>
  <si>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</si>
  <si>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</si>
  <si>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</si>
  <si>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</si>
  <si>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</si>
  <si>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</si>
  <si>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</si>
  <si>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</si>
  <si>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</si>
  <si>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</si>
  <si>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</si>
  <si>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</si>
  <si>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</si>
  <si>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</si>
  <si>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</si>
  <si>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</si>
  <si>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</si>
  <si>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</si>
  <si>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</si>
  <si>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</si>
  <si>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</si>
  <si>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</si>
  <si>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</si>
  <si>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</si>
  <si>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</si>
  <si>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</si>
  <si>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</si>
  <si>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</si>
  <si>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</si>
  <si>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</si>
  <si>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</si>
  <si>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</si>
  <si>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</si>
  <si>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</si>
  <si>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</si>
  <si>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</si>
  <si>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</si>
  <si>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</si>
  <si>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</si>
  <si>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</si>
  <si>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</si>
  <si>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</si>
  <si>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</si>
  <si>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</si>
  <si>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</si>
  <si>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</si>
  <si>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</si>
  <si>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</si>
  <si>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</si>
  <si>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</si>
  <si>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</si>
  <si>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</si>
  <si>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</si>
  <si>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</si>
  <si>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</si>
  <si>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</si>
  <si>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</si>
  <si>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</si>
  <si>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</si>
  <si>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</si>
  <si>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</si>
  <si>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</si>
  <si>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</si>
  <si>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</si>
  <si>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</si>
  <si>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</si>
  <si>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</si>
  <si>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</si>
  <si>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</si>
  <si>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</si>
  <si>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</si>
  <si>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</si>
  <si>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</si>
  <si>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</si>
  <si>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</si>
  <si>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</si>
  <si>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</si>
  <si>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</si>
  <si>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</si>
  <si>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</si>
  <si>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</si>
  <si>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</si>
  <si>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</si>
  <si>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</si>
  <si>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</si>
  <si>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</si>
  <si>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</si>
  <si>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</si>
  <si>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</si>
  <si>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</si>
  <si>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</si>
  <si>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</si>
  <si>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</si>
  <si>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</si>
  <si>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</si>
  <si>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</si>
  <si>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</si>
  <si>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</si>
  <si>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</si>
  <si>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</si>
  <si>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</si>
  <si>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</si>
  <si>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</si>
  <si>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</si>
  <si>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</si>
  <si>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</si>
  <si>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</si>
  <si>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</si>
  <si>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</si>
  <si>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</si>
  <si>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</si>
  <si>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</si>
  <si>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</si>
  <si>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</si>
  <si>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</si>
  <si>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</si>
  <si>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</si>
  <si>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</si>
  <si>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</si>
  <si>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</si>
  <si>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</si>
  <si>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</si>
  <si>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</si>
  <si>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</si>
  <si>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</si>
  <si>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</si>
  <si>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</si>
  <si>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</si>
  <si>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</si>
  <si>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</si>
  <si>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</si>
  <si>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</si>
  <si>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</si>
  <si>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</si>
  <si>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</si>
  <si>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</si>
  <si>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</si>
  <si>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</si>
  <si>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</si>
  <si>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</si>
  <si>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</si>
  <si>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</si>
  <si>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</si>
  <si>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</si>
  <si>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</si>
  <si>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Pierce</t>
  </si>
  <si>
    <t>Bill Robertson</t>
  </si>
  <si>
    <t>Jim McManus</t>
  </si>
  <si>
    <t>John Wiborg</t>
  </si>
  <si>
    <t>(253) 403-1000</t>
  </si>
  <si>
    <t>(253) 459-7859</t>
  </si>
  <si>
    <t>176</t>
  </si>
  <si>
    <t>Tacoma General / Allenmore</t>
  </si>
  <si>
    <t>315 So. Martin Luther King Way</t>
  </si>
  <si>
    <t>Tacoma, Wa. 98405</t>
  </si>
  <si>
    <t>row 77</t>
  </si>
  <si>
    <t>row 78</t>
  </si>
  <si>
    <t>I used last years numbers:</t>
  </si>
  <si>
    <t>Check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</si>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</sst>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37" fontId="16" fillId="0" borderId="0"/>
  </cellStyleXfs>
  <cellXfs count="299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4" borderId="33" xfId="34" applyFont="1" applyFill="1" applyBorder="1" applyAlignment="1" applyProtection="1">
      <protection locked="0"/>
    </xf>
    <xf numFmtId="49" fontId="11" fillId="4" borderId="33" xfId="34" applyNumberFormat="1" applyFont="1" applyFill="1" applyBorder="1" applyAlignment="1" applyProtection="1">
      <alignment horizontal="left"/>
      <protection locked="0"/>
    </xf>
    <xf numFmtId="49" fontId="11" fillId="4" borderId="34" xfId="34" applyNumberFormat="1" applyFont="1" applyFill="1" applyBorder="1" applyAlignment="1" applyProtection="1">
      <alignment horizontal="left"/>
      <protection locked="0"/>
    </xf>
    <xf numFmtId="37" fontId="11" fillId="4" borderId="33" xfId="34" applyFont="1" applyFill="1" applyBorder="1" applyAlignment="1" applyProtection="1">
      <alignment horizontal="left"/>
      <protection locked="0"/>
    </xf>
    <xf numFmtId="37" fontId="11" fillId="0" borderId="1" xfId="43" quotePrefix="1" applyFont="1" applyBorder="1" applyProtection="1">
      <protection locked="0"/>
    </xf>
    <xf numFmtId="37" fontId="5" fillId="3" borderId="0" xfId="43" applyFont="1" applyFill="1"/>
    <xf numFmtId="38" fontId="11" fillId="8" borderId="1" xfId="0" applyNumberFormat="1" applyFont="1" applyFill="1" applyBorder="1" applyProtection="1">
      <protection locked="0"/>
    </xf>
    <xf numFmtId="37" fontId="11" fillId="8" borderId="1" xfId="1" quotePrefix="1" applyNumberFormat="1" applyFont="1" applyFill="1" applyBorder="1" applyProtection="1">
      <protection locked="0"/>
    </xf>
    <xf numFmtId="37" fontId="11" fillId="8" borderId="1" xfId="1" applyNumberFormat="1" applyFont="1" applyFill="1" applyBorder="1" applyProtection="1">
      <protection locked="0"/>
    </xf>
    <xf numFmtId="37" fontId="17" fillId="0" borderId="0" xfId="0" applyFont="1" applyProtection="1"/>
    <xf numFmtId="37" fontId="11" fillId="0" borderId="1" xfId="0" quotePrefix="1" applyNumberFormat="1" applyFont="1" applyFill="1" applyBorder="1" applyProtection="1">
      <protection locked="0"/>
    </xf>
    <xf numFmtId="43" fontId="5" fillId="0" borderId="0" xfId="1" quotePrefix="1" applyFont="1" applyProtection="1"/>
    <xf numFmtId="37" fontId="11" fillId="3" borderId="0" xfId="0" applyFont="1" applyFill="1" applyAlignment="1" applyProtection="1">
      <alignment horizontal="center" vertical="center"/>
    </xf>
  </cellXfs>
  <cellStyles count="44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2" xfId="43" xr:uid="{ADB2412E-FDAE-42B1-A0E6-1C9A3A3CB8CD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93" transitionEvaluation="1" transitionEntry="1" codeName="Sheet1">
    <pageSetUpPr autoPageBreaks="0" fitToPage="1"/>
  </sheetPr>
  <dimension ref="A1:CF817"/>
  <sheetViews>
    <sheetView showGridLines="0" topLeftCell="A493" zoomScale="82" zoomScaleNormal="82" workbookViewId="0">
      <selection activeCell="D504" sqref="D50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" width="12.6875" style="180" bestFit="1" customWidth="1"/>
    <col min="6" max="10" width="11.75" style="180"/>
    <col min="11" max="11" width="12.25" style="180" bestFit="1" customWidth="1"/>
    <col min="12" max="82" width="11.75" style="180"/>
    <col min="83" max="83" width="12.25" style="180" bestFit="1" customWidth="1"/>
    <col min="84" max="16384" width="11.75" style="180"/>
  </cols>
  <sheetData>
    <row r="1" spans="1:6" ht="12.75" customHeight="1" x14ac:dyDescent="0.35">
      <c r="A1" s="233"/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9952466.9299999997</v>
      </c>
      <c r="D47" s="184">
        <v>3153104.25</v>
      </c>
      <c r="E47" s="184">
        <v>4669087.5600000005</v>
      </c>
      <c r="F47" s="184">
        <v>0</v>
      </c>
      <c r="G47" s="184">
        <v>0</v>
      </c>
      <c r="H47" s="184">
        <v>1071894.99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2979031.24</v>
      </c>
      <c r="P47" s="184">
        <v>4809129.37</v>
      </c>
      <c r="Q47" s="184">
        <v>0</v>
      </c>
      <c r="R47" s="184">
        <v>1416922.3200000003</v>
      </c>
      <c r="S47" s="184">
        <v>804360.24000000011</v>
      </c>
      <c r="T47" s="184">
        <v>545364.09</v>
      </c>
      <c r="U47" s="184">
        <v>4785088.07</v>
      </c>
      <c r="V47" s="184">
        <v>0</v>
      </c>
      <c r="W47" s="184">
        <v>397510.94999999995</v>
      </c>
      <c r="X47" s="184">
        <v>444657.22000000003</v>
      </c>
      <c r="Y47" s="184">
        <v>2044493.2500000002</v>
      </c>
      <c r="Z47" s="184">
        <v>695216.9</v>
      </c>
      <c r="AA47" s="184">
        <v>117447.64</v>
      </c>
      <c r="AB47" s="184">
        <v>2995642.8099999996</v>
      </c>
      <c r="AC47" s="184">
        <v>1528266.15</v>
      </c>
      <c r="AD47" s="184">
        <v>0</v>
      </c>
      <c r="AE47" s="184">
        <v>575276.46</v>
      </c>
      <c r="AF47" s="184">
        <v>0</v>
      </c>
      <c r="AG47" s="184">
        <v>4174412.8200000003</v>
      </c>
      <c r="AH47" s="184">
        <v>0</v>
      </c>
      <c r="AI47" s="184">
        <v>524212.58999999997</v>
      </c>
      <c r="AJ47" s="184">
        <v>9379627.5800000001</v>
      </c>
      <c r="AK47" s="184">
        <v>28674.87</v>
      </c>
      <c r="AL47" s="184">
        <v>133016.85999999999</v>
      </c>
      <c r="AM47" s="184">
        <v>0</v>
      </c>
      <c r="AN47" s="184">
        <v>0</v>
      </c>
      <c r="AO47" s="184">
        <v>-9127.5799999999981</v>
      </c>
      <c r="AP47" s="184">
        <v>1090857.3299999998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5296828.03</v>
      </c>
      <c r="AW47" s="184">
        <v>1653300.28</v>
      </c>
      <c r="AX47" s="184">
        <v>0</v>
      </c>
      <c r="AY47" s="184">
        <v>271605.12</v>
      </c>
      <c r="AZ47" s="184">
        <v>0</v>
      </c>
      <c r="BA47" s="184">
        <v>0</v>
      </c>
      <c r="BB47" s="184">
        <v>595720.29</v>
      </c>
      <c r="BC47" s="184">
        <v>258621.24</v>
      </c>
      <c r="BD47" s="184">
        <v>158478.65999999997</v>
      </c>
      <c r="BE47" s="184">
        <v>224712.72</v>
      </c>
      <c r="BF47" s="184">
        <v>422894.54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566821.56000000006</v>
      </c>
      <c r="BM47" s="184">
        <v>0</v>
      </c>
      <c r="BN47" s="184">
        <v>379741.50999999995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820610.64</v>
      </c>
      <c r="BY47" s="184">
        <v>266360.01999999996</v>
      </c>
      <c r="BZ47" s="184">
        <v>774134.57</v>
      </c>
      <c r="CA47" s="184">
        <v>89937.13</v>
      </c>
      <c r="CB47" s="184">
        <v>0</v>
      </c>
      <c r="CC47" s="184">
        <v>17613349.41</v>
      </c>
      <c r="CD47" s="195"/>
      <c r="CE47" s="195">
        <f>SUM(C47:CC47)</f>
        <v>87699750.629999995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2746772.3800000004</v>
      </c>
      <c r="D51" s="184">
        <v>901005</v>
      </c>
      <c r="E51" s="184">
        <v>1116920.25</v>
      </c>
      <c r="F51" s="184">
        <v>0</v>
      </c>
      <c r="G51" s="184">
        <v>0</v>
      </c>
      <c r="H51" s="184">
        <v>368819.13999999996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1214577.8199999998</v>
      </c>
      <c r="P51" s="184">
        <v>4472705.7</v>
      </c>
      <c r="Q51" s="184">
        <v>0</v>
      </c>
      <c r="R51" s="184">
        <v>386887.79000000004</v>
      </c>
      <c r="S51" s="184">
        <v>497943.61</v>
      </c>
      <c r="T51" s="184">
        <v>21912.85</v>
      </c>
      <c r="U51" s="184">
        <v>1013345.0099999999</v>
      </c>
      <c r="V51" s="184">
        <v>0</v>
      </c>
      <c r="W51" s="184">
        <v>421073.13</v>
      </c>
      <c r="X51" s="184">
        <v>192209.56999999998</v>
      </c>
      <c r="Y51" s="184">
        <v>1837126.1600000001</v>
      </c>
      <c r="Z51" s="184">
        <v>1098727.1199999999</v>
      </c>
      <c r="AA51" s="184">
        <v>37576.76</v>
      </c>
      <c r="AB51" s="184">
        <v>229858.82</v>
      </c>
      <c r="AC51" s="184">
        <v>387158.61</v>
      </c>
      <c r="AD51" s="184">
        <v>6654.1500000000015</v>
      </c>
      <c r="AE51" s="184">
        <v>62101.58</v>
      </c>
      <c r="AF51" s="184">
        <v>0</v>
      </c>
      <c r="AG51" s="184">
        <v>1294542.99</v>
      </c>
      <c r="AH51" s="184">
        <v>0</v>
      </c>
      <c r="AI51" s="184">
        <v>222441.55</v>
      </c>
      <c r="AJ51" s="184">
        <v>2307915.2199999997</v>
      </c>
      <c r="AK51" s="184">
        <v>340.28</v>
      </c>
      <c r="AL51" s="184">
        <v>0</v>
      </c>
      <c r="AM51" s="184">
        <v>0</v>
      </c>
      <c r="AN51" s="184">
        <v>0</v>
      </c>
      <c r="AO51" s="184">
        <v>0</v>
      </c>
      <c r="AP51" s="184">
        <v>69159.060000000012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1634753.55</v>
      </c>
      <c r="AW51" s="184">
        <v>43187.28</v>
      </c>
      <c r="AX51" s="184">
        <v>0</v>
      </c>
      <c r="AY51" s="184">
        <v>208622.04</v>
      </c>
      <c r="AZ51" s="184">
        <v>0</v>
      </c>
      <c r="BA51" s="184">
        <v>0</v>
      </c>
      <c r="BB51" s="184">
        <v>16487.22</v>
      </c>
      <c r="BC51" s="184">
        <v>9173.1200000000008</v>
      </c>
      <c r="BD51" s="184">
        <v>47279.46</v>
      </c>
      <c r="BE51" s="184">
        <v>529150.61</v>
      </c>
      <c r="BF51" s="184">
        <v>50821.95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39956.629999999997</v>
      </c>
      <c r="BM51" s="184">
        <v>0</v>
      </c>
      <c r="BN51" s="184">
        <v>682589.05999999994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31541.409999999996</v>
      </c>
      <c r="BY51" s="184">
        <v>46881.88</v>
      </c>
      <c r="BZ51" s="184">
        <v>64598.060000000005</v>
      </c>
      <c r="CA51" s="184">
        <v>0</v>
      </c>
      <c r="CB51" s="184">
        <v>0</v>
      </c>
      <c r="CC51" s="184">
        <v>10135550.48</v>
      </c>
      <c r="CD51" s="195"/>
      <c r="CE51" s="195">
        <f>SUM(C51:CD51)</f>
        <v>34448367.29999999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45390</v>
      </c>
      <c r="D59" s="184">
        <v>17745</v>
      </c>
      <c r="E59" s="184">
        <v>30201</v>
      </c>
      <c r="F59" s="184">
        <v>0</v>
      </c>
      <c r="G59" s="184">
        <v>0</v>
      </c>
      <c r="H59" s="184">
        <v>7506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3054</v>
      </c>
      <c r="P59" s="185">
        <v>2713995</v>
      </c>
      <c r="Q59" s="185"/>
      <c r="R59" s="185">
        <v>2159655</v>
      </c>
      <c r="S59" s="248"/>
      <c r="T59" s="248"/>
      <c r="U59" s="224"/>
      <c r="V59" s="185"/>
      <c r="W59" s="185"/>
      <c r="X59" s="185"/>
      <c r="Y59" s="185">
        <v>623775</v>
      </c>
      <c r="Z59" s="185"/>
      <c r="AA59" s="185"/>
      <c r="AB59" s="248"/>
      <c r="AC59" s="185">
        <v>244354.9</v>
      </c>
      <c r="AD59" s="185"/>
      <c r="AE59" s="185">
        <v>108598</v>
      </c>
      <c r="AF59" s="185"/>
      <c r="AG59" s="185">
        <v>78622</v>
      </c>
      <c r="AH59" s="185"/>
      <c r="AI59" s="185">
        <v>571</v>
      </c>
      <c r="AJ59" s="185">
        <v>165542</v>
      </c>
      <c r="AK59" s="185"/>
      <c r="AL59" s="185"/>
      <c r="AM59" s="185"/>
      <c r="AN59" s="185"/>
      <c r="AO59" s="185"/>
      <c r="AP59" s="185">
        <v>27241</v>
      </c>
      <c r="AQ59" s="185"/>
      <c r="AR59" s="185"/>
      <c r="AS59" s="185"/>
      <c r="AT59" s="185"/>
      <c r="AU59" s="185"/>
      <c r="AV59" s="248"/>
      <c r="AW59" s="248"/>
      <c r="AX59" s="248"/>
      <c r="AY59" s="185">
        <v>323870</v>
      </c>
      <c r="AZ59" s="185"/>
      <c r="BA59" s="248"/>
      <c r="BB59" s="248"/>
      <c r="BC59" s="248"/>
      <c r="BD59" s="248"/>
      <c r="BE59" s="185">
        <v>592617.86000000022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456.40441089638296</v>
      </c>
      <c r="D60" s="187">
        <v>153.19429997901449</v>
      </c>
      <c r="E60" s="187">
        <v>221.40063627104101</v>
      </c>
      <c r="F60" s="223">
        <v>0</v>
      </c>
      <c r="G60" s="187">
        <v>0</v>
      </c>
      <c r="H60" s="187">
        <v>52.061493143553221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131.43783970802224</v>
      </c>
      <c r="P60" s="221">
        <v>232.88680202289223</v>
      </c>
      <c r="Q60" s="221">
        <v>0</v>
      </c>
      <c r="R60" s="221">
        <v>61.928769854530309</v>
      </c>
      <c r="S60" s="221">
        <v>49.063560952183082</v>
      </c>
      <c r="T60" s="221">
        <v>22.006178079177236</v>
      </c>
      <c r="U60" s="221">
        <v>228.50548284541023</v>
      </c>
      <c r="V60" s="221">
        <v>0</v>
      </c>
      <c r="W60" s="221">
        <v>16.244238353939146</v>
      </c>
      <c r="X60" s="221">
        <v>18.711167805656007</v>
      </c>
      <c r="Y60" s="221">
        <v>89.63359519320089</v>
      </c>
      <c r="Z60" s="221">
        <v>26.474939722400695</v>
      </c>
      <c r="AA60" s="221">
        <v>4.7048917801774124</v>
      </c>
      <c r="AB60" s="221">
        <v>126.3097595717384</v>
      </c>
      <c r="AC60" s="221">
        <v>66.733795196337837</v>
      </c>
      <c r="AD60" s="221">
        <v>0</v>
      </c>
      <c r="AE60" s="221">
        <v>25.464552051306228</v>
      </c>
      <c r="AF60" s="221">
        <v>0</v>
      </c>
      <c r="AG60" s="221">
        <v>205.10440134176653</v>
      </c>
      <c r="AH60" s="221">
        <v>0</v>
      </c>
      <c r="AI60" s="221">
        <v>23.83679314741962</v>
      </c>
      <c r="AJ60" s="221">
        <v>375.54152323622719</v>
      </c>
      <c r="AK60" s="221">
        <v>1.2584993148960959</v>
      </c>
      <c r="AL60" s="221">
        <v>5.5283506841741987</v>
      </c>
      <c r="AM60" s="221">
        <v>0</v>
      </c>
      <c r="AN60" s="221">
        <v>0</v>
      </c>
      <c r="AO60" s="221">
        <v>-8.1315068482011615E-2</v>
      </c>
      <c r="AP60" s="221">
        <v>42.089571227111023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216.98715544972779</v>
      </c>
      <c r="AW60" s="221">
        <v>69.648350675390645</v>
      </c>
      <c r="AX60" s="221">
        <v>0</v>
      </c>
      <c r="AY60" s="221">
        <v>13.711202052916276</v>
      </c>
      <c r="AZ60" s="221">
        <v>0</v>
      </c>
      <c r="BA60" s="221">
        <v>0</v>
      </c>
      <c r="BB60" s="221">
        <v>25.302180818451763</v>
      </c>
      <c r="BC60" s="221">
        <v>9.9823164369887234</v>
      </c>
      <c r="BD60" s="221">
        <v>8.0394856153370569</v>
      </c>
      <c r="BE60" s="221">
        <v>9.7060369849717762</v>
      </c>
      <c r="BF60" s="221">
        <v>21.68544862716638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28.523163694722854</v>
      </c>
      <c r="BM60" s="221">
        <v>0</v>
      </c>
      <c r="BN60" s="221">
        <v>12.700253422917774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34.552191776088748</v>
      </c>
      <c r="BY60" s="221">
        <v>10.17229451915448</v>
      </c>
      <c r="BZ60" s="221">
        <v>35.92240821425721</v>
      </c>
      <c r="CA60" s="221">
        <v>3.5815116433449985</v>
      </c>
      <c r="CB60" s="221">
        <v>0</v>
      </c>
      <c r="CC60" s="221">
        <v>767.25368893599261</v>
      </c>
      <c r="CD60" s="249" t="s">
        <v>221</v>
      </c>
      <c r="CE60" s="251">
        <f t="shared" ref="CE60:CE70" si="0">SUM(C60:CD60)</f>
        <v>3904.2119261775047</v>
      </c>
    </row>
    <row r="61" spans="1:84" ht="12.65" customHeight="1" x14ac:dyDescent="0.35">
      <c r="A61" s="171" t="s">
        <v>235</v>
      </c>
      <c r="B61" s="175"/>
      <c r="C61" s="184">
        <v>46515392.899999999</v>
      </c>
      <c r="D61" s="184">
        <v>12867605.930000002</v>
      </c>
      <c r="E61" s="184">
        <v>18342654.419999998</v>
      </c>
      <c r="F61" s="185">
        <v>0</v>
      </c>
      <c r="G61" s="184">
        <v>0</v>
      </c>
      <c r="H61" s="184">
        <v>5146033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14450028.439999999</v>
      </c>
      <c r="P61" s="185">
        <v>22021874.240000002</v>
      </c>
      <c r="Q61" s="185">
        <v>0</v>
      </c>
      <c r="R61" s="185">
        <v>6543733.8300000001</v>
      </c>
      <c r="S61" s="185">
        <v>3391589.06</v>
      </c>
      <c r="T61" s="185">
        <v>2526352.1599999997</v>
      </c>
      <c r="U61" s="185">
        <v>15321377.52</v>
      </c>
      <c r="V61" s="185">
        <v>0</v>
      </c>
      <c r="W61" s="185">
        <v>1842843.43</v>
      </c>
      <c r="X61" s="185">
        <v>1974879.7200000002</v>
      </c>
      <c r="Y61" s="185">
        <v>9221780.4100000001</v>
      </c>
      <c r="Z61" s="185">
        <v>4516360.55</v>
      </c>
      <c r="AA61" s="185">
        <v>588204.99000000011</v>
      </c>
      <c r="AB61" s="185">
        <v>13254676.940000001</v>
      </c>
      <c r="AC61" s="185">
        <v>6045110.79</v>
      </c>
      <c r="AD61" s="185">
        <v>0</v>
      </c>
      <c r="AE61" s="185">
        <v>2292980.8699999996</v>
      </c>
      <c r="AF61" s="185">
        <v>0</v>
      </c>
      <c r="AG61" s="185">
        <v>18184061.099999998</v>
      </c>
      <c r="AH61" s="185">
        <v>0</v>
      </c>
      <c r="AI61" s="185">
        <v>2710460.5500000003</v>
      </c>
      <c r="AJ61" s="185">
        <v>55894185.579999998</v>
      </c>
      <c r="AK61" s="185">
        <v>118402.2</v>
      </c>
      <c r="AL61" s="185">
        <v>590182.33000000007</v>
      </c>
      <c r="AM61" s="185">
        <v>0</v>
      </c>
      <c r="AN61" s="185">
        <v>0</v>
      </c>
      <c r="AO61" s="185">
        <v>-3344.15</v>
      </c>
      <c r="AP61" s="185">
        <v>8436521.3100000005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29461154.739999998</v>
      </c>
      <c r="AW61" s="185">
        <v>6378413.7299999995</v>
      </c>
      <c r="AX61" s="185">
        <v>0</v>
      </c>
      <c r="AY61" s="185">
        <v>675228.83</v>
      </c>
      <c r="AZ61" s="185">
        <v>0</v>
      </c>
      <c r="BA61" s="185">
        <v>0</v>
      </c>
      <c r="BB61" s="185">
        <v>2548238.8100000005</v>
      </c>
      <c r="BC61" s="185">
        <v>1393009.3599999999</v>
      </c>
      <c r="BD61" s="185">
        <v>397362.61</v>
      </c>
      <c r="BE61" s="185">
        <v>906613.56</v>
      </c>
      <c r="BF61" s="185">
        <v>993266.7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1464919.28</v>
      </c>
      <c r="BM61" s="185">
        <v>0</v>
      </c>
      <c r="BN61" s="185">
        <v>2496106.5700000003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3593349.39</v>
      </c>
      <c r="BY61" s="185">
        <v>2005725.01</v>
      </c>
      <c r="BZ61" s="185">
        <v>2808075.9499999997</v>
      </c>
      <c r="CA61" s="185">
        <v>420071.2</v>
      </c>
      <c r="CB61" s="185">
        <v>0</v>
      </c>
      <c r="CC61" s="185">
        <v>80076425.899999991</v>
      </c>
      <c r="CD61" s="249" t="s">
        <v>221</v>
      </c>
      <c r="CE61" s="195">
        <f t="shared" si="0"/>
        <v>408411909.75999993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9952467</v>
      </c>
      <c r="D62" s="195">
        <f t="shared" si="1"/>
        <v>3153104</v>
      </c>
      <c r="E62" s="195">
        <f t="shared" si="1"/>
        <v>4669088</v>
      </c>
      <c r="F62" s="195">
        <f t="shared" si="1"/>
        <v>0</v>
      </c>
      <c r="G62" s="195">
        <f t="shared" si="1"/>
        <v>0</v>
      </c>
      <c r="H62" s="195">
        <f t="shared" si="1"/>
        <v>1071895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2979031</v>
      </c>
      <c r="P62" s="195">
        <f t="shared" si="1"/>
        <v>4809129</v>
      </c>
      <c r="Q62" s="195">
        <f t="shared" si="1"/>
        <v>0</v>
      </c>
      <c r="R62" s="195">
        <f t="shared" si="1"/>
        <v>1416922</v>
      </c>
      <c r="S62" s="195">
        <f t="shared" si="1"/>
        <v>804360</v>
      </c>
      <c r="T62" s="195">
        <f t="shared" si="1"/>
        <v>545364</v>
      </c>
      <c r="U62" s="195">
        <f t="shared" si="1"/>
        <v>4785088</v>
      </c>
      <c r="V62" s="195">
        <f t="shared" si="1"/>
        <v>0</v>
      </c>
      <c r="W62" s="195">
        <f t="shared" si="1"/>
        <v>397511</v>
      </c>
      <c r="X62" s="195">
        <f t="shared" si="1"/>
        <v>444657</v>
      </c>
      <c r="Y62" s="195">
        <f t="shared" si="1"/>
        <v>2044493</v>
      </c>
      <c r="Z62" s="195">
        <f t="shared" si="1"/>
        <v>695217</v>
      </c>
      <c r="AA62" s="195">
        <f t="shared" si="1"/>
        <v>117448</v>
      </c>
      <c r="AB62" s="195">
        <f t="shared" si="1"/>
        <v>2995643</v>
      </c>
      <c r="AC62" s="195">
        <f t="shared" si="1"/>
        <v>1528266</v>
      </c>
      <c r="AD62" s="195">
        <f t="shared" si="1"/>
        <v>0</v>
      </c>
      <c r="AE62" s="195">
        <f t="shared" si="1"/>
        <v>575276</v>
      </c>
      <c r="AF62" s="195">
        <f t="shared" si="1"/>
        <v>0</v>
      </c>
      <c r="AG62" s="195">
        <f t="shared" si="1"/>
        <v>4174413</v>
      </c>
      <c r="AH62" s="195">
        <f t="shared" si="1"/>
        <v>0</v>
      </c>
      <c r="AI62" s="195">
        <f t="shared" si="1"/>
        <v>524213</v>
      </c>
      <c r="AJ62" s="195">
        <f t="shared" si="1"/>
        <v>9379628</v>
      </c>
      <c r="AK62" s="195">
        <f t="shared" si="1"/>
        <v>28675</v>
      </c>
      <c r="AL62" s="195">
        <f t="shared" si="1"/>
        <v>133017</v>
      </c>
      <c r="AM62" s="195">
        <f t="shared" si="1"/>
        <v>0</v>
      </c>
      <c r="AN62" s="195">
        <f t="shared" si="1"/>
        <v>0</v>
      </c>
      <c r="AO62" s="195">
        <f t="shared" si="1"/>
        <v>-9128</v>
      </c>
      <c r="AP62" s="195">
        <f t="shared" si="1"/>
        <v>1090857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5296828</v>
      </c>
      <c r="AW62" s="195">
        <f t="shared" si="1"/>
        <v>1653300</v>
      </c>
      <c r="AX62" s="195">
        <f t="shared" si="1"/>
        <v>0</v>
      </c>
      <c r="AY62" s="195">
        <f>ROUND(AY47+AY48,0)</f>
        <v>271605</v>
      </c>
      <c r="AZ62" s="195">
        <f>ROUND(AZ47+AZ48,0)</f>
        <v>0</v>
      </c>
      <c r="BA62" s="195">
        <f>ROUND(BA47+BA48,0)</f>
        <v>0</v>
      </c>
      <c r="BB62" s="195">
        <f t="shared" si="1"/>
        <v>595720</v>
      </c>
      <c r="BC62" s="195">
        <f t="shared" si="1"/>
        <v>258621</v>
      </c>
      <c r="BD62" s="195">
        <f t="shared" si="1"/>
        <v>158479</v>
      </c>
      <c r="BE62" s="195">
        <f t="shared" si="1"/>
        <v>224713</v>
      </c>
      <c r="BF62" s="195">
        <f t="shared" si="1"/>
        <v>422895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566822</v>
      </c>
      <c r="BM62" s="195">
        <f t="shared" si="1"/>
        <v>0</v>
      </c>
      <c r="BN62" s="195">
        <f t="shared" si="1"/>
        <v>379742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820611</v>
      </c>
      <c r="BY62" s="195">
        <f t="shared" si="2"/>
        <v>266360</v>
      </c>
      <c r="BZ62" s="195">
        <f t="shared" si="2"/>
        <v>774135</v>
      </c>
      <c r="CA62" s="195">
        <f t="shared" si="2"/>
        <v>89937</v>
      </c>
      <c r="CB62" s="195">
        <f t="shared" si="2"/>
        <v>0</v>
      </c>
      <c r="CC62" s="195">
        <f t="shared" si="2"/>
        <v>17613349</v>
      </c>
      <c r="CD62" s="249" t="s">
        <v>221</v>
      </c>
      <c r="CE62" s="195">
        <f t="shared" si="0"/>
        <v>87699751</v>
      </c>
      <c r="CF62" s="252"/>
    </row>
    <row r="63" spans="1:84" ht="12.65" customHeight="1" x14ac:dyDescent="0.35">
      <c r="A63" s="171" t="s">
        <v>236</v>
      </c>
      <c r="B63" s="175"/>
      <c r="C63" s="184">
        <v>219147.76</v>
      </c>
      <c r="D63" s="184">
        <v>0</v>
      </c>
      <c r="E63" s="184">
        <v>0</v>
      </c>
      <c r="F63" s="185">
        <v>0</v>
      </c>
      <c r="G63" s="184">
        <v>0</v>
      </c>
      <c r="H63" s="184">
        <v>1999015.8600000003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1047355.8300000001</v>
      </c>
      <c r="P63" s="185">
        <v>12848245.499999998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248174.59</v>
      </c>
      <c r="Z63" s="185">
        <v>842757.5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3496378.2899999996</v>
      </c>
      <c r="AH63" s="185">
        <v>0</v>
      </c>
      <c r="AI63" s="185">
        <v>0</v>
      </c>
      <c r="AJ63" s="185">
        <v>156232.29000000004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979712.44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81540.23000000001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167105.75</v>
      </c>
      <c r="BZ63" s="185">
        <v>0</v>
      </c>
      <c r="CA63" s="185">
        <v>0</v>
      </c>
      <c r="CB63" s="185">
        <v>0</v>
      </c>
      <c r="CC63" s="185">
        <v>4732542.18</v>
      </c>
      <c r="CD63" s="249" t="s">
        <v>221</v>
      </c>
      <c r="CE63" s="195">
        <f t="shared" si="0"/>
        <v>26818208.219999999</v>
      </c>
      <c r="CF63" s="252"/>
    </row>
    <row r="64" spans="1:84" ht="12.65" customHeight="1" x14ac:dyDescent="0.35">
      <c r="A64" s="171" t="s">
        <v>237</v>
      </c>
      <c r="B64" s="175"/>
      <c r="C64" s="184">
        <v>6089154.8600000003</v>
      </c>
      <c r="D64" s="184">
        <v>1253905.29</v>
      </c>
      <c r="E64" s="185">
        <v>1470921.8</v>
      </c>
      <c r="F64" s="185">
        <v>0</v>
      </c>
      <c r="G64" s="184">
        <v>0</v>
      </c>
      <c r="H64" s="184">
        <v>72032.12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1501243.29</v>
      </c>
      <c r="P64" s="185">
        <v>52912774.5</v>
      </c>
      <c r="Q64" s="185">
        <v>0</v>
      </c>
      <c r="R64" s="185">
        <v>486641.42000000004</v>
      </c>
      <c r="S64" s="185">
        <v>1294664.72</v>
      </c>
      <c r="T64" s="185">
        <v>13210097.280000001</v>
      </c>
      <c r="U64" s="185">
        <v>19087092.140000001</v>
      </c>
      <c r="V64" s="185">
        <v>0</v>
      </c>
      <c r="W64" s="185">
        <v>446693.56000000006</v>
      </c>
      <c r="X64" s="185">
        <v>731403.46</v>
      </c>
      <c r="Y64" s="185">
        <v>13533951.58</v>
      </c>
      <c r="Z64" s="185">
        <v>3014258.0200000005</v>
      </c>
      <c r="AA64" s="185">
        <v>467820.96</v>
      </c>
      <c r="AB64" s="185">
        <v>57990831.789999999</v>
      </c>
      <c r="AC64" s="185">
        <v>1424838.0399999998</v>
      </c>
      <c r="AD64" s="185">
        <v>20428.580000000002</v>
      </c>
      <c r="AE64" s="185">
        <v>4825.5000000000009</v>
      </c>
      <c r="AF64" s="185">
        <v>0</v>
      </c>
      <c r="AG64" s="185">
        <v>2970117.69</v>
      </c>
      <c r="AH64" s="185">
        <v>0</v>
      </c>
      <c r="AI64" s="185">
        <v>389978.23</v>
      </c>
      <c r="AJ64" s="185">
        <v>3734094.36</v>
      </c>
      <c r="AK64" s="185">
        <v>2541.56</v>
      </c>
      <c r="AL64" s="185">
        <v>10316.11</v>
      </c>
      <c r="AM64" s="185">
        <v>0</v>
      </c>
      <c r="AN64" s="185">
        <v>0</v>
      </c>
      <c r="AO64" s="185">
        <v>-53.74</v>
      </c>
      <c r="AP64" s="185">
        <v>336055.2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4183839.96</v>
      </c>
      <c r="AW64" s="185">
        <v>44425.87</v>
      </c>
      <c r="AX64" s="185">
        <v>0</v>
      </c>
      <c r="AY64" s="185">
        <v>329063.47000000015</v>
      </c>
      <c r="AZ64" s="185">
        <v>0</v>
      </c>
      <c r="BA64" s="185">
        <v>0</v>
      </c>
      <c r="BB64" s="185">
        <v>9490.0400000000027</v>
      </c>
      <c r="BC64" s="185">
        <v>12813.56</v>
      </c>
      <c r="BD64" s="185">
        <v>21062.730000000003</v>
      </c>
      <c r="BE64" s="185">
        <v>10791.57</v>
      </c>
      <c r="BF64" s="185">
        <v>85885.29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27650.97</v>
      </c>
      <c r="BM64" s="185">
        <v>0</v>
      </c>
      <c r="BN64" s="185">
        <v>408709.68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17707.61</v>
      </c>
      <c r="BY64" s="185">
        <v>3203.6099999999997</v>
      </c>
      <c r="BZ64" s="185">
        <v>2037.56</v>
      </c>
      <c r="CA64" s="185">
        <v>0</v>
      </c>
      <c r="CB64" s="185">
        <v>0</v>
      </c>
      <c r="CC64" s="185">
        <v>1693341.97</v>
      </c>
      <c r="CD64" s="249" t="s">
        <v>221</v>
      </c>
      <c r="CE64" s="195">
        <f t="shared" si="0"/>
        <v>189306652.21000001</v>
      </c>
      <c r="CF64" s="252"/>
    </row>
    <row r="65" spans="1:84" ht="12.65" customHeight="1" x14ac:dyDescent="0.35">
      <c r="A65" s="171" t="s">
        <v>238</v>
      </c>
      <c r="B65" s="175"/>
      <c r="C65" s="184">
        <v>301791.75</v>
      </c>
      <c r="D65" s="184">
        <v>123330.32</v>
      </c>
      <c r="E65" s="184">
        <v>145275.56999999998</v>
      </c>
      <c r="F65" s="184">
        <v>0</v>
      </c>
      <c r="G65" s="184">
        <v>0</v>
      </c>
      <c r="H65" s="184">
        <v>52389.01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153394.78999999998</v>
      </c>
      <c r="P65" s="185">
        <v>327909.15000000002</v>
      </c>
      <c r="Q65" s="185">
        <v>0</v>
      </c>
      <c r="R65" s="185">
        <v>76221.42</v>
      </c>
      <c r="S65" s="185">
        <v>59277.149999999994</v>
      </c>
      <c r="T65" s="185">
        <v>6718.8499999999985</v>
      </c>
      <c r="U65" s="185">
        <v>125510.25000000001</v>
      </c>
      <c r="V65" s="185">
        <v>0</v>
      </c>
      <c r="W65" s="185">
        <v>6790.9299999999994</v>
      </c>
      <c r="X65" s="185">
        <v>10576.03</v>
      </c>
      <c r="Y65" s="185">
        <v>107923</v>
      </c>
      <c r="Z65" s="185">
        <v>71920.399999999994</v>
      </c>
      <c r="AA65" s="185">
        <v>7773.4699999999993</v>
      </c>
      <c r="AB65" s="185">
        <v>41410.9</v>
      </c>
      <c r="AC65" s="185">
        <v>23231.61</v>
      </c>
      <c r="AD65" s="185">
        <v>1105.7599999999998</v>
      </c>
      <c r="AE65" s="185">
        <v>11495.71</v>
      </c>
      <c r="AF65" s="185">
        <v>0</v>
      </c>
      <c r="AG65" s="185">
        <v>142756.38999999998</v>
      </c>
      <c r="AH65" s="185">
        <v>0</v>
      </c>
      <c r="AI65" s="185">
        <v>34890.94</v>
      </c>
      <c r="AJ65" s="185">
        <v>278171.07</v>
      </c>
      <c r="AK65" s="185">
        <v>0</v>
      </c>
      <c r="AL65" s="185">
        <v>1225.3200000000002</v>
      </c>
      <c r="AM65" s="185">
        <v>0</v>
      </c>
      <c r="AN65" s="185">
        <v>0</v>
      </c>
      <c r="AO65" s="185">
        <v>0</v>
      </c>
      <c r="AP65" s="185">
        <v>12246.65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194204.85</v>
      </c>
      <c r="AW65" s="185">
        <v>21695.919999999998</v>
      </c>
      <c r="AX65" s="185">
        <v>0</v>
      </c>
      <c r="AY65" s="185">
        <v>40680.199999999997</v>
      </c>
      <c r="AZ65" s="185">
        <v>0</v>
      </c>
      <c r="BA65" s="185">
        <v>0</v>
      </c>
      <c r="BB65" s="185">
        <v>4913.62</v>
      </c>
      <c r="BC65" s="185">
        <v>2397.8200000000002</v>
      </c>
      <c r="BD65" s="185">
        <v>10589.05</v>
      </c>
      <c r="BE65" s="185">
        <v>118035.06999999999</v>
      </c>
      <c r="BF65" s="185">
        <v>13625.21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6027.9900000000007</v>
      </c>
      <c r="BM65" s="185">
        <v>0</v>
      </c>
      <c r="BN65" s="185">
        <v>39038.79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19754.97</v>
      </c>
      <c r="BY65" s="185">
        <v>2456.56</v>
      </c>
      <c r="BZ65" s="185">
        <v>5956.71</v>
      </c>
      <c r="CA65" s="185">
        <v>0</v>
      </c>
      <c r="CB65" s="185">
        <v>0</v>
      </c>
      <c r="CC65" s="185">
        <v>67840.429999999993</v>
      </c>
      <c r="CD65" s="249" t="s">
        <v>221</v>
      </c>
      <c r="CE65" s="195">
        <f t="shared" si="0"/>
        <v>2670553.6299999994</v>
      </c>
      <c r="CF65" s="252"/>
    </row>
    <row r="66" spans="1:84" ht="12.65" customHeight="1" x14ac:dyDescent="0.35">
      <c r="A66" s="171" t="s">
        <v>239</v>
      </c>
      <c r="B66" s="175"/>
      <c r="C66" s="184">
        <v>1655927.49</v>
      </c>
      <c r="D66" s="184">
        <v>182327.54</v>
      </c>
      <c r="E66" s="184">
        <v>233123.07</v>
      </c>
      <c r="F66" s="184">
        <v>0</v>
      </c>
      <c r="G66" s="184">
        <v>0</v>
      </c>
      <c r="H66" s="184">
        <v>46820.639999999999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557722.26</v>
      </c>
      <c r="P66" s="185">
        <v>3350512.57</v>
      </c>
      <c r="Q66" s="185">
        <v>0</v>
      </c>
      <c r="R66" s="185">
        <v>42736.72</v>
      </c>
      <c r="S66" s="184">
        <v>882031.61</v>
      </c>
      <c r="T66" s="184">
        <v>11060.49</v>
      </c>
      <c r="U66" s="185">
        <v>6300498.5099999998</v>
      </c>
      <c r="V66" s="185">
        <v>0</v>
      </c>
      <c r="W66" s="185">
        <v>61588.84</v>
      </c>
      <c r="X66" s="185">
        <v>87658.11</v>
      </c>
      <c r="Y66" s="185">
        <v>262748.26</v>
      </c>
      <c r="Z66" s="185">
        <v>2464036.64</v>
      </c>
      <c r="AA66" s="185">
        <v>1800</v>
      </c>
      <c r="AB66" s="185">
        <v>1322270.52</v>
      </c>
      <c r="AC66" s="185">
        <v>80149.84</v>
      </c>
      <c r="AD66" s="185">
        <v>1249074.69</v>
      </c>
      <c r="AE66" s="185">
        <v>143.51</v>
      </c>
      <c r="AF66" s="185">
        <v>0</v>
      </c>
      <c r="AG66" s="185">
        <v>6272523.2400000002</v>
      </c>
      <c r="AH66" s="185">
        <v>0</v>
      </c>
      <c r="AI66" s="185">
        <v>58151.31</v>
      </c>
      <c r="AJ66" s="185">
        <v>505726.2</v>
      </c>
      <c r="AK66" s="185">
        <v>11378.72</v>
      </c>
      <c r="AL66" s="185">
        <v>0</v>
      </c>
      <c r="AM66" s="185">
        <v>0</v>
      </c>
      <c r="AN66" s="185">
        <v>0</v>
      </c>
      <c r="AO66" s="185">
        <v>0</v>
      </c>
      <c r="AP66" s="185">
        <v>50910.09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794285.81</v>
      </c>
      <c r="AW66" s="185">
        <v>61681.31</v>
      </c>
      <c r="AX66" s="185">
        <v>0</v>
      </c>
      <c r="AY66" s="185">
        <v>21373.79</v>
      </c>
      <c r="AZ66" s="185">
        <v>0</v>
      </c>
      <c r="BA66" s="185">
        <v>0</v>
      </c>
      <c r="BB66" s="185">
        <v>2079.42</v>
      </c>
      <c r="BC66" s="185">
        <v>0</v>
      </c>
      <c r="BD66" s="185">
        <v>87840.1</v>
      </c>
      <c r="BE66" s="185">
        <v>670359.43000000005</v>
      </c>
      <c r="BF66" s="185">
        <v>120480.46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176279.66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113816.55</v>
      </c>
      <c r="BY66" s="185">
        <v>75879.27</v>
      </c>
      <c r="BZ66" s="185">
        <v>1048.53</v>
      </c>
      <c r="CA66" s="185">
        <v>48.75</v>
      </c>
      <c r="CB66" s="185">
        <v>0</v>
      </c>
      <c r="CC66" s="185">
        <v>56275574.770000011</v>
      </c>
      <c r="CD66" s="249" t="s">
        <v>221</v>
      </c>
      <c r="CE66" s="195">
        <f t="shared" si="0"/>
        <v>84091668.720000014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2746772</v>
      </c>
      <c r="D67" s="195">
        <f>ROUND(D51+D52,0)</f>
        <v>901005</v>
      </c>
      <c r="E67" s="195">
        <f t="shared" ref="E67:BP67" si="3">ROUND(E51+E52,0)</f>
        <v>1116920</v>
      </c>
      <c r="F67" s="195">
        <f t="shared" si="3"/>
        <v>0</v>
      </c>
      <c r="G67" s="195">
        <f t="shared" si="3"/>
        <v>0</v>
      </c>
      <c r="H67" s="195">
        <f t="shared" si="3"/>
        <v>368819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1214578</v>
      </c>
      <c r="P67" s="195">
        <f t="shared" si="3"/>
        <v>4472706</v>
      </c>
      <c r="Q67" s="195">
        <f t="shared" si="3"/>
        <v>0</v>
      </c>
      <c r="R67" s="195">
        <f t="shared" si="3"/>
        <v>386888</v>
      </c>
      <c r="S67" s="195">
        <f t="shared" si="3"/>
        <v>497944</v>
      </c>
      <c r="T67" s="195">
        <f t="shared" si="3"/>
        <v>21913</v>
      </c>
      <c r="U67" s="195">
        <f t="shared" si="3"/>
        <v>1013345</v>
      </c>
      <c r="V67" s="195">
        <f t="shared" si="3"/>
        <v>0</v>
      </c>
      <c r="W67" s="195">
        <f t="shared" si="3"/>
        <v>421073</v>
      </c>
      <c r="X67" s="195">
        <f t="shared" si="3"/>
        <v>192210</v>
      </c>
      <c r="Y67" s="195">
        <f t="shared" si="3"/>
        <v>1837126</v>
      </c>
      <c r="Z67" s="195">
        <f t="shared" si="3"/>
        <v>1098727</v>
      </c>
      <c r="AA67" s="195">
        <f t="shared" si="3"/>
        <v>37577</v>
      </c>
      <c r="AB67" s="195">
        <f t="shared" si="3"/>
        <v>229859</v>
      </c>
      <c r="AC67" s="195">
        <f t="shared" si="3"/>
        <v>387159</v>
      </c>
      <c r="AD67" s="195">
        <f t="shared" si="3"/>
        <v>6654</v>
      </c>
      <c r="AE67" s="195">
        <f t="shared" si="3"/>
        <v>62102</v>
      </c>
      <c r="AF67" s="195">
        <f t="shared" si="3"/>
        <v>0</v>
      </c>
      <c r="AG67" s="195">
        <f t="shared" si="3"/>
        <v>1294543</v>
      </c>
      <c r="AH67" s="195">
        <f t="shared" si="3"/>
        <v>0</v>
      </c>
      <c r="AI67" s="195">
        <f t="shared" si="3"/>
        <v>222442</v>
      </c>
      <c r="AJ67" s="195">
        <f t="shared" si="3"/>
        <v>2307915</v>
      </c>
      <c r="AK67" s="195">
        <f t="shared" si="3"/>
        <v>340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69159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1634754</v>
      </c>
      <c r="AW67" s="195">
        <f t="shared" si="3"/>
        <v>43187</v>
      </c>
      <c r="AX67" s="195">
        <f t="shared" si="3"/>
        <v>0</v>
      </c>
      <c r="AY67" s="195">
        <f t="shared" si="3"/>
        <v>208622</v>
      </c>
      <c r="AZ67" s="195">
        <f>ROUND(AZ51+AZ52,0)</f>
        <v>0</v>
      </c>
      <c r="BA67" s="195">
        <f>ROUND(BA51+BA52,0)</f>
        <v>0</v>
      </c>
      <c r="BB67" s="195">
        <f t="shared" si="3"/>
        <v>16487</v>
      </c>
      <c r="BC67" s="195">
        <f t="shared" si="3"/>
        <v>9173</v>
      </c>
      <c r="BD67" s="195">
        <f t="shared" si="3"/>
        <v>47279</v>
      </c>
      <c r="BE67" s="195">
        <f t="shared" si="3"/>
        <v>529151</v>
      </c>
      <c r="BF67" s="195">
        <f t="shared" si="3"/>
        <v>50822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39957</v>
      </c>
      <c r="BM67" s="195">
        <f t="shared" si="3"/>
        <v>0</v>
      </c>
      <c r="BN67" s="195">
        <f t="shared" si="3"/>
        <v>682589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31541</v>
      </c>
      <c r="BY67" s="195">
        <f t="shared" si="4"/>
        <v>46882</v>
      </c>
      <c r="BZ67" s="195">
        <f t="shared" si="4"/>
        <v>64598</v>
      </c>
      <c r="CA67" s="195">
        <f t="shared" si="4"/>
        <v>0</v>
      </c>
      <c r="CB67" s="195">
        <f t="shared" si="4"/>
        <v>0</v>
      </c>
      <c r="CC67" s="195">
        <f t="shared" si="4"/>
        <v>10135550</v>
      </c>
      <c r="CD67" s="249" t="s">
        <v>221</v>
      </c>
      <c r="CE67" s="195">
        <f t="shared" si="0"/>
        <v>34448368</v>
      </c>
      <c r="CF67" s="252"/>
    </row>
    <row r="68" spans="1:84" ht="12.65" customHeight="1" x14ac:dyDescent="0.35">
      <c r="A68" s="171" t="s">
        <v>240</v>
      </c>
      <c r="B68" s="175"/>
      <c r="C68" s="184">
        <v>506562.02000000008</v>
      </c>
      <c r="D68" s="184">
        <v>194520.55000000002</v>
      </c>
      <c r="E68" s="184">
        <v>377245.07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74450.880000000005</v>
      </c>
      <c r="P68" s="185">
        <v>1225893.75</v>
      </c>
      <c r="Q68" s="185">
        <v>0</v>
      </c>
      <c r="R68" s="185">
        <v>0</v>
      </c>
      <c r="S68" s="185">
        <v>3752.4199999999992</v>
      </c>
      <c r="T68" s="185">
        <v>337.33999999999992</v>
      </c>
      <c r="U68" s="185">
        <v>240918.56</v>
      </c>
      <c r="V68" s="185">
        <v>0</v>
      </c>
      <c r="W68" s="185">
        <v>0</v>
      </c>
      <c r="X68" s="185">
        <v>0</v>
      </c>
      <c r="Y68" s="185">
        <v>427500.62</v>
      </c>
      <c r="Z68" s="185">
        <v>23.18</v>
      </c>
      <c r="AA68" s="185">
        <v>0</v>
      </c>
      <c r="AB68" s="185">
        <v>54642.830000000009</v>
      </c>
      <c r="AC68" s="185">
        <v>53956.1</v>
      </c>
      <c r="AD68" s="185">
        <v>0</v>
      </c>
      <c r="AE68" s="185">
        <v>0</v>
      </c>
      <c r="AF68" s="185">
        <v>0</v>
      </c>
      <c r="AG68" s="185">
        <v>315867.77999999997</v>
      </c>
      <c r="AH68" s="185">
        <v>0</v>
      </c>
      <c r="AI68" s="185">
        <v>5397.2899999999991</v>
      </c>
      <c r="AJ68" s="185">
        <v>2171151.81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495189.3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795251.21000000008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3.19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19846.72</v>
      </c>
      <c r="BM68" s="185">
        <v>0</v>
      </c>
      <c r="BN68" s="185">
        <v>26.21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1577116.2599999998</v>
      </c>
      <c r="CD68" s="249" t="s">
        <v>221</v>
      </c>
      <c r="CE68" s="195">
        <f t="shared" si="0"/>
        <v>8539653.0899999999</v>
      </c>
      <c r="CF68" s="252"/>
    </row>
    <row r="69" spans="1:84" ht="12.65" customHeight="1" x14ac:dyDescent="0.35">
      <c r="A69" s="171" t="s">
        <v>241</v>
      </c>
      <c r="B69" s="175"/>
      <c r="C69" s="184">
        <v>150273.80999999994</v>
      </c>
      <c r="D69" s="184">
        <v>30445.349999999977</v>
      </c>
      <c r="E69" s="185">
        <v>39802.520000000048</v>
      </c>
      <c r="F69" s="185">
        <v>0</v>
      </c>
      <c r="G69" s="184">
        <v>0</v>
      </c>
      <c r="H69" s="184">
        <v>14560.049999999996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10963.849999999977</v>
      </c>
      <c r="P69" s="185">
        <v>190545.32999999996</v>
      </c>
      <c r="Q69" s="185">
        <v>0</v>
      </c>
      <c r="R69" s="224">
        <v>825.73999999997613</v>
      </c>
      <c r="S69" s="185">
        <v>6742.75</v>
      </c>
      <c r="T69" s="184">
        <v>54.259999999987485</v>
      </c>
      <c r="U69" s="185">
        <v>132791.17000000004</v>
      </c>
      <c r="V69" s="185">
        <v>0</v>
      </c>
      <c r="W69" s="184">
        <v>321.9399999999996</v>
      </c>
      <c r="X69" s="185">
        <v>8.9800000000013824</v>
      </c>
      <c r="Y69" s="185">
        <v>44906.959999999992</v>
      </c>
      <c r="Z69" s="185">
        <v>6746.8199999999779</v>
      </c>
      <c r="AA69" s="185">
        <v>7.6499999999996362</v>
      </c>
      <c r="AB69" s="185">
        <v>35345.640000000036</v>
      </c>
      <c r="AC69" s="185">
        <v>529883.1</v>
      </c>
      <c r="AD69" s="185">
        <v>0</v>
      </c>
      <c r="AE69" s="185">
        <v>7.3100000000049477</v>
      </c>
      <c r="AF69" s="185">
        <v>0</v>
      </c>
      <c r="AG69" s="185">
        <v>52983.630000000034</v>
      </c>
      <c r="AH69" s="185">
        <v>0</v>
      </c>
      <c r="AI69" s="185">
        <v>8218.0399999999936</v>
      </c>
      <c r="AJ69" s="185">
        <v>385059.38000000018</v>
      </c>
      <c r="AK69" s="185">
        <v>335.35000000000082</v>
      </c>
      <c r="AL69" s="185">
        <v>219.17999999999984</v>
      </c>
      <c r="AM69" s="185">
        <v>0</v>
      </c>
      <c r="AN69" s="185">
        <v>0</v>
      </c>
      <c r="AO69" s="184">
        <v>0</v>
      </c>
      <c r="AP69" s="185">
        <v>32813.449999999968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266734.34000000008</v>
      </c>
      <c r="AW69" s="185">
        <v>88776.339999999982</v>
      </c>
      <c r="AX69" s="185">
        <v>0</v>
      </c>
      <c r="AY69" s="185">
        <v>-8217.119999999999</v>
      </c>
      <c r="AZ69" s="185">
        <v>0</v>
      </c>
      <c r="BA69" s="185">
        <v>0</v>
      </c>
      <c r="BB69" s="185">
        <v>12786.519999999993</v>
      </c>
      <c r="BC69" s="185">
        <v>0</v>
      </c>
      <c r="BD69" s="185">
        <v>56.780000000000655</v>
      </c>
      <c r="BE69" s="185">
        <v>5892.8800000000338</v>
      </c>
      <c r="BF69" s="185">
        <v>109038.34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2020.220000000013</v>
      </c>
      <c r="BM69" s="185">
        <v>0</v>
      </c>
      <c r="BN69" s="185">
        <v>770207.77999999991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6276.25</v>
      </c>
      <c r="BY69" s="185">
        <v>49740.789999999964</v>
      </c>
      <c r="BZ69" s="185">
        <v>4999.9999999999991</v>
      </c>
      <c r="CA69" s="185">
        <v>0</v>
      </c>
      <c r="CB69" s="185">
        <v>0</v>
      </c>
      <c r="CC69" s="185">
        <v>32093868.239999998</v>
      </c>
      <c r="CD69" s="188">
        <v>29297519.639999997</v>
      </c>
      <c r="CE69" s="195">
        <f t="shared" si="0"/>
        <v>64373563.25999999</v>
      </c>
      <c r="CF69" s="252"/>
    </row>
    <row r="70" spans="1:84" ht="12.65" customHeight="1" x14ac:dyDescent="0.35">
      <c r="A70" s="171" t="s">
        <v>242</v>
      </c>
      <c r="B70" s="175"/>
      <c r="C70" s="184">
        <v>396366.79</v>
      </c>
      <c r="D70" s="184">
        <v>5214.83</v>
      </c>
      <c r="E70" s="184">
        <v>20420.330000000002</v>
      </c>
      <c r="F70" s="185">
        <v>0</v>
      </c>
      <c r="G70" s="184">
        <v>0</v>
      </c>
      <c r="H70" s="184">
        <v>597.95000000000005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18658.75</v>
      </c>
      <c r="P70" s="184">
        <v>1972.54</v>
      </c>
      <c r="Q70" s="184">
        <v>0</v>
      </c>
      <c r="R70" s="184">
        <v>0</v>
      </c>
      <c r="S70" s="184">
        <v>8302.5300000000007</v>
      </c>
      <c r="T70" s="184">
        <v>0</v>
      </c>
      <c r="U70" s="185">
        <v>2478114.8899999997</v>
      </c>
      <c r="V70" s="184">
        <v>25070.800000000003</v>
      </c>
      <c r="W70" s="184">
        <v>0</v>
      </c>
      <c r="X70" s="185">
        <v>0</v>
      </c>
      <c r="Y70" s="185">
        <v>1492849.78</v>
      </c>
      <c r="Z70" s="185">
        <v>0</v>
      </c>
      <c r="AA70" s="185">
        <v>0</v>
      </c>
      <c r="AB70" s="185">
        <v>41613.93</v>
      </c>
      <c r="AC70" s="185">
        <v>49289.96</v>
      </c>
      <c r="AD70" s="185">
        <v>0</v>
      </c>
      <c r="AE70" s="185">
        <v>220.72</v>
      </c>
      <c r="AF70" s="185">
        <v>0</v>
      </c>
      <c r="AG70" s="185">
        <v>102825.38</v>
      </c>
      <c r="AH70" s="185">
        <v>0</v>
      </c>
      <c r="AI70" s="185">
        <v>5016.8900000000003</v>
      </c>
      <c r="AJ70" s="185">
        <v>221373.91</v>
      </c>
      <c r="AK70" s="185">
        <v>8265</v>
      </c>
      <c r="AL70" s="185">
        <v>0</v>
      </c>
      <c r="AM70" s="185">
        <v>0</v>
      </c>
      <c r="AN70" s="185">
        <v>0</v>
      </c>
      <c r="AO70" s="185">
        <v>0</v>
      </c>
      <c r="AP70" s="185">
        <v>95265.950000000012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143287.51</v>
      </c>
      <c r="AW70" s="185">
        <v>1379006.6899999995</v>
      </c>
      <c r="AX70" s="185">
        <v>0</v>
      </c>
      <c r="AY70" s="185">
        <v>298074.55000000005</v>
      </c>
      <c r="AZ70" s="185">
        <v>0</v>
      </c>
      <c r="BA70" s="185">
        <v>0</v>
      </c>
      <c r="BB70" s="185">
        <v>0</v>
      </c>
      <c r="BC70" s="185">
        <v>0</v>
      </c>
      <c r="BD70" s="185">
        <v>675.2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224.31</v>
      </c>
      <c r="CA70" s="185">
        <v>0</v>
      </c>
      <c r="CB70" s="185">
        <v>0</v>
      </c>
      <c r="CC70" s="185">
        <v>26873070.659999996</v>
      </c>
      <c r="CD70" s="188"/>
      <c r="CE70" s="195">
        <f t="shared" si="0"/>
        <v>33665779.849999994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67741122.799999982</v>
      </c>
      <c r="D71" s="195">
        <f t="shared" ref="D71:AI71" si="5">SUM(D61:D69)-D70</f>
        <v>18701029.150000006</v>
      </c>
      <c r="E71" s="195">
        <f t="shared" si="5"/>
        <v>26374610.120000001</v>
      </c>
      <c r="F71" s="195">
        <f t="shared" si="5"/>
        <v>0</v>
      </c>
      <c r="G71" s="195">
        <f t="shared" si="5"/>
        <v>0</v>
      </c>
      <c r="H71" s="195">
        <f t="shared" si="5"/>
        <v>8770966.7300000004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21970109.589999996</v>
      </c>
      <c r="P71" s="195">
        <f t="shared" si="5"/>
        <v>102157617.5</v>
      </c>
      <c r="Q71" s="195">
        <f t="shared" si="5"/>
        <v>0</v>
      </c>
      <c r="R71" s="195">
        <f t="shared" si="5"/>
        <v>8953969.1300000008</v>
      </c>
      <c r="S71" s="195">
        <f t="shared" si="5"/>
        <v>6932059.1800000006</v>
      </c>
      <c r="T71" s="195">
        <f t="shared" si="5"/>
        <v>16321897.380000001</v>
      </c>
      <c r="U71" s="195">
        <f t="shared" si="5"/>
        <v>44528506.259999998</v>
      </c>
      <c r="V71" s="195">
        <f t="shared" si="5"/>
        <v>-25070.800000000003</v>
      </c>
      <c r="W71" s="195">
        <f t="shared" si="5"/>
        <v>3176822.6999999997</v>
      </c>
      <c r="X71" s="195">
        <f t="shared" si="5"/>
        <v>3441393.3</v>
      </c>
      <c r="Y71" s="195">
        <f t="shared" si="5"/>
        <v>26235754.640000001</v>
      </c>
      <c r="Z71" s="195">
        <f t="shared" si="5"/>
        <v>12710047.110000001</v>
      </c>
      <c r="AA71" s="195">
        <f t="shared" si="5"/>
        <v>1220632.07</v>
      </c>
      <c r="AB71" s="195">
        <f t="shared" si="5"/>
        <v>75883066.689999998</v>
      </c>
      <c r="AC71" s="195">
        <f t="shared" si="5"/>
        <v>10023304.519999998</v>
      </c>
      <c r="AD71" s="195">
        <f t="shared" si="5"/>
        <v>1277263.03</v>
      </c>
      <c r="AE71" s="195">
        <f t="shared" si="5"/>
        <v>2946610.1799999992</v>
      </c>
      <c r="AF71" s="195">
        <f t="shared" si="5"/>
        <v>0</v>
      </c>
      <c r="AG71" s="195">
        <f t="shared" si="5"/>
        <v>36800818.740000002</v>
      </c>
      <c r="AH71" s="195">
        <f t="shared" si="5"/>
        <v>0</v>
      </c>
      <c r="AI71" s="195">
        <f t="shared" si="5"/>
        <v>3948734.47</v>
      </c>
      <c r="AJ71" s="195">
        <f t="shared" ref="AJ71:BO71" si="6">SUM(AJ61:AJ69)-AJ70</f>
        <v>74590789.780000001</v>
      </c>
      <c r="AK71" s="195">
        <f t="shared" si="6"/>
        <v>153407.83000000002</v>
      </c>
      <c r="AL71" s="195">
        <f t="shared" si="6"/>
        <v>734959.94000000006</v>
      </c>
      <c r="AM71" s="195">
        <f t="shared" si="6"/>
        <v>0</v>
      </c>
      <c r="AN71" s="195">
        <f t="shared" si="6"/>
        <v>0</v>
      </c>
      <c r="AO71" s="195">
        <f t="shared" si="6"/>
        <v>-12525.89</v>
      </c>
      <c r="AP71" s="195">
        <f t="shared" si="6"/>
        <v>10428486.050000001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43463477.840000004</v>
      </c>
      <c r="AW71" s="195">
        <f t="shared" si="6"/>
        <v>6912473.4799999995</v>
      </c>
      <c r="AX71" s="195">
        <f t="shared" si="6"/>
        <v>0</v>
      </c>
      <c r="AY71" s="195">
        <f t="shared" si="6"/>
        <v>1240281.6199999999</v>
      </c>
      <c r="AZ71" s="195">
        <f t="shared" si="6"/>
        <v>0</v>
      </c>
      <c r="BA71" s="195">
        <f t="shared" si="6"/>
        <v>0</v>
      </c>
      <c r="BB71" s="195">
        <f t="shared" si="6"/>
        <v>3189715.4100000006</v>
      </c>
      <c r="BC71" s="195">
        <f t="shared" si="6"/>
        <v>1676014.74</v>
      </c>
      <c r="BD71" s="195">
        <f t="shared" si="6"/>
        <v>721994.07000000007</v>
      </c>
      <c r="BE71" s="195">
        <f t="shared" si="6"/>
        <v>2465556.5100000002</v>
      </c>
      <c r="BF71" s="195">
        <f t="shared" si="6"/>
        <v>1796016.19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2127244.1800000006</v>
      </c>
      <c r="BM71" s="195">
        <f t="shared" si="6"/>
        <v>0</v>
      </c>
      <c r="BN71" s="195">
        <f t="shared" si="6"/>
        <v>5034239.9200000009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4603056.7700000005</v>
      </c>
      <c r="BY71" s="195">
        <f t="shared" si="7"/>
        <v>2617352.9899999998</v>
      </c>
      <c r="BZ71" s="195">
        <f t="shared" si="7"/>
        <v>3660627.4399999995</v>
      </c>
      <c r="CA71" s="195">
        <f t="shared" si="7"/>
        <v>510056.95</v>
      </c>
      <c r="CB71" s="195">
        <f t="shared" si="7"/>
        <v>0</v>
      </c>
      <c r="CC71" s="195">
        <f t="shared" si="7"/>
        <v>177392538.09</v>
      </c>
      <c r="CD71" s="245">
        <f>CD69-CD70</f>
        <v>29297519.639999997</v>
      </c>
      <c r="CE71" s="195">
        <f>SUM(CE61:CE69)-CE70</f>
        <v>872694548.03999996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302081665.31999999</v>
      </c>
      <c r="D73" s="184">
        <v>65891692.689999998</v>
      </c>
      <c r="E73" s="185">
        <v>79212332.290000007</v>
      </c>
      <c r="F73" s="185">
        <v>0</v>
      </c>
      <c r="G73" s="184">
        <v>0</v>
      </c>
      <c r="H73" s="184">
        <v>41491531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57903293.270000003</v>
      </c>
      <c r="P73" s="185">
        <v>427101786.01999998</v>
      </c>
      <c r="Q73" s="185">
        <v>0</v>
      </c>
      <c r="R73" s="185">
        <v>31867898.999999996</v>
      </c>
      <c r="S73" s="185">
        <v>223369</v>
      </c>
      <c r="T73" s="185">
        <v>11525751</v>
      </c>
      <c r="U73" s="185">
        <v>111212723</v>
      </c>
      <c r="V73" s="185">
        <v>4242702</v>
      </c>
      <c r="W73" s="185">
        <v>15839791.109999998</v>
      </c>
      <c r="X73" s="185">
        <v>64497443.739999995</v>
      </c>
      <c r="Y73" s="185">
        <v>83221608.149999991</v>
      </c>
      <c r="Z73" s="185">
        <v>28178742.449999999</v>
      </c>
      <c r="AA73" s="185">
        <v>3686735.1300000004</v>
      </c>
      <c r="AB73" s="185">
        <v>113038158.56000002</v>
      </c>
      <c r="AC73" s="185">
        <v>111441367</v>
      </c>
      <c r="AD73" s="185">
        <v>3366523</v>
      </c>
      <c r="AE73" s="185">
        <v>8372988.0499999998</v>
      </c>
      <c r="AF73" s="185">
        <v>0</v>
      </c>
      <c r="AG73" s="185">
        <v>108762432.58999999</v>
      </c>
      <c r="AH73" s="185">
        <v>0</v>
      </c>
      <c r="AI73" s="185">
        <v>8978492.120000001</v>
      </c>
      <c r="AJ73" s="185">
        <v>7018551</v>
      </c>
      <c r="AK73" s="185">
        <v>363</v>
      </c>
      <c r="AL73" s="185">
        <v>2104939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33743296.25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90">
        <v>497052.99999999994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90">
        <v>954720</v>
      </c>
      <c r="CA73" s="249" t="s">
        <v>221</v>
      </c>
      <c r="CB73" s="249" t="s">
        <v>221</v>
      </c>
      <c r="CC73" s="290">
        <v>362464.9</v>
      </c>
      <c r="CD73" s="249" t="s">
        <v>221</v>
      </c>
      <c r="CE73" s="195">
        <f t="shared" ref="CE73:CE80" si="8">SUM(C73:CD73)</f>
        <v>1726820413.6400001</v>
      </c>
      <c r="CF73" s="252"/>
    </row>
    <row r="74" spans="1:84" ht="12.65" customHeight="1" x14ac:dyDescent="0.35">
      <c r="A74" s="171" t="s">
        <v>246</v>
      </c>
      <c r="B74" s="175"/>
      <c r="C74" s="184">
        <v>1755427</v>
      </c>
      <c r="D74" s="184">
        <v>2674837</v>
      </c>
      <c r="E74" s="185">
        <v>5436145.6699999999</v>
      </c>
      <c r="F74" s="185">
        <v>0</v>
      </c>
      <c r="G74" s="184">
        <v>0</v>
      </c>
      <c r="H74" s="184">
        <v>1447522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10075975.439999999</v>
      </c>
      <c r="P74" s="185">
        <v>359901286.30999994</v>
      </c>
      <c r="Q74" s="185">
        <v>0</v>
      </c>
      <c r="R74" s="185">
        <v>56186204</v>
      </c>
      <c r="S74" s="185">
        <v>2530</v>
      </c>
      <c r="T74" s="185">
        <v>107856615.79000001</v>
      </c>
      <c r="U74" s="185">
        <v>82298354.719999999</v>
      </c>
      <c r="V74" s="185">
        <v>8072093</v>
      </c>
      <c r="W74" s="185">
        <v>45338851.890000001</v>
      </c>
      <c r="X74" s="185">
        <v>122554656.12</v>
      </c>
      <c r="Y74" s="185">
        <v>159016522</v>
      </c>
      <c r="Z74" s="185">
        <v>73161254.5</v>
      </c>
      <c r="AA74" s="185">
        <v>6042294.1499999994</v>
      </c>
      <c r="AB74" s="185">
        <v>228741141.19999999</v>
      </c>
      <c r="AC74" s="185">
        <v>1407399</v>
      </c>
      <c r="AD74" s="185">
        <v>72099</v>
      </c>
      <c r="AE74" s="185">
        <v>764286.95</v>
      </c>
      <c r="AF74" s="185">
        <v>0</v>
      </c>
      <c r="AG74" s="185">
        <v>266353826.13</v>
      </c>
      <c r="AH74" s="185">
        <v>0</v>
      </c>
      <c r="AI74" s="185">
        <v>463015.00000000006</v>
      </c>
      <c r="AJ74" s="185">
        <v>151226137.41</v>
      </c>
      <c r="AK74" s="185">
        <v>513090</v>
      </c>
      <c r="AL74" s="185">
        <v>723350.00000000012</v>
      </c>
      <c r="AM74" s="185">
        <v>0</v>
      </c>
      <c r="AN74" s="185">
        <v>0</v>
      </c>
      <c r="AO74" s="185">
        <v>0</v>
      </c>
      <c r="AP74" s="185">
        <v>22356106.5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85167383.550000012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90">
        <v>13574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90">
        <v>48269</v>
      </c>
      <c r="CA74" s="249" t="s">
        <v>221</v>
      </c>
      <c r="CB74" s="249" t="s">
        <v>221</v>
      </c>
      <c r="CC74" s="290">
        <v>19615598.059999999</v>
      </c>
      <c r="CD74" s="249" t="s">
        <v>221</v>
      </c>
      <c r="CE74" s="195">
        <f t="shared" si="8"/>
        <v>1819285845.3899999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303837092.31999999</v>
      </c>
      <c r="D75" s="195">
        <f t="shared" si="9"/>
        <v>68566529.689999998</v>
      </c>
      <c r="E75" s="195">
        <f t="shared" si="9"/>
        <v>84648477.960000008</v>
      </c>
      <c r="F75" s="195">
        <f t="shared" si="9"/>
        <v>0</v>
      </c>
      <c r="G75" s="195">
        <f t="shared" si="9"/>
        <v>0</v>
      </c>
      <c r="H75" s="195">
        <f t="shared" si="9"/>
        <v>42939053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67979268.710000008</v>
      </c>
      <c r="P75" s="195">
        <f t="shared" si="9"/>
        <v>787003072.32999992</v>
      </c>
      <c r="Q75" s="195">
        <f t="shared" si="9"/>
        <v>0</v>
      </c>
      <c r="R75" s="195">
        <f t="shared" si="9"/>
        <v>88054103</v>
      </c>
      <c r="S75" s="195">
        <f t="shared" si="9"/>
        <v>225899</v>
      </c>
      <c r="T75" s="195">
        <f t="shared" si="9"/>
        <v>119382366.79000001</v>
      </c>
      <c r="U75" s="195">
        <f t="shared" si="9"/>
        <v>193511077.72</v>
      </c>
      <c r="V75" s="195">
        <f t="shared" si="9"/>
        <v>12314795</v>
      </c>
      <c r="W75" s="195">
        <f t="shared" si="9"/>
        <v>61178643</v>
      </c>
      <c r="X75" s="195">
        <f t="shared" si="9"/>
        <v>187052099.86000001</v>
      </c>
      <c r="Y75" s="195">
        <f t="shared" si="9"/>
        <v>242238130.14999998</v>
      </c>
      <c r="Z75" s="195">
        <f t="shared" si="9"/>
        <v>101339996.95</v>
      </c>
      <c r="AA75" s="195">
        <f t="shared" si="9"/>
        <v>9729029.2799999993</v>
      </c>
      <c r="AB75" s="195">
        <f t="shared" si="9"/>
        <v>341779299.75999999</v>
      </c>
      <c r="AC75" s="195">
        <f t="shared" si="9"/>
        <v>112848766</v>
      </c>
      <c r="AD75" s="195">
        <f t="shared" si="9"/>
        <v>3438622</v>
      </c>
      <c r="AE75" s="195">
        <f t="shared" si="9"/>
        <v>9137275</v>
      </c>
      <c r="AF75" s="195">
        <f t="shared" si="9"/>
        <v>0</v>
      </c>
      <c r="AG75" s="195">
        <f t="shared" si="9"/>
        <v>375116258.71999997</v>
      </c>
      <c r="AH75" s="195">
        <f t="shared" si="9"/>
        <v>0</v>
      </c>
      <c r="AI75" s="195">
        <f t="shared" si="9"/>
        <v>9441507.120000001</v>
      </c>
      <c r="AJ75" s="195">
        <f t="shared" si="9"/>
        <v>158244688.41</v>
      </c>
      <c r="AK75" s="195">
        <f t="shared" si="9"/>
        <v>513453</v>
      </c>
      <c r="AL75" s="195">
        <f t="shared" si="9"/>
        <v>2828289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22356106.5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118910679.80000001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91">
        <f t="shared" ref="BC75" si="10">SUM(BC73:BC74)</f>
        <v>510626.99999999994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91">
        <f t="shared" ref="BZ75" si="11">SUM(BZ73:BZ74)</f>
        <v>1002989</v>
      </c>
      <c r="CA75" s="249" t="s">
        <v>221</v>
      </c>
      <c r="CB75" s="249" t="s">
        <v>221</v>
      </c>
      <c r="CC75" s="291">
        <f t="shared" ref="CC75" si="12">SUM(CC73:CC74)</f>
        <v>19978062.959999997</v>
      </c>
      <c r="CD75" s="249" t="s">
        <v>221</v>
      </c>
      <c r="CE75" s="195">
        <f t="shared" si="8"/>
        <v>3546106259.0300002</v>
      </c>
      <c r="CF75" s="252"/>
    </row>
    <row r="76" spans="1:84" ht="12.65" customHeight="1" x14ac:dyDescent="0.35">
      <c r="A76" s="171" t="s">
        <v>248</v>
      </c>
      <c r="B76" s="175"/>
      <c r="C76" s="296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63261</v>
      </c>
      <c r="D77" s="184">
        <v>22352</v>
      </c>
      <c r="E77" s="184">
        <v>129830</v>
      </c>
      <c r="F77" s="184"/>
      <c r="G77" s="184"/>
      <c r="H77" s="184">
        <v>22950</v>
      </c>
      <c r="I77" s="184"/>
      <c r="J77" s="184"/>
      <c r="K77" s="184"/>
      <c r="L77" s="184"/>
      <c r="M77" s="184"/>
      <c r="N77" s="184"/>
      <c r="O77" s="184">
        <v>30138</v>
      </c>
      <c r="P77" s="184">
        <v>17970</v>
      </c>
      <c r="Q77" s="184"/>
      <c r="R77" s="184">
        <v>1455</v>
      </c>
      <c r="S77" s="184"/>
      <c r="T77" s="184"/>
      <c r="U77" s="184"/>
      <c r="V77" s="184"/>
      <c r="W77" s="184"/>
      <c r="X77" s="184"/>
      <c r="Y77" s="184">
        <v>33</v>
      </c>
      <c r="Z77" s="184">
        <v>1</v>
      </c>
      <c r="AA77" s="184"/>
      <c r="AB77" s="184"/>
      <c r="AC77" s="184"/>
      <c r="AD77" s="184"/>
      <c r="AE77" s="184"/>
      <c r="AF77" s="184"/>
      <c r="AG77" s="184">
        <v>20845</v>
      </c>
      <c r="AH77" s="184"/>
      <c r="AI77" s="184">
        <v>10002</v>
      </c>
      <c r="AJ77" s="184">
        <v>41</v>
      </c>
      <c r="AK77" s="184"/>
      <c r="AL77" s="184">
        <v>93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4899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 t="shared" ref="CE77:CE78" si="13">SUM(C77:CD77)</f>
        <v>323870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96">
        <v>29076</v>
      </c>
      <c r="D78" s="184">
        <v>1958</v>
      </c>
      <c r="E78" s="184">
        <v>25604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21673</v>
      </c>
      <c r="P78" s="184">
        <v>51679</v>
      </c>
      <c r="Q78" s="184">
        <v>0</v>
      </c>
      <c r="R78" s="184">
        <v>0</v>
      </c>
      <c r="S78" s="184">
        <v>2426</v>
      </c>
      <c r="T78" s="184">
        <v>0</v>
      </c>
      <c r="U78" s="184">
        <v>933</v>
      </c>
      <c r="V78" s="184">
        <v>0</v>
      </c>
      <c r="W78" s="184">
        <v>5500</v>
      </c>
      <c r="X78" s="184">
        <v>0</v>
      </c>
      <c r="Y78" s="184">
        <v>8171</v>
      </c>
      <c r="Z78" s="184">
        <v>0</v>
      </c>
      <c r="AA78" s="184">
        <v>0</v>
      </c>
      <c r="AB78" s="184">
        <v>1660</v>
      </c>
      <c r="AC78" s="184">
        <v>0</v>
      </c>
      <c r="AD78" s="184">
        <v>0</v>
      </c>
      <c r="AE78" s="184">
        <v>0</v>
      </c>
      <c r="AF78" s="184">
        <v>0</v>
      </c>
      <c r="AG78" s="184">
        <v>21139</v>
      </c>
      <c r="AH78" s="184">
        <v>0</v>
      </c>
      <c r="AI78" s="184">
        <v>0</v>
      </c>
      <c r="AJ78" s="184">
        <v>12176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26265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13"/>
        <v>278272</v>
      </c>
      <c r="CF78" s="195"/>
    </row>
    <row r="79" spans="1:84" ht="12.65" customHeight="1" x14ac:dyDescent="0.35">
      <c r="A79" s="171" t="s">
        <v>251</v>
      </c>
      <c r="B79" s="175"/>
      <c r="C79" s="225">
        <v>432815</v>
      </c>
      <c r="D79" s="225">
        <v>149537</v>
      </c>
      <c r="E79" s="184">
        <v>213550</v>
      </c>
      <c r="F79" s="184"/>
      <c r="G79" s="184"/>
      <c r="H79" s="184">
        <v>25923</v>
      </c>
      <c r="I79" s="184"/>
      <c r="J79" s="184"/>
      <c r="K79" s="184"/>
      <c r="L79" s="184"/>
      <c r="M79" s="184"/>
      <c r="N79" s="184"/>
      <c r="O79" s="184">
        <v>256998</v>
      </c>
      <c r="P79" s="184">
        <v>192415</v>
      </c>
      <c r="Q79" s="184"/>
      <c r="R79" s="184">
        <v>63093</v>
      </c>
      <c r="S79" s="184">
        <v>650049</v>
      </c>
      <c r="T79" s="184">
        <v>8926</v>
      </c>
      <c r="U79" s="184">
        <v>1791</v>
      </c>
      <c r="V79" s="184"/>
      <c r="W79" s="184">
        <v>20771</v>
      </c>
      <c r="X79" s="184">
        <v>127663</v>
      </c>
      <c r="Y79" s="184">
        <v>119191</v>
      </c>
      <c r="Z79" s="184">
        <v>50056</v>
      </c>
      <c r="AA79" s="184"/>
      <c r="AB79" s="184">
        <v>23273</v>
      </c>
      <c r="AC79" s="184">
        <v>26</v>
      </c>
      <c r="AD79" s="184"/>
      <c r="AE79" s="184">
        <v>870</v>
      </c>
      <c r="AF79" s="184"/>
      <c r="AG79" s="184">
        <v>403389</v>
      </c>
      <c r="AH79" s="184"/>
      <c r="AI79" s="184">
        <v>44706</v>
      </c>
      <c r="AJ79" s="184">
        <v>208491</v>
      </c>
      <c r="AK79" s="184">
        <v>2024</v>
      </c>
      <c r="AL79" s="184">
        <v>227</v>
      </c>
      <c r="AM79" s="184"/>
      <c r="AN79" s="184"/>
      <c r="AO79" s="184"/>
      <c r="AP79" s="184">
        <v>8246</v>
      </c>
      <c r="AQ79" s="184"/>
      <c r="AR79" s="184"/>
      <c r="AS79" s="184"/>
      <c r="AT79" s="184"/>
      <c r="AU79" s="184"/>
      <c r="AV79" s="184">
        <v>71587</v>
      </c>
      <c r="AW79" s="184">
        <v>3</v>
      </c>
      <c r="AX79" s="249" t="s">
        <v>221</v>
      </c>
      <c r="AY79" s="184">
        <v>18199</v>
      </c>
      <c r="AZ79" s="249" t="s">
        <v>221</v>
      </c>
      <c r="BA79" s="249" t="s">
        <v>221</v>
      </c>
      <c r="BB79" s="184"/>
      <c r="BC79" s="184"/>
      <c r="BD79" s="184">
        <v>9</v>
      </c>
      <c r="BE79" s="249" t="s">
        <v>221</v>
      </c>
      <c r="BF79" s="184">
        <v>51</v>
      </c>
      <c r="BG79" s="249" t="s">
        <v>221</v>
      </c>
      <c r="BH79" s="184"/>
      <c r="BI79" s="184">
        <v>2429</v>
      </c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>
        <v>101</v>
      </c>
      <c r="CB79" s="184"/>
      <c r="CC79" s="184">
        <v>19808</v>
      </c>
      <c r="CD79" s="249" t="s">
        <v>221</v>
      </c>
      <c r="CE79" s="195">
        <f t="shared" si="8"/>
        <v>3116217</v>
      </c>
      <c r="CF79" s="195">
        <f>BA59</f>
        <v>0</v>
      </c>
    </row>
    <row r="80" spans="1:84" ht="14.15" x14ac:dyDescent="0.35">
      <c r="A80" s="171" t="s">
        <v>252</v>
      </c>
      <c r="B80" s="175"/>
      <c r="C80" s="187">
        <v>315.7839951622214</v>
      </c>
      <c r="D80" s="187">
        <v>86.028413001913918</v>
      </c>
      <c r="E80" s="187">
        <v>122.86169861330661</v>
      </c>
      <c r="F80" s="187">
        <v>0</v>
      </c>
      <c r="G80" s="187">
        <v>0</v>
      </c>
      <c r="H80" s="187">
        <v>15.745426025240352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86.113539714231038</v>
      </c>
      <c r="P80" s="187">
        <v>97.803007520848922</v>
      </c>
      <c r="Q80" s="187">
        <v>0</v>
      </c>
      <c r="R80" s="187">
        <v>37.498132186644099</v>
      </c>
      <c r="S80" s="187">
        <v>0</v>
      </c>
      <c r="T80" s="187">
        <v>14.07792534053727</v>
      </c>
      <c r="U80" s="187">
        <v>0</v>
      </c>
      <c r="V80" s="187">
        <v>0</v>
      </c>
      <c r="W80" s="187">
        <v>0</v>
      </c>
      <c r="X80" s="187">
        <v>0</v>
      </c>
      <c r="Y80" s="187">
        <v>13.127464381763362</v>
      </c>
      <c r="Z80" s="187">
        <v>1.7550965751020418</v>
      </c>
      <c r="AA80" s="187">
        <v>0</v>
      </c>
      <c r="AB80" s="187">
        <v>0</v>
      </c>
      <c r="AC80" s="187">
        <v>2.9965753420552639E-3</v>
      </c>
      <c r="AD80" s="187">
        <v>0</v>
      </c>
      <c r="AE80" s="187">
        <v>0</v>
      </c>
      <c r="AF80" s="187">
        <v>0</v>
      </c>
      <c r="AG80" s="187">
        <v>104.90574450617731</v>
      </c>
      <c r="AH80" s="187">
        <v>0</v>
      </c>
      <c r="AI80" s="187">
        <v>17.449336298979549</v>
      </c>
      <c r="AJ80" s="187">
        <v>29.192320543946256</v>
      </c>
      <c r="AK80" s="187">
        <v>0</v>
      </c>
      <c r="AL80" s="187">
        <v>0</v>
      </c>
      <c r="AM80" s="187">
        <v>0</v>
      </c>
      <c r="AN80" s="187">
        <v>0</v>
      </c>
      <c r="AO80" s="187">
        <v>-3.0483561639659786E-2</v>
      </c>
      <c r="AP80" s="187">
        <v>2.1961589038087452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41.597543144986638</v>
      </c>
      <c r="AW80" s="184">
        <v>0.21599315065534341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90">
        <v>3.9551438350746384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90">
        <v>0.22830068490023281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90">
        <v>0.20996164380685459</v>
      </c>
      <c r="BZ80" s="290">
        <v>11.105523971081436</v>
      </c>
      <c r="CA80" s="254"/>
      <c r="CB80" s="254"/>
      <c r="CC80" s="290">
        <v>4.4611095884299852</v>
      </c>
      <c r="CD80" s="249" t="s">
        <v>221</v>
      </c>
      <c r="CE80" s="255">
        <f t="shared" si="8"/>
        <v>1006.2843478073584</v>
      </c>
      <c r="CF80" s="255"/>
    </row>
    <row r="81" spans="1:10" ht="12.65" customHeight="1" x14ac:dyDescent="0.35">
      <c r="A81" s="208" t="s">
        <v>253</v>
      </c>
      <c r="B81" s="208"/>
      <c r="C81" s="208"/>
      <c r="D81" s="208"/>
      <c r="E81" s="208"/>
    </row>
    <row r="82" spans="1:10" ht="12.65" customHeight="1" x14ac:dyDescent="0.35">
      <c r="A82" s="171" t="s">
        <v>254</v>
      </c>
      <c r="B82" s="172"/>
      <c r="C82" s="282" t="s">
        <v>1282</v>
      </c>
      <c r="D82" s="256"/>
      <c r="E82" s="175"/>
    </row>
    <row r="83" spans="1:10" ht="12.65" customHeight="1" x14ac:dyDescent="0.3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10" ht="12.65" customHeight="1" x14ac:dyDescent="0.3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10" ht="12.65" customHeight="1" x14ac:dyDescent="0.35">
      <c r="A85" s="173" t="s">
        <v>1251</v>
      </c>
      <c r="B85" s="172"/>
      <c r="C85" s="271" t="s">
        <v>1276</v>
      </c>
      <c r="D85" s="205"/>
      <c r="E85" s="204"/>
    </row>
    <row r="86" spans="1:10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10" ht="12.65" customHeight="1" x14ac:dyDescent="0.3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10" ht="12.65" customHeight="1" x14ac:dyDescent="0.35">
      <c r="A88" s="173" t="s">
        <v>259</v>
      </c>
      <c r="B88" s="172" t="s">
        <v>256</v>
      </c>
      <c r="C88" s="230" t="s">
        <v>1268</v>
      </c>
      <c r="D88" s="205"/>
      <c r="E88" s="204"/>
      <c r="H88" s="295" t="s">
        <v>1280</v>
      </c>
    </row>
    <row r="89" spans="1:10" ht="12.65" customHeight="1" x14ac:dyDescent="0.35">
      <c r="A89" s="173" t="s">
        <v>260</v>
      </c>
      <c r="B89" s="172" t="s">
        <v>256</v>
      </c>
      <c r="C89" s="230" t="s">
        <v>1269</v>
      </c>
      <c r="D89" s="205"/>
      <c r="E89" s="204"/>
      <c r="G89" s="295" t="s">
        <v>1278</v>
      </c>
      <c r="H89" s="295" t="s">
        <v>249</v>
      </c>
      <c r="I89" s="295"/>
    </row>
    <row r="90" spans="1:10" ht="12.65" customHeight="1" x14ac:dyDescent="0.35">
      <c r="A90" s="173" t="s">
        <v>261</v>
      </c>
      <c r="B90" s="172" t="s">
        <v>256</v>
      </c>
      <c r="C90" s="230" t="s">
        <v>1270</v>
      </c>
      <c r="D90" s="205"/>
      <c r="E90" s="204"/>
      <c r="G90" s="295" t="s">
        <v>1279</v>
      </c>
      <c r="H90" s="295" t="s">
        <v>250</v>
      </c>
      <c r="I90" s="295"/>
      <c r="J90" s="295"/>
    </row>
    <row r="91" spans="1:10" ht="12.65" customHeight="1" x14ac:dyDescent="0.3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10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10" ht="12.65" customHeight="1" x14ac:dyDescent="0.3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10" ht="12.65" customHeight="1" x14ac:dyDescent="0.35">
      <c r="A94" s="173"/>
      <c r="B94" s="173"/>
      <c r="C94" s="191"/>
      <c r="D94" s="175"/>
      <c r="E94" s="175"/>
    </row>
    <row r="95" spans="1:10" ht="12.65" customHeight="1" x14ac:dyDescent="0.35">
      <c r="A95" s="208" t="s">
        <v>265</v>
      </c>
      <c r="B95" s="208"/>
      <c r="C95" s="208"/>
      <c r="D95" s="208"/>
      <c r="E95" s="208"/>
    </row>
    <row r="96" spans="1:10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20931</v>
      </c>
      <c r="D111" s="174">
        <v>117842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2898</v>
      </c>
      <c r="D114" s="174">
        <v>4293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65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53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62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444</v>
      </c>
    </row>
    <row r="128" spans="1:5" ht="12.65" customHeight="1" x14ac:dyDescent="0.35">
      <c r="A128" s="173" t="s">
        <v>292</v>
      </c>
      <c r="B128" s="172" t="s">
        <v>256</v>
      </c>
      <c r="C128" s="189">
        <v>581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7758.5976222941881</v>
      </c>
      <c r="C138" s="189">
        <v>5954.2933356059311</v>
      </c>
      <c r="D138" s="174">
        <v>7218.1090420998808</v>
      </c>
      <c r="E138" s="175">
        <f>SUM(B138:D138)</f>
        <v>20931</v>
      </c>
      <c r="F138" s="180">
        <f>C111-E138</f>
        <v>0</v>
      </c>
    </row>
    <row r="139" spans="1:6" ht="12.65" customHeight="1" x14ac:dyDescent="0.35">
      <c r="A139" s="173" t="s">
        <v>215</v>
      </c>
      <c r="B139" s="174">
        <v>49659</v>
      </c>
      <c r="C139" s="189">
        <v>40283</v>
      </c>
      <c r="D139" s="174">
        <f>117842-B139-C139</f>
        <v>27900</v>
      </c>
      <c r="E139" s="175">
        <f>SUM(B139:D139)</f>
        <v>117842</v>
      </c>
      <c r="F139" s="180">
        <f>D111-E139</f>
        <v>0</v>
      </c>
    </row>
    <row r="140" spans="1:6" ht="12.65" customHeight="1" x14ac:dyDescent="0.35">
      <c r="A140" s="173" t="s">
        <v>298</v>
      </c>
      <c r="B140" s="174">
        <v>44163.70329070415</v>
      </c>
      <c r="C140" s="174">
        <v>26162.186544982706</v>
      </c>
      <c r="D140" s="174">
        <v>45779.110164313141</v>
      </c>
      <c r="E140" s="175">
        <f>SUM(B140:D140)</f>
        <v>116105</v>
      </c>
    </row>
    <row r="141" spans="1:6" ht="12.65" customHeight="1" x14ac:dyDescent="0.35">
      <c r="A141" s="173" t="s">
        <v>245</v>
      </c>
      <c r="B141" s="174">
        <v>746745909.59000039</v>
      </c>
      <c r="C141" s="189">
        <v>461731241.95337999</v>
      </c>
      <c r="D141" s="174">
        <v>518343262.09661996</v>
      </c>
      <c r="E141" s="175">
        <f>SUM(B141:D141)</f>
        <v>1726820413.6400003</v>
      </c>
      <c r="F141" s="199"/>
    </row>
    <row r="142" spans="1:6" ht="12.65" customHeight="1" x14ac:dyDescent="0.35">
      <c r="A142" s="173" t="s">
        <v>246</v>
      </c>
      <c r="B142" s="174">
        <v>692014988.73490238</v>
      </c>
      <c r="C142" s="189">
        <v>409943548.16746974</v>
      </c>
      <c r="D142" s="174">
        <v>717327308.26762843</v>
      </c>
      <c r="E142" s="175">
        <f>SUM(B142:D142)</f>
        <v>1819285845.1700006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21352708.190000001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35210981.390000001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31054624.399999999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81436.650000000009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87699750.629999995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6072039.1599999992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2467613.9300000002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8539653.0899999999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11111063.83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11111063.83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318961.49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8131833.7999999998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8450795.2899999991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9735660.5199999996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9735660.5199999996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5728062.54</v>
      </c>
      <c r="C195" s="189">
        <v>0</v>
      </c>
      <c r="D195" s="174">
        <v>0</v>
      </c>
      <c r="E195" s="175">
        <f t="shared" ref="E195:E203" si="14">SUM(B195:C195)-D195</f>
        <v>5728062.54</v>
      </c>
    </row>
    <row r="196" spans="1:8" ht="12.65" customHeight="1" x14ac:dyDescent="0.35">
      <c r="A196" s="173" t="s">
        <v>333</v>
      </c>
      <c r="B196" s="174">
        <v>3311377.88</v>
      </c>
      <c r="C196" s="189">
        <v>0</v>
      </c>
      <c r="D196" s="174">
        <v>0</v>
      </c>
      <c r="E196" s="175">
        <f t="shared" si="14"/>
        <v>3311377.88</v>
      </c>
    </row>
    <row r="197" spans="1:8" ht="12.65" customHeight="1" x14ac:dyDescent="0.35">
      <c r="A197" s="173" t="s">
        <v>334</v>
      </c>
      <c r="B197" s="174">
        <v>609247965.16999996</v>
      </c>
      <c r="C197" s="189">
        <v>28707397.740000002</v>
      </c>
      <c r="D197" s="174">
        <v>0</v>
      </c>
      <c r="E197" s="175">
        <f t="shared" si="14"/>
        <v>637955362.90999997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4"/>
        <v>0</v>
      </c>
    </row>
    <row r="199" spans="1:8" ht="12.65" customHeight="1" x14ac:dyDescent="0.35">
      <c r="A199" s="173" t="s">
        <v>336</v>
      </c>
      <c r="B199" s="174">
        <v>41317734.710000001</v>
      </c>
      <c r="C199" s="189">
        <v>1446039.5100000002</v>
      </c>
      <c r="D199" s="174">
        <v>0</v>
      </c>
      <c r="E199" s="175">
        <f t="shared" si="14"/>
        <v>42763774.219999999</v>
      </c>
    </row>
    <row r="200" spans="1:8" ht="12.65" customHeight="1" x14ac:dyDescent="0.35">
      <c r="A200" s="173" t="s">
        <v>337</v>
      </c>
      <c r="B200" s="174">
        <v>226364646.51999998</v>
      </c>
      <c r="C200" s="189">
        <v>9665178.3000000007</v>
      </c>
      <c r="D200" s="174">
        <v>536449.74</v>
      </c>
      <c r="E200" s="175">
        <f t="shared" si="14"/>
        <v>235493375.07999998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4"/>
        <v>0</v>
      </c>
    </row>
    <row r="202" spans="1:8" ht="12.65" customHeight="1" x14ac:dyDescent="0.35">
      <c r="A202" s="173" t="s">
        <v>339</v>
      </c>
      <c r="B202" s="174">
        <v>11756688.08</v>
      </c>
      <c r="C202" s="189">
        <v>3274085.96</v>
      </c>
      <c r="D202" s="174">
        <v>0</v>
      </c>
      <c r="E202" s="175">
        <f t="shared" si="14"/>
        <v>15030774.039999999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4"/>
        <v>0</v>
      </c>
    </row>
    <row r="204" spans="1:8" ht="12.65" customHeight="1" x14ac:dyDescent="0.35">
      <c r="A204" s="173" t="s">
        <v>203</v>
      </c>
      <c r="B204" s="175">
        <f>SUM(B195:B203)</f>
        <v>897726474.89999998</v>
      </c>
      <c r="C204" s="191">
        <f>SUM(C195:C203)</f>
        <v>43092701.510000005</v>
      </c>
      <c r="D204" s="175">
        <f>SUM(D195:D203)</f>
        <v>536449.74</v>
      </c>
      <c r="E204" s="175">
        <f>SUM(E195:E203)</f>
        <v>940282726.66999984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1973854.12</v>
      </c>
      <c r="C209" s="189">
        <v>214160.59999999983</v>
      </c>
      <c r="D209" s="174">
        <v>0</v>
      </c>
      <c r="E209" s="175">
        <f t="shared" ref="E209:E216" si="15">SUM(B209:C209)-D209</f>
        <v>2188014.7199999997</v>
      </c>
      <c r="H209" s="259"/>
    </row>
    <row r="210" spans="1:8" ht="12.65" customHeight="1" x14ac:dyDescent="0.35">
      <c r="A210" s="173" t="s">
        <v>334</v>
      </c>
      <c r="B210" s="174">
        <v>326681320.68000001</v>
      </c>
      <c r="C210" s="189">
        <v>22454337.540000018</v>
      </c>
      <c r="D210" s="174">
        <v>0</v>
      </c>
      <c r="E210" s="175">
        <f t="shared" si="15"/>
        <v>349135658.22000003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5"/>
        <v>0</v>
      </c>
      <c r="H211" s="259"/>
    </row>
    <row r="212" spans="1:8" ht="12.65" customHeight="1" x14ac:dyDescent="0.35">
      <c r="A212" s="173" t="s">
        <v>336</v>
      </c>
      <c r="B212" s="174">
        <v>32336995.310000002</v>
      </c>
      <c r="C212" s="189">
        <v>1726864.5400000012</v>
      </c>
      <c r="D212" s="174">
        <v>0</v>
      </c>
      <c r="E212" s="175">
        <f t="shared" si="15"/>
        <v>34063859.850000001</v>
      </c>
      <c r="H212" s="259"/>
    </row>
    <row r="213" spans="1:8" ht="12.65" customHeight="1" x14ac:dyDescent="0.35">
      <c r="A213" s="173" t="s">
        <v>337</v>
      </c>
      <c r="B213" s="174">
        <v>185342502.80000001</v>
      </c>
      <c r="C213" s="189">
        <v>11243600.909999888</v>
      </c>
      <c r="D213" s="174">
        <v>209293.55</v>
      </c>
      <c r="E213" s="175">
        <f t="shared" si="15"/>
        <v>196376810.15999988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5"/>
        <v>0</v>
      </c>
      <c r="H214" s="259"/>
    </row>
    <row r="215" spans="1:8" ht="12.65" customHeight="1" x14ac:dyDescent="0.35">
      <c r="A215" s="173" t="s">
        <v>339</v>
      </c>
      <c r="B215" s="174">
        <v>10006341.66</v>
      </c>
      <c r="C215" s="189">
        <v>386601.2900000001</v>
      </c>
      <c r="D215" s="174">
        <v>0</v>
      </c>
      <c r="E215" s="175">
        <f t="shared" si="15"/>
        <v>10392942.950000001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5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556341014.57000005</v>
      </c>
      <c r="C217" s="191">
        <f>SUM(C208:C216)</f>
        <v>36025564.879999913</v>
      </c>
      <c r="D217" s="175">
        <f>SUM(D208:D216)</f>
        <v>209293.55</v>
      </c>
      <c r="E217" s="175">
        <f>SUM(E208:E216)</f>
        <v>592157285.89999998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8" t="s">
        <v>1255</v>
      </c>
      <c r="C220" s="298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26619333.570000004</v>
      </c>
      <c r="D221" s="172">
        <f>C221</f>
        <v>26619333.570000004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1157228075.9160929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702921713.12824655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24263685.992828324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110142665.04390842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511537936.37892359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2506094076.4599996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21674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19712964.797658063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45707212.762341946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65420177.56000001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23412932.84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23412932.84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2621546520.4299998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1006069307.42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133961287.58999981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12379960.159999926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688183.35999999987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23953291.559999999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26097.5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1152318207.27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3311377.8799999994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637955362.90999997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42763774.220000006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235493375.07999998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15030774.039999999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940282726.66999984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592157285.90000021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348125440.76999962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1500443648.0399995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5977.4599999999919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1080000.2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4442031.0799999991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5528008.7399999993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180630.48000000004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180630.48000000004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1494735008.8199999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1500443648.04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1500443648.0399995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1726820413.6400001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1819285845.3899999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3546106259.0299997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26619333.57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2529507009.2999997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65420177.560000002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2621546520.4299998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924559738.5999999</v>
      </c>
      <c r="E368" s="175"/>
    </row>
    <row r="369" spans="1:6" ht="12.65" customHeight="1" x14ac:dyDescent="0.35">
      <c r="A369" s="257" t="s">
        <v>436</v>
      </c>
      <c r="B369" s="257"/>
      <c r="C369" s="257"/>
      <c r="D369" s="257"/>
      <c r="E369" s="257"/>
    </row>
    <row r="370" spans="1:6" ht="12.65" customHeight="1" x14ac:dyDescent="0.35">
      <c r="A370" s="173" t="s">
        <v>437</v>
      </c>
      <c r="B370" s="172" t="s">
        <v>256</v>
      </c>
      <c r="C370" s="189">
        <v>33665779.849999994</v>
      </c>
      <c r="D370" s="175"/>
      <c r="E370" s="175"/>
    </row>
    <row r="371" spans="1:6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6" ht="12.65" customHeight="1" x14ac:dyDescent="0.35">
      <c r="A372" s="173" t="s">
        <v>439</v>
      </c>
      <c r="B372" s="175"/>
      <c r="C372" s="191"/>
      <c r="D372" s="175">
        <f>SUM(C370:C371)</f>
        <v>33665779.849999994</v>
      </c>
      <c r="E372" s="175"/>
    </row>
    <row r="373" spans="1:6" ht="12.65" customHeight="1" x14ac:dyDescent="0.35">
      <c r="A373" s="173" t="s">
        <v>440</v>
      </c>
      <c r="B373" s="175"/>
      <c r="C373" s="191"/>
      <c r="D373" s="175">
        <f>D368+D372</f>
        <v>958225518.44999993</v>
      </c>
      <c r="E373" s="175"/>
    </row>
    <row r="374" spans="1:6" ht="12.65" customHeight="1" x14ac:dyDescent="0.35">
      <c r="A374" s="173"/>
      <c r="B374" s="175"/>
      <c r="C374" s="191"/>
      <c r="D374" s="175"/>
      <c r="E374" s="175"/>
    </row>
    <row r="375" spans="1:6" ht="12.65" customHeight="1" x14ac:dyDescent="0.35">
      <c r="A375" s="173"/>
      <c r="B375" s="175"/>
      <c r="C375" s="191"/>
      <c r="D375" s="175"/>
      <c r="E375" s="175"/>
    </row>
    <row r="376" spans="1:6" ht="12.65" customHeight="1" x14ac:dyDescent="0.35">
      <c r="A376" s="173"/>
      <c r="B376" s="175"/>
      <c r="C376" s="191"/>
      <c r="D376" s="175"/>
      <c r="E376" s="175"/>
    </row>
    <row r="377" spans="1:6" ht="12.65" customHeight="1" x14ac:dyDescent="0.35">
      <c r="A377" s="257" t="s">
        <v>441</v>
      </c>
      <c r="B377" s="257"/>
      <c r="C377" s="257"/>
      <c r="D377" s="257"/>
      <c r="E377" s="257"/>
      <c r="F377" s="2" t="s">
        <v>1281</v>
      </c>
    </row>
    <row r="378" spans="1:6" ht="12.65" customHeight="1" x14ac:dyDescent="0.35">
      <c r="A378" s="173" t="s">
        <v>442</v>
      </c>
      <c r="B378" s="172" t="s">
        <v>256</v>
      </c>
      <c r="C378" s="189">
        <v>408411909.75999993</v>
      </c>
      <c r="D378" s="175"/>
      <c r="E378" s="175"/>
      <c r="F378" s="297">
        <f t="shared" ref="F378:F385" si="16">ROUNDDOWN(C378-CE61,0)</f>
        <v>0</v>
      </c>
    </row>
    <row r="379" spans="1:6" ht="12.65" customHeight="1" x14ac:dyDescent="0.35">
      <c r="A379" s="173" t="s">
        <v>3</v>
      </c>
      <c r="B379" s="172" t="s">
        <v>256</v>
      </c>
      <c r="C379" s="189">
        <v>87699750.629999995</v>
      </c>
      <c r="D379" s="175"/>
      <c r="E379" s="175"/>
      <c r="F379" s="297">
        <f t="shared" si="16"/>
        <v>0</v>
      </c>
    </row>
    <row r="380" spans="1:6" ht="12.65" customHeight="1" x14ac:dyDescent="0.35">
      <c r="A380" s="173" t="s">
        <v>236</v>
      </c>
      <c r="B380" s="172" t="s">
        <v>256</v>
      </c>
      <c r="C380" s="189">
        <v>26818208.219999999</v>
      </c>
      <c r="D380" s="175"/>
      <c r="E380" s="175"/>
      <c r="F380" s="297">
        <f t="shared" si="16"/>
        <v>0</v>
      </c>
    </row>
    <row r="381" spans="1:6" ht="12.65" customHeight="1" x14ac:dyDescent="0.35">
      <c r="A381" s="173" t="s">
        <v>443</v>
      </c>
      <c r="B381" s="172" t="s">
        <v>256</v>
      </c>
      <c r="C381" s="189">
        <v>189306652.21000001</v>
      </c>
      <c r="D381" s="175"/>
      <c r="E381" s="175"/>
      <c r="F381" s="297">
        <f t="shared" si="16"/>
        <v>0</v>
      </c>
    </row>
    <row r="382" spans="1:6" ht="12.65" customHeight="1" x14ac:dyDescent="0.35">
      <c r="A382" s="173" t="s">
        <v>444</v>
      </c>
      <c r="B382" s="172" t="s">
        <v>256</v>
      </c>
      <c r="C382" s="189">
        <v>2670553.6299999994</v>
      </c>
      <c r="D382" s="175"/>
      <c r="E382" s="175"/>
      <c r="F382" s="297">
        <f t="shared" si="16"/>
        <v>0</v>
      </c>
    </row>
    <row r="383" spans="1:6" ht="12.65" customHeight="1" x14ac:dyDescent="0.35">
      <c r="A383" s="173" t="s">
        <v>445</v>
      </c>
      <c r="B383" s="172" t="s">
        <v>256</v>
      </c>
      <c r="C383" s="189">
        <v>84091668.720000014</v>
      </c>
      <c r="D383" s="175"/>
      <c r="E383" s="175"/>
      <c r="F383" s="297">
        <f t="shared" si="16"/>
        <v>0</v>
      </c>
    </row>
    <row r="384" spans="1:6" ht="12.65" customHeight="1" x14ac:dyDescent="0.35">
      <c r="A384" s="173" t="s">
        <v>6</v>
      </c>
      <c r="B384" s="172" t="s">
        <v>256</v>
      </c>
      <c r="C384" s="189">
        <v>34448367.29999999</v>
      </c>
      <c r="D384" s="175"/>
      <c r="E384" s="175"/>
      <c r="F384" s="297">
        <f t="shared" si="16"/>
        <v>0</v>
      </c>
    </row>
    <row r="385" spans="1:6" ht="12.65" customHeight="1" x14ac:dyDescent="0.35">
      <c r="A385" s="173" t="s">
        <v>446</v>
      </c>
      <c r="B385" s="172" t="s">
        <v>256</v>
      </c>
      <c r="C385" s="189">
        <v>8539653.0899999999</v>
      </c>
      <c r="D385" s="175"/>
      <c r="E385" s="175"/>
      <c r="F385" s="297">
        <f t="shared" si="16"/>
        <v>0</v>
      </c>
    </row>
    <row r="386" spans="1:6" ht="12.65" customHeight="1" x14ac:dyDescent="0.35">
      <c r="A386" s="173" t="s">
        <v>447</v>
      </c>
      <c r="B386" s="172" t="s">
        <v>256</v>
      </c>
      <c r="C386" s="189">
        <v>11111063.829999998</v>
      </c>
      <c r="D386" s="175"/>
      <c r="E386" s="175"/>
      <c r="F386" s="297">
        <f>ROUNDDOWN(SUM(C386:C389)-CE69,0)</f>
        <v>0</v>
      </c>
    </row>
    <row r="387" spans="1:6" ht="12.65" customHeight="1" x14ac:dyDescent="0.35">
      <c r="A387" s="173" t="s">
        <v>448</v>
      </c>
      <c r="B387" s="172" t="s">
        <v>256</v>
      </c>
      <c r="C387" s="189">
        <v>8450795.2899999991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9735660.5199999996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35076043.619999997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906360326.81999993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51865191.629999995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51865191.629999995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51865191.629999995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Tacoma General / Allenmore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20931</v>
      </c>
      <c r="C414" s="194">
        <f>E138</f>
        <v>20931</v>
      </c>
      <c r="D414" s="179"/>
    </row>
    <row r="415" spans="1:5" ht="12.65" customHeight="1" x14ac:dyDescent="0.35">
      <c r="A415" s="179" t="s">
        <v>464</v>
      </c>
      <c r="B415" s="179">
        <f>D111</f>
        <v>117842</v>
      </c>
      <c r="C415" s="179">
        <f>E139</f>
        <v>117842</v>
      </c>
      <c r="D415" s="194">
        <f>SUM(C59:H59)+N59</f>
        <v>100842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2898</v>
      </c>
    </row>
    <row r="424" spans="1:7" ht="12.65" customHeight="1" x14ac:dyDescent="0.35">
      <c r="A424" s="179" t="s">
        <v>1244</v>
      </c>
      <c r="B424" s="179">
        <f>D114</f>
        <v>4293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7">C378</f>
        <v>408411909.75999993</v>
      </c>
      <c r="C427" s="179">
        <f t="shared" ref="C427:C434" si="18">CE61</f>
        <v>408411909.75999993</v>
      </c>
      <c r="D427" s="179"/>
    </row>
    <row r="428" spans="1:7" ht="12.65" customHeight="1" x14ac:dyDescent="0.35">
      <c r="A428" s="179" t="s">
        <v>3</v>
      </c>
      <c r="B428" s="179">
        <f t="shared" si="17"/>
        <v>87699750.629999995</v>
      </c>
      <c r="C428" s="179">
        <f t="shared" si="18"/>
        <v>87699751</v>
      </c>
      <c r="D428" s="179">
        <f>D173</f>
        <v>87699750.629999995</v>
      </c>
    </row>
    <row r="429" spans="1:7" ht="12.65" customHeight="1" x14ac:dyDescent="0.35">
      <c r="A429" s="179" t="s">
        <v>236</v>
      </c>
      <c r="B429" s="179">
        <f t="shared" si="17"/>
        <v>26818208.219999999</v>
      </c>
      <c r="C429" s="179">
        <f t="shared" si="18"/>
        <v>26818208.219999999</v>
      </c>
      <c r="D429" s="179"/>
    </row>
    <row r="430" spans="1:7" ht="12.65" customHeight="1" x14ac:dyDescent="0.35">
      <c r="A430" s="179" t="s">
        <v>237</v>
      </c>
      <c r="B430" s="179">
        <f t="shared" si="17"/>
        <v>189306652.21000001</v>
      </c>
      <c r="C430" s="179">
        <f t="shared" si="18"/>
        <v>189306652.21000001</v>
      </c>
      <c r="D430" s="179"/>
    </row>
    <row r="431" spans="1:7" ht="12.65" customHeight="1" x14ac:dyDescent="0.35">
      <c r="A431" s="179" t="s">
        <v>444</v>
      </c>
      <c r="B431" s="179">
        <f t="shared" si="17"/>
        <v>2670553.6299999994</v>
      </c>
      <c r="C431" s="179">
        <f t="shared" si="18"/>
        <v>2670553.6299999994</v>
      </c>
      <c r="D431" s="179"/>
    </row>
    <row r="432" spans="1:7" ht="12.65" customHeight="1" x14ac:dyDescent="0.35">
      <c r="A432" s="179" t="s">
        <v>445</v>
      </c>
      <c r="B432" s="179">
        <f t="shared" si="17"/>
        <v>84091668.720000014</v>
      </c>
      <c r="C432" s="179">
        <f t="shared" si="18"/>
        <v>84091668.720000014</v>
      </c>
      <c r="D432" s="179"/>
    </row>
    <row r="433" spans="1:7" ht="12.65" customHeight="1" x14ac:dyDescent="0.35">
      <c r="A433" s="179" t="s">
        <v>6</v>
      </c>
      <c r="B433" s="179">
        <f t="shared" si="17"/>
        <v>34448367.29999999</v>
      </c>
      <c r="C433" s="179">
        <f t="shared" si="18"/>
        <v>34448368</v>
      </c>
      <c r="D433" s="179">
        <f>C217</f>
        <v>36025564.879999913</v>
      </c>
    </row>
    <row r="434" spans="1:7" ht="12.65" customHeight="1" x14ac:dyDescent="0.35">
      <c r="A434" s="179" t="s">
        <v>474</v>
      </c>
      <c r="B434" s="179">
        <f t="shared" si="17"/>
        <v>8539653.0899999999</v>
      </c>
      <c r="C434" s="179">
        <f t="shared" si="18"/>
        <v>8539653.0899999999</v>
      </c>
      <c r="D434" s="179">
        <f>D177</f>
        <v>8539653.0899999999</v>
      </c>
    </row>
    <row r="435" spans="1:7" ht="12.65" customHeight="1" x14ac:dyDescent="0.35">
      <c r="A435" s="179" t="s">
        <v>447</v>
      </c>
      <c r="B435" s="179">
        <f t="shared" si="17"/>
        <v>11111063.829999998</v>
      </c>
      <c r="C435" s="179"/>
      <c r="D435" s="179">
        <f>D181</f>
        <v>11111063.83</v>
      </c>
    </row>
    <row r="436" spans="1:7" ht="12.65" customHeight="1" x14ac:dyDescent="0.35">
      <c r="A436" s="179" t="s">
        <v>475</v>
      </c>
      <c r="B436" s="179">
        <f t="shared" si="17"/>
        <v>8450795.2899999991</v>
      </c>
      <c r="C436" s="179"/>
      <c r="D436" s="179">
        <f>D186</f>
        <v>8450795.2899999991</v>
      </c>
    </row>
    <row r="437" spans="1:7" ht="12.65" customHeight="1" x14ac:dyDescent="0.35">
      <c r="A437" s="194" t="s">
        <v>449</v>
      </c>
      <c r="B437" s="194">
        <f t="shared" si="17"/>
        <v>9735660.5199999996</v>
      </c>
      <c r="C437" s="194"/>
      <c r="D437" s="194">
        <f>D190</f>
        <v>9735660.5199999996</v>
      </c>
    </row>
    <row r="438" spans="1:7" ht="12.65" customHeight="1" x14ac:dyDescent="0.35">
      <c r="A438" s="194" t="s">
        <v>476</v>
      </c>
      <c r="B438" s="194">
        <f>C386+C387+C388</f>
        <v>29297519.639999997</v>
      </c>
      <c r="C438" s="194">
        <f>CD69</f>
        <v>29297519.639999997</v>
      </c>
      <c r="D438" s="194">
        <f>D181+D186+D190</f>
        <v>29297519.639999997</v>
      </c>
    </row>
    <row r="439" spans="1:7" ht="12.65" customHeight="1" x14ac:dyDescent="0.35">
      <c r="A439" s="179" t="s">
        <v>451</v>
      </c>
      <c r="B439" s="194">
        <f>C389</f>
        <v>35076043.619999997</v>
      </c>
      <c r="C439" s="194">
        <f>SUM(C69:CC69)</f>
        <v>35076043.619999997</v>
      </c>
      <c r="D439" s="179"/>
    </row>
    <row r="440" spans="1:7" ht="12.65" customHeight="1" x14ac:dyDescent="0.35">
      <c r="A440" s="179" t="s">
        <v>477</v>
      </c>
      <c r="B440" s="194">
        <f>B438+B439</f>
        <v>64373563.25999999</v>
      </c>
      <c r="C440" s="194">
        <f>CE69</f>
        <v>64373563.25999999</v>
      </c>
      <c r="D440" s="179"/>
    </row>
    <row r="441" spans="1:7" ht="12.65" customHeight="1" x14ac:dyDescent="0.35">
      <c r="A441" s="179" t="s">
        <v>478</v>
      </c>
      <c r="B441" s="179">
        <f>D390</f>
        <v>906360326.81999993</v>
      </c>
      <c r="C441" s="179">
        <f>SUM(C427:C437)+C440</f>
        <v>906360327.88999999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26619333.570000004</v>
      </c>
      <c r="C444" s="179">
        <f>C363</f>
        <v>26619333.57</v>
      </c>
      <c r="D444" s="179"/>
    </row>
    <row r="445" spans="1:7" ht="12.65" customHeight="1" x14ac:dyDescent="0.35">
      <c r="A445" s="179" t="s">
        <v>343</v>
      </c>
      <c r="B445" s="179">
        <f>D229</f>
        <v>2506094076.4599996</v>
      </c>
      <c r="C445" s="179">
        <f>C364</f>
        <v>2529507009.2999997</v>
      </c>
      <c r="D445" s="179"/>
    </row>
    <row r="446" spans="1:7" ht="12.65" customHeight="1" x14ac:dyDescent="0.35">
      <c r="A446" s="179" t="s">
        <v>351</v>
      </c>
      <c r="B446" s="179">
        <f>D236</f>
        <v>65420177.56000001</v>
      </c>
      <c r="C446" s="179">
        <f>C365</f>
        <v>65420177.560000002</v>
      </c>
      <c r="D446" s="179"/>
    </row>
    <row r="447" spans="1:7" ht="12.65" customHeight="1" x14ac:dyDescent="0.35">
      <c r="A447" s="179" t="s">
        <v>356</v>
      </c>
      <c r="B447" s="179">
        <f>D240</f>
        <v>23412932.84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2621546520.4299998</v>
      </c>
      <c r="C448" s="179">
        <f>D367</f>
        <v>2621546520.4299998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21674</v>
      </c>
    </row>
    <row r="454" spans="1:7" ht="12.65" customHeight="1" x14ac:dyDescent="0.35">
      <c r="A454" s="179" t="s">
        <v>168</v>
      </c>
      <c r="B454" s="179">
        <f>C233</f>
        <v>19712964.797658063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45707212.762341946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33665779.849999994</v>
      </c>
      <c r="C458" s="194">
        <f>CE70</f>
        <v>33665779.849999994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1726820413.6400001</v>
      </c>
      <c r="C463" s="194">
        <f>CE73</f>
        <v>1726820413.6400001</v>
      </c>
      <c r="D463" s="194">
        <f>E141+E147+E153</f>
        <v>1726820413.6400003</v>
      </c>
    </row>
    <row r="464" spans="1:7" ht="12.65" customHeight="1" x14ac:dyDescent="0.35">
      <c r="A464" s="179" t="s">
        <v>246</v>
      </c>
      <c r="B464" s="194">
        <f>C360</f>
        <v>1819285845.3899999</v>
      </c>
      <c r="C464" s="194">
        <f>CE74</f>
        <v>1819285845.3899999</v>
      </c>
      <c r="D464" s="194">
        <f>E142+E148+E154</f>
        <v>1819285845.1700006</v>
      </c>
    </row>
    <row r="465" spans="1:7" ht="12.65" customHeight="1" x14ac:dyDescent="0.35">
      <c r="A465" s="179" t="s">
        <v>247</v>
      </c>
      <c r="B465" s="194">
        <f>D361</f>
        <v>3546106259.0299997</v>
      </c>
      <c r="C465" s="194">
        <f>CE75</f>
        <v>3546106259.0300002</v>
      </c>
      <c r="D465" s="194">
        <f>D463+D464</f>
        <v>3546106258.8100009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9">C267</f>
        <v>5728062.54</v>
      </c>
      <c r="C468" s="179">
        <f>E195</f>
        <v>5728062.54</v>
      </c>
      <c r="D468" s="179"/>
    </row>
    <row r="469" spans="1:7" ht="12.65" customHeight="1" x14ac:dyDescent="0.35">
      <c r="A469" s="179" t="s">
        <v>333</v>
      </c>
      <c r="B469" s="179">
        <f t="shared" si="19"/>
        <v>3311377.8799999994</v>
      </c>
      <c r="C469" s="179">
        <f>E196</f>
        <v>3311377.88</v>
      </c>
      <c r="D469" s="179"/>
    </row>
    <row r="470" spans="1:7" ht="12.65" customHeight="1" x14ac:dyDescent="0.35">
      <c r="A470" s="179" t="s">
        <v>334</v>
      </c>
      <c r="B470" s="179">
        <f t="shared" si="19"/>
        <v>637955362.90999997</v>
      </c>
      <c r="C470" s="179">
        <f>E197</f>
        <v>637955362.90999997</v>
      </c>
      <c r="D470" s="179"/>
    </row>
    <row r="471" spans="1:7" ht="12.65" customHeight="1" x14ac:dyDescent="0.35">
      <c r="A471" s="179" t="s">
        <v>494</v>
      </c>
      <c r="B471" s="179">
        <f t="shared" si="19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9"/>
        <v>42763774.220000006</v>
      </c>
      <c r="C472" s="179">
        <f>E199</f>
        <v>42763774.219999999</v>
      </c>
      <c r="D472" s="179"/>
    </row>
    <row r="473" spans="1:7" ht="12.65" customHeight="1" x14ac:dyDescent="0.35">
      <c r="A473" s="179" t="s">
        <v>495</v>
      </c>
      <c r="B473" s="179">
        <f t="shared" si="19"/>
        <v>235493375.07999998</v>
      </c>
      <c r="C473" s="179">
        <f>SUM(E200:E201)</f>
        <v>235493375.07999998</v>
      </c>
      <c r="D473" s="179"/>
    </row>
    <row r="474" spans="1:7" ht="12.65" customHeight="1" x14ac:dyDescent="0.35">
      <c r="A474" s="179" t="s">
        <v>339</v>
      </c>
      <c r="B474" s="179">
        <f t="shared" si="19"/>
        <v>15030774.039999999</v>
      </c>
      <c r="C474" s="179">
        <f>E202</f>
        <v>15030774.039999999</v>
      </c>
      <c r="D474" s="179"/>
    </row>
    <row r="475" spans="1:7" ht="12.65" customHeight="1" x14ac:dyDescent="0.35">
      <c r="A475" s="179" t="s">
        <v>340</v>
      </c>
      <c r="B475" s="179">
        <f t="shared" si="19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940282726.66999984</v>
      </c>
      <c r="C476" s="179">
        <f>E204</f>
        <v>940282726.66999984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592157285.90000021</v>
      </c>
      <c r="C478" s="179">
        <f>E217</f>
        <v>592157285.89999998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1500443648.0399995</v>
      </c>
    </row>
    <row r="482" spans="1:12" ht="12.65" customHeight="1" x14ac:dyDescent="0.35">
      <c r="A482" s="180" t="s">
        <v>499</v>
      </c>
      <c r="C482" s="180">
        <f>D339</f>
        <v>1500443648.04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176</v>
      </c>
      <c r="B493" s="261" t="str">
        <f>RIGHT('Data 2019'!C82,4)</f>
        <v>2019</v>
      </c>
      <c r="C493" s="261" t="str">
        <f>RIGHT(C82,4)</f>
        <v>2020</v>
      </c>
      <c r="D493" s="261" t="str">
        <f>RIGHT('Data 2019'!C82,4)</f>
        <v>2019</v>
      </c>
      <c r="E493" s="261" t="str">
        <f>RIGHT(C82,4)</f>
        <v>2020</v>
      </c>
      <c r="F493" s="261" t="str">
        <f>RIGHT('Data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'Data 2019'!C71</f>
        <v>59149061.330000013</v>
      </c>
      <c r="C496" s="240">
        <f>C71</f>
        <v>67741122.799999982</v>
      </c>
      <c r="D496" s="240">
        <f>'Data 2019'!C59</f>
        <v>43060</v>
      </c>
      <c r="E496" s="180">
        <f>C59</f>
        <v>45390</v>
      </c>
      <c r="F496" s="263">
        <f t="shared" ref="F496:G511" si="20">IF(B496=0,"",IF(D496=0,"",B496/D496))</f>
        <v>1373.6428548536928</v>
      </c>
      <c r="G496" s="264">
        <f t="shared" si="20"/>
        <v>1492.4239435999116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'Data 2019'!D71</f>
        <v>17527916.939999998</v>
      </c>
      <c r="C497" s="240">
        <f>D71</f>
        <v>18701029.150000006</v>
      </c>
      <c r="D497" s="240">
        <f>'Data 2019'!D59</f>
        <v>18692</v>
      </c>
      <c r="E497" s="180">
        <f>D59</f>
        <v>17745</v>
      </c>
      <c r="F497" s="263">
        <f t="shared" si="20"/>
        <v>937.72292638561942</v>
      </c>
      <c r="G497" s="263">
        <f t="shared" si="20"/>
        <v>1053.8759735136662</v>
      </c>
      <c r="H497" s="265" t="str">
        <f t="shared" ref="H497:H550" si="21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'Data 2019'!E71</f>
        <v>25259216.77</v>
      </c>
      <c r="C498" s="240">
        <f>E71</f>
        <v>26374610.120000001</v>
      </c>
      <c r="D498" s="240">
        <f>'Data 2019'!E59</f>
        <v>30014</v>
      </c>
      <c r="E498" s="180">
        <f>E59</f>
        <v>30201</v>
      </c>
      <c r="F498" s="263">
        <f t="shared" si="20"/>
        <v>841.58115446125134</v>
      </c>
      <c r="G498" s="263">
        <f t="shared" si="20"/>
        <v>873.30254362438336</v>
      </c>
      <c r="H498" s="265" t="str">
        <f t="shared" si="21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'Data 2019'!F71</f>
        <v>0</v>
      </c>
      <c r="C499" s="240">
        <f>F71</f>
        <v>0</v>
      </c>
      <c r="D499" s="240">
        <f>'Data 2019'!F59</f>
        <v>0</v>
      </c>
      <c r="E499" s="180">
        <f>F59</f>
        <v>0</v>
      </c>
      <c r="F499" s="263" t="str">
        <f t="shared" si="20"/>
        <v/>
      </c>
      <c r="G499" s="263" t="str">
        <f t="shared" si="20"/>
        <v/>
      </c>
      <c r="H499" s="265" t="str">
        <f t="shared" si="21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'Data 2019'!G71</f>
        <v>0</v>
      </c>
      <c r="C500" s="240">
        <f>G71</f>
        <v>0</v>
      </c>
      <c r="D500" s="240">
        <f>'Data 2019'!G59</f>
        <v>0</v>
      </c>
      <c r="E500" s="180">
        <f>G59</f>
        <v>0</v>
      </c>
      <c r="F500" s="263" t="str">
        <f t="shared" si="20"/>
        <v/>
      </c>
      <c r="G500" s="263" t="str">
        <f t="shared" si="20"/>
        <v/>
      </c>
      <c r="H500" s="265" t="str">
        <f t="shared" si="21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'Data 2019'!H71</f>
        <v>6933763.669999999</v>
      </c>
      <c r="C501" s="240">
        <f>H71</f>
        <v>8770966.7300000004</v>
      </c>
      <c r="D501" s="240">
        <f>'Data 2019'!H59</f>
        <v>7741</v>
      </c>
      <c r="E501" s="180">
        <f>H59</f>
        <v>7506</v>
      </c>
      <c r="F501" s="263">
        <f t="shared" si="20"/>
        <v>895.7193734659603</v>
      </c>
      <c r="G501" s="263">
        <f t="shared" si="20"/>
        <v>1168.5274087396749</v>
      </c>
      <c r="H501" s="265">
        <f t="shared" si="21"/>
        <v>0.30456864432672903</v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'Data 2019'!I71</f>
        <v>0</v>
      </c>
      <c r="C502" s="240">
        <f>I71</f>
        <v>0</v>
      </c>
      <c r="D502" s="240">
        <f>'Data 2019'!I59</f>
        <v>0</v>
      </c>
      <c r="E502" s="180">
        <f>I59</f>
        <v>0</v>
      </c>
      <c r="F502" s="263" t="str">
        <f t="shared" si="20"/>
        <v/>
      </c>
      <c r="G502" s="263" t="str">
        <f t="shared" si="20"/>
        <v/>
      </c>
      <c r="H502" s="265" t="str">
        <f t="shared" si="21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'Data 2019'!J71</f>
        <v>0</v>
      </c>
      <c r="C503" s="240">
        <f>J71</f>
        <v>0</v>
      </c>
      <c r="D503" s="240">
        <f>'Data 2019'!J59</f>
        <v>0</v>
      </c>
      <c r="E503" s="180">
        <f>J59</f>
        <v>0</v>
      </c>
      <c r="F503" s="263" t="str">
        <f t="shared" si="20"/>
        <v/>
      </c>
      <c r="G503" s="263" t="str">
        <f t="shared" si="20"/>
        <v/>
      </c>
      <c r="H503" s="265" t="str">
        <f t="shared" si="21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'Data 2019'!K71</f>
        <v>0</v>
      </c>
      <c r="C504" s="240">
        <f>K71</f>
        <v>0</v>
      </c>
      <c r="D504" s="240">
        <f>'Data 2019'!K59</f>
        <v>0</v>
      </c>
      <c r="E504" s="180">
        <f>K59</f>
        <v>0</v>
      </c>
      <c r="F504" s="263" t="str">
        <f t="shared" si="20"/>
        <v/>
      </c>
      <c r="G504" s="263" t="str">
        <f t="shared" si="20"/>
        <v/>
      </c>
      <c r="H504" s="265" t="str">
        <f t="shared" si="21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'Data 2019'!L71</f>
        <v>0</v>
      </c>
      <c r="C505" s="240">
        <f>L71</f>
        <v>0</v>
      </c>
      <c r="D505" s="240">
        <f>'Data 2019'!L59</f>
        <v>0</v>
      </c>
      <c r="E505" s="180">
        <f>L59</f>
        <v>0</v>
      </c>
      <c r="F505" s="263" t="str">
        <f t="shared" si="20"/>
        <v/>
      </c>
      <c r="G505" s="263" t="str">
        <f t="shared" si="20"/>
        <v/>
      </c>
      <c r="H505" s="265" t="str">
        <f t="shared" si="21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'Data 2019'!M71</f>
        <v>0</v>
      </c>
      <c r="C506" s="240">
        <f>M71</f>
        <v>0</v>
      </c>
      <c r="D506" s="240">
        <f>'Data 2019'!M59</f>
        <v>0</v>
      </c>
      <c r="E506" s="180">
        <f>M59</f>
        <v>0</v>
      </c>
      <c r="F506" s="263" t="str">
        <f t="shared" si="20"/>
        <v/>
      </c>
      <c r="G506" s="263" t="str">
        <f t="shared" si="20"/>
        <v/>
      </c>
      <c r="H506" s="265" t="str">
        <f t="shared" si="21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'Data 2019'!N71</f>
        <v>0</v>
      </c>
      <c r="C507" s="240">
        <f>N71</f>
        <v>0</v>
      </c>
      <c r="D507" s="240">
        <f>'Data 2019'!N59</f>
        <v>0</v>
      </c>
      <c r="E507" s="180">
        <f>N59</f>
        <v>0</v>
      </c>
      <c r="F507" s="263" t="str">
        <f t="shared" si="20"/>
        <v/>
      </c>
      <c r="G507" s="263" t="str">
        <f t="shared" si="20"/>
        <v/>
      </c>
      <c r="H507" s="265" t="str">
        <f t="shared" si="21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'Data 2019'!O71</f>
        <v>20970682.650000002</v>
      </c>
      <c r="C508" s="240">
        <f>O71</f>
        <v>21970109.589999996</v>
      </c>
      <c r="D508" s="240">
        <f>'Data 2019'!O59</f>
        <v>2340</v>
      </c>
      <c r="E508" s="180">
        <f>O59</f>
        <v>3054</v>
      </c>
      <c r="F508" s="263">
        <f t="shared" si="20"/>
        <v>8961.8301923076924</v>
      </c>
      <c r="G508" s="263">
        <f t="shared" si="20"/>
        <v>7193.8800229207582</v>
      </c>
      <c r="H508" s="265" t="str">
        <f t="shared" si="21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'Data 2019'!P71</f>
        <v>99228780</v>
      </c>
      <c r="C509" s="240">
        <f>P71</f>
        <v>102157617.5</v>
      </c>
      <c r="D509" s="240">
        <f>'Data 2019'!P59</f>
        <v>2735200</v>
      </c>
      <c r="E509" s="180">
        <f>P59</f>
        <v>2713995</v>
      </c>
      <c r="F509" s="263">
        <f t="shared" si="20"/>
        <v>36.278436677391049</v>
      </c>
      <c r="G509" s="263">
        <f t="shared" si="20"/>
        <v>37.641048528092348</v>
      </c>
      <c r="H509" s="265" t="str">
        <f t="shared" si="21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'Data 2019'!Q71</f>
        <v>0</v>
      </c>
      <c r="C510" s="240">
        <f>Q71</f>
        <v>0</v>
      </c>
      <c r="D510" s="240">
        <f>'Data 2019'!Q59</f>
        <v>0</v>
      </c>
      <c r="E510" s="180">
        <f>Q59</f>
        <v>0</v>
      </c>
      <c r="F510" s="263" t="str">
        <f t="shared" si="20"/>
        <v/>
      </c>
      <c r="G510" s="263" t="str">
        <f t="shared" si="20"/>
        <v/>
      </c>
      <c r="H510" s="265" t="str">
        <f t="shared" si="21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'Data 2019'!R71</f>
        <v>8506679.6099999994</v>
      </c>
      <c r="C511" s="240">
        <f>R71</f>
        <v>8953969.1300000008</v>
      </c>
      <c r="D511" s="240">
        <f>'Data 2019'!R59</f>
        <v>2348715</v>
      </c>
      <c r="E511" s="180">
        <f>R59</f>
        <v>2159655</v>
      </c>
      <c r="F511" s="263">
        <f t="shared" si="20"/>
        <v>3.6218441190182715</v>
      </c>
      <c r="G511" s="263">
        <f t="shared" si="20"/>
        <v>4.1460182899583504</v>
      </c>
      <c r="H511" s="265" t="str">
        <f t="shared" si="21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'Data 2019'!S71</f>
        <v>6006371.3600000003</v>
      </c>
      <c r="C512" s="240">
        <f>S71</f>
        <v>6932059.1800000006</v>
      </c>
      <c r="D512" s="181" t="s">
        <v>529</v>
      </c>
      <c r="E512" s="181" t="s">
        <v>529</v>
      </c>
      <c r="F512" s="263" t="str">
        <f t="shared" ref="F512:G527" si="22">IF(B512=0,"",IF(D512=0,"",B512/D512))</f>
        <v/>
      </c>
      <c r="G512" s="263" t="str">
        <f t="shared" si="22"/>
        <v/>
      </c>
      <c r="H512" s="265" t="str">
        <f t="shared" si="21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'Data 2019'!T71</f>
        <v>16145717.790000001</v>
      </c>
      <c r="C513" s="240">
        <f>T71</f>
        <v>16321897.380000001</v>
      </c>
      <c r="D513" s="181" t="s">
        <v>529</v>
      </c>
      <c r="E513" s="181" t="s">
        <v>529</v>
      </c>
      <c r="F513" s="263" t="str">
        <f t="shared" si="22"/>
        <v/>
      </c>
      <c r="G513" s="263" t="str">
        <f t="shared" si="22"/>
        <v/>
      </c>
      <c r="H513" s="265" t="str">
        <f t="shared" si="21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'Data 2019'!U71</f>
        <v>40677926.159999996</v>
      </c>
      <c r="C514" s="240">
        <f>U71</f>
        <v>44528506.259999998</v>
      </c>
      <c r="D514" s="240">
        <f>'Data 2019'!U59</f>
        <v>1429677</v>
      </c>
      <c r="E514" s="180">
        <f>U59</f>
        <v>0</v>
      </c>
      <c r="F514" s="263">
        <f t="shared" si="22"/>
        <v>28.452528899884378</v>
      </c>
      <c r="G514" s="263" t="str">
        <f t="shared" si="22"/>
        <v/>
      </c>
      <c r="H514" s="265" t="str">
        <f t="shared" si="21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'Data 2019'!V71</f>
        <v>15915</v>
      </c>
      <c r="C515" s="240">
        <f>V71</f>
        <v>-25070.800000000003</v>
      </c>
      <c r="D515" s="240">
        <f>'Data 2019'!V59</f>
        <v>0</v>
      </c>
      <c r="E515" s="180">
        <f>V59</f>
        <v>0</v>
      </c>
      <c r="F515" s="263" t="str">
        <f t="shared" si="22"/>
        <v/>
      </c>
      <c r="G515" s="263" t="str">
        <f t="shared" si="22"/>
        <v/>
      </c>
      <c r="H515" s="265" t="str">
        <f t="shared" si="21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'Data 2019'!W71</f>
        <v>2865712.4</v>
      </c>
      <c r="C516" s="240">
        <f>W71</f>
        <v>3176822.6999999997</v>
      </c>
      <c r="D516" s="240">
        <f>'Data 2019'!W59</f>
        <v>101663</v>
      </c>
      <c r="E516" s="180">
        <f>W59</f>
        <v>0</v>
      </c>
      <c r="F516" s="263">
        <f t="shared" si="22"/>
        <v>28.188351711045314</v>
      </c>
      <c r="G516" s="263" t="str">
        <f t="shared" si="22"/>
        <v/>
      </c>
      <c r="H516" s="265" t="str">
        <f t="shared" si="21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'Data 2019'!X71</f>
        <v>3524651.4600000004</v>
      </c>
      <c r="C517" s="240">
        <f>X71</f>
        <v>3441393.3</v>
      </c>
      <c r="D517" s="240">
        <f>'Data 2019'!X59</f>
        <v>329840</v>
      </c>
      <c r="E517" s="180">
        <f>X59</f>
        <v>0</v>
      </c>
      <c r="F517" s="263">
        <f t="shared" si="22"/>
        <v>10.685943063303421</v>
      </c>
      <c r="G517" s="263" t="str">
        <f t="shared" si="22"/>
        <v/>
      </c>
      <c r="H517" s="265" t="str">
        <f t="shared" si="21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'Data 2019'!Y71</f>
        <v>28090797.760000002</v>
      </c>
      <c r="C518" s="240">
        <f>Y71</f>
        <v>26235754.640000001</v>
      </c>
      <c r="D518" s="240">
        <f>'Data 2019'!Y59</f>
        <v>229292</v>
      </c>
      <c r="E518" s="180">
        <f>Y59</f>
        <v>623775</v>
      </c>
      <c r="F518" s="263">
        <f t="shared" si="22"/>
        <v>122.51102419622141</v>
      </c>
      <c r="G518" s="263">
        <f t="shared" si="22"/>
        <v>42.059644326880687</v>
      </c>
      <c r="H518" s="265">
        <f t="shared" si="21"/>
        <v>-0.65668686060843551</v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'Data 2019'!Z71</f>
        <v>13609507.140000002</v>
      </c>
      <c r="C519" s="240">
        <f>Z71</f>
        <v>12710047.110000001</v>
      </c>
      <c r="D519" s="240">
        <f>'Data 2019'!Z59</f>
        <v>222782</v>
      </c>
      <c r="E519" s="180">
        <f>Z59</f>
        <v>0</v>
      </c>
      <c r="F519" s="263">
        <f t="shared" si="22"/>
        <v>61.088899192933013</v>
      </c>
      <c r="G519" s="263" t="str">
        <f t="shared" si="22"/>
        <v/>
      </c>
      <c r="H519" s="265" t="str">
        <f t="shared" si="21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'Data 2019'!AA71</f>
        <v>1377582.75</v>
      </c>
      <c r="C520" s="240">
        <f>AA71</f>
        <v>1220632.07</v>
      </c>
      <c r="D520" s="240">
        <f>'Data 2019'!AA59</f>
        <v>29003</v>
      </c>
      <c r="E520" s="180">
        <f>AA59</f>
        <v>0</v>
      </c>
      <c r="F520" s="263">
        <f t="shared" si="22"/>
        <v>47.497939868289485</v>
      </c>
      <c r="G520" s="263" t="str">
        <f t="shared" si="22"/>
        <v/>
      </c>
      <c r="H520" s="265" t="str">
        <f t="shared" si="21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'Data 2019'!AB71</f>
        <v>62387085.060000002</v>
      </c>
      <c r="C521" s="240">
        <f>AB71</f>
        <v>75883066.689999998</v>
      </c>
      <c r="D521" s="181" t="s">
        <v>529</v>
      </c>
      <c r="E521" s="181" t="s">
        <v>529</v>
      </c>
      <c r="F521" s="263" t="str">
        <f t="shared" si="22"/>
        <v/>
      </c>
      <c r="G521" s="263" t="str">
        <f t="shared" si="22"/>
        <v/>
      </c>
      <c r="H521" s="265" t="str">
        <f t="shared" si="21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'Data 2019'!AC71</f>
        <v>9642806.879999999</v>
      </c>
      <c r="C522" s="240">
        <f>AC71</f>
        <v>10023304.519999998</v>
      </c>
      <c r="D522" s="240">
        <f>'Data 2019'!AC59</f>
        <v>233869</v>
      </c>
      <c r="E522" s="180">
        <f>AC59</f>
        <v>244354.9</v>
      </c>
      <c r="F522" s="263">
        <f t="shared" si="22"/>
        <v>41.231659091200626</v>
      </c>
      <c r="G522" s="263">
        <f t="shared" si="22"/>
        <v>41.019453753536347</v>
      </c>
      <c r="H522" s="265" t="str">
        <f t="shared" si="21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'Data 2019'!AD71</f>
        <v>1402772.84</v>
      </c>
      <c r="C523" s="240">
        <f>AD71</f>
        <v>1277263.03</v>
      </c>
      <c r="D523" s="240">
        <f>'Data 2019'!AD59</f>
        <v>7542</v>
      </c>
      <c r="E523" s="180">
        <f>AD59</f>
        <v>0</v>
      </c>
      <c r="F523" s="263">
        <f t="shared" si="22"/>
        <v>185.99480774330416</v>
      </c>
      <c r="G523" s="263" t="str">
        <f t="shared" si="22"/>
        <v/>
      </c>
      <c r="H523" s="265" t="str">
        <f t="shared" si="21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'Data 2019'!AE71</f>
        <v>2611922.87</v>
      </c>
      <c r="C524" s="240">
        <f>AE71</f>
        <v>2946610.1799999992</v>
      </c>
      <c r="D524" s="240">
        <f>'Data 2019'!AE59</f>
        <v>99947</v>
      </c>
      <c r="E524" s="180">
        <f>AE59</f>
        <v>108598</v>
      </c>
      <c r="F524" s="263">
        <f t="shared" si="22"/>
        <v>26.133079231992959</v>
      </c>
      <c r="G524" s="263">
        <f t="shared" si="22"/>
        <v>27.13319011399841</v>
      </c>
      <c r="H524" s="265" t="str">
        <f t="shared" si="21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'Data 2019'!AF71</f>
        <v>0</v>
      </c>
      <c r="C525" s="240">
        <f>AF71</f>
        <v>0</v>
      </c>
      <c r="D525" s="240">
        <f>'Data 2019'!AF59</f>
        <v>0</v>
      </c>
      <c r="E525" s="180">
        <f>AF59</f>
        <v>0</v>
      </c>
      <c r="F525" s="263" t="str">
        <f t="shared" si="22"/>
        <v/>
      </c>
      <c r="G525" s="263" t="str">
        <f t="shared" si="22"/>
        <v/>
      </c>
      <c r="H525" s="265" t="str">
        <f t="shared" si="21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'Data 2019'!AG71</f>
        <v>35264367.390000008</v>
      </c>
      <c r="C526" s="240">
        <f>AG71</f>
        <v>36800818.740000002</v>
      </c>
      <c r="D526" s="240">
        <f>'Data 2019'!AG59</f>
        <v>88499</v>
      </c>
      <c r="E526" s="180">
        <f>AG59</f>
        <v>78622</v>
      </c>
      <c r="F526" s="263">
        <f t="shared" si="22"/>
        <v>398.47193064328417</v>
      </c>
      <c r="G526" s="263">
        <f t="shared" si="22"/>
        <v>468.07278802370843</v>
      </c>
      <c r="H526" s="265" t="str">
        <f t="shared" si="21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'Data 2019'!AH71</f>
        <v>0</v>
      </c>
      <c r="C527" s="240">
        <f>AH71</f>
        <v>0</v>
      </c>
      <c r="D527" s="240">
        <f>'Data 2019'!AH59</f>
        <v>0</v>
      </c>
      <c r="E527" s="180">
        <f>AH59</f>
        <v>0</v>
      </c>
      <c r="F527" s="263" t="str">
        <f t="shared" si="22"/>
        <v/>
      </c>
      <c r="G527" s="263" t="str">
        <f t="shared" si="22"/>
        <v/>
      </c>
      <c r="H527" s="265" t="str">
        <f t="shared" si="21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'Data 2019'!AI71</f>
        <v>3899697.52</v>
      </c>
      <c r="C528" s="240">
        <f>AI71</f>
        <v>3948734.47</v>
      </c>
      <c r="D528" s="240">
        <f>'Data 2019'!AI59</f>
        <v>519</v>
      </c>
      <c r="E528" s="180">
        <f>AI59</f>
        <v>571</v>
      </c>
      <c r="F528" s="263">
        <f t="shared" ref="F528:G540" si="23">IF(B528=0,"",IF(D528=0,"",B528/D528))</f>
        <v>7513.8680539499037</v>
      </c>
      <c r="G528" s="263">
        <f t="shared" si="23"/>
        <v>6915.471926444834</v>
      </c>
      <c r="H528" s="265" t="str">
        <f t="shared" si="21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'Data 2019'!AJ71</f>
        <v>63304278.960000001</v>
      </c>
      <c r="C529" s="240">
        <f>AJ71</f>
        <v>74590789.780000001</v>
      </c>
      <c r="D529" s="240">
        <f>'Data 2019'!AJ59</f>
        <v>166372</v>
      </c>
      <c r="E529" s="180">
        <f>AJ59</f>
        <v>165542</v>
      </c>
      <c r="F529" s="263">
        <f t="shared" si="23"/>
        <v>380.49839492222247</v>
      </c>
      <c r="G529" s="263">
        <f t="shared" si="23"/>
        <v>450.58528820480603</v>
      </c>
      <c r="H529" s="265" t="str">
        <f t="shared" si="21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'Data 2019'!AK71</f>
        <v>174941.58</v>
      </c>
      <c r="C530" s="240">
        <f>AK71</f>
        <v>153407.83000000002</v>
      </c>
      <c r="D530" s="240">
        <f>'Data 2019'!AK59</f>
        <v>5950</v>
      </c>
      <c r="E530" s="180">
        <f>AK59</f>
        <v>0</v>
      </c>
      <c r="F530" s="263">
        <f t="shared" si="23"/>
        <v>29.401946218487392</v>
      </c>
      <c r="G530" s="263" t="str">
        <f t="shared" si="23"/>
        <v/>
      </c>
      <c r="H530" s="265" t="str">
        <f t="shared" si="21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'Data 2019'!AL71</f>
        <v>716420.49</v>
      </c>
      <c r="C531" s="240">
        <f>AL71</f>
        <v>734959.94000000006</v>
      </c>
      <c r="D531" s="240">
        <f>'Data 2019'!AL59</f>
        <v>0</v>
      </c>
      <c r="E531" s="180">
        <f>AL59</f>
        <v>0</v>
      </c>
      <c r="F531" s="263" t="str">
        <f t="shared" si="23"/>
        <v/>
      </c>
      <c r="G531" s="263" t="str">
        <f t="shared" si="23"/>
        <v/>
      </c>
      <c r="H531" s="265" t="str">
        <f t="shared" si="21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'Data 2019'!AM71</f>
        <v>0</v>
      </c>
      <c r="C532" s="240">
        <f>AM71</f>
        <v>0</v>
      </c>
      <c r="D532" s="240">
        <f>'Data 2019'!AM59</f>
        <v>0</v>
      </c>
      <c r="E532" s="180">
        <f>AM59</f>
        <v>0</v>
      </c>
      <c r="F532" s="263" t="str">
        <f t="shared" si="23"/>
        <v/>
      </c>
      <c r="G532" s="263" t="str">
        <f t="shared" si="23"/>
        <v/>
      </c>
      <c r="H532" s="265" t="str">
        <f t="shared" si="21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'Data 2019'!AN71</f>
        <v>0</v>
      </c>
      <c r="C533" s="240">
        <f>AN71</f>
        <v>0</v>
      </c>
      <c r="D533" s="240">
        <f>'Data 2019'!AN59</f>
        <v>0</v>
      </c>
      <c r="E533" s="180">
        <f>AN59</f>
        <v>0</v>
      </c>
      <c r="F533" s="263" t="str">
        <f t="shared" si="23"/>
        <v/>
      </c>
      <c r="G533" s="263" t="str">
        <f t="shared" si="23"/>
        <v/>
      </c>
      <c r="H533" s="265" t="str">
        <f t="shared" si="21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'Data 2019'!AO71</f>
        <v>550743.81000000006</v>
      </c>
      <c r="C534" s="240">
        <f>AO71</f>
        <v>-12525.89</v>
      </c>
      <c r="D534" s="240">
        <f>'Data 2019'!AO59</f>
        <v>0</v>
      </c>
      <c r="E534" s="180">
        <f>AO59</f>
        <v>0</v>
      </c>
      <c r="F534" s="263" t="str">
        <f t="shared" si="23"/>
        <v/>
      </c>
      <c r="G534" s="263" t="str">
        <f t="shared" si="23"/>
        <v/>
      </c>
      <c r="H534" s="265" t="str">
        <f t="shared" si="21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'Data 2019'!AP71</f>
        <v>10767328.189999999</v>
      </c>
      <c r="C535" s="240">
        <f>AP71</f>
        <v>10428486.050000001</v>
      </c>
      <c r="D535" s="240">
        <f>'Data 2019'!AP59</f>
        <v>0</v>
      </c>
      <c r="E535" s="180">
        <f>AP59</f>
        <v>27241</v>
      </c>
      <c r="F535" s="263" t="str">
        <f t="shared" si="23"/>
        <v/>
      </c>
      <c r="G535" s="263">
        <f t="shared" si="23"/>
        <v>382.82317279101358</v>
      </c>
      <c r="H535" s="265" t="str">
        <f t="shared" si="21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'Data 2019'!AQ71</f>
        <v>0</v>
      </c>
      <c r="C536" s="240">
        <f>AQ71</f>
        <v>0</v>
      </c>
      <c r="D536" s="240">
        <f>'Data 2019'!AQ59</f>
        <v>0</v>
      </c>
      <c r="E536" s="180">
        <f>AQ59</f>
        <v>0</v>
      </c>
      <c r="F536" s="263" t="str">
        <f t="shared" si="23"/>
        <v/>
      </c>
      <c r="G536" s="263" t="str">
        <f t="shared" si="23"/>
        <v/>
      </c>
      <c r="H536" s="265" t="str">
        <f t="shared" si="21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'Data 2019'!AR71</f>
        <v>0</v>
      </c>
      <c r="C537" s="240">
        <f>AR71</f>
        <v>0</v>
      </c>
      <c r="D537" s="240">
        <f>'Data 2019'!AR59</f>
        <v>0</v>
      </c>
      <c r="E537" s="180">
        <f>AR59</f>
        <v>0</v>
      </c>
      <c r="F537" s="263" t="str">
        <f t="shared" si="23"/>
        <v/>
      </c>
      <c r="G537" s="263" t="str">
        <f t="shared" si="23"/>
        <v/>
      </c>
      <c r="H537" s="265" t="str">
        <f t="shared" si="21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'Data 2019'!AS71</f>
        <v>0</v>
      </c>
      <c r="C538" s="240">
        <f>AS71</f>
        <v>0</v>
      </c>
      <c r="D538" s="240">
        <f>'Data 2019'!AS59</f>
        <v>0</v>
      </c>
      <c r="E538" s="180">
        <f>AS59</f>
        <v>0</v>
      </c>
      <c r="F538" s="263" t="str">
        <f t="shared" si="23"/>
        <v/>
      </c>
      <c r="G538" s="263" t="str">
        <f t="shared" si="23"/>
        <v/>
      </c>
      <c r="H538" s="265" t="str">
        <f t="shared" si="21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'Data 2019'!AT71</f>
        <v>0</v>
      </c>
      <c r="C539" s="240">
        <f>AT71</f>
        <v>0</v>
      </c>
      <c r="D539" s="240">
        <f>'Data 2019'!AT59</f>
        <v>0</v>
      </c>
      <c r="E539" s="180">
        <f>AT59</f>
        <v>0</v>
      </c>
      <c r="F539" s="263" t="str">
        <f t="shared" si="23"/>
        <v/>
      </c>
      <c r="G539" s="263" t="str">
        <f t="shared" si="23"/>
        <v/>
      </c>
      <c r="H539" s="265" t="str">
        <f t="shared" si="21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'Data 2019'!AU71</f>
        <v>0</v>
      </c>
      <c r="C540" s="240">
        <f>AU71</f>
        <v>0</v>
      </c>
      <c r="D540" s="240">
        <f>'Data 2019'!AU59</f>
        <v>0</v>
      </c>
      <c r="E540" s="180">
        <f>AU59</f>
        <v>0</v>
      </c>
      <c r="F540" s="263" t="str">
        <f t="shared" si="23"/>
        <v/>
      </c>
      <c r="G540" s="263" t="str">
        <f t="shared" si="23"/>
        <v/>
      </c>
      <c r="H540" s="265" t="str">
        <f t="shared" si="21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'Data 2019'!AV71</f>
        <v>51516237.699999996</v>
      </c>
      <c r="C541" s="240">
        <f>AV71</f>
        <v>43463477.840000004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'Data 2019'!AW71</f>
        <v>6074552.9200000009</v>
      </c>
      <c r="C542" s="240">
        <f>AW71</f>
        <v>6912473.4799999995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'Data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'Data 2019'!AY71</f>
        <v>1180614.4100000001</v>
      </c>
      <c r="C544" s="240">
        <f>AY71</f>
        <v>1240281.6199999999</v>
      </c>
      <c r="D544" s="240">
        <f>'Data 2019'!AY59</f>
        <v>307599</v>
      </c>
      <c r="E544" s="180">
        <f>AY59</f>
        <v>323870</v>
      </c>
      <c r="F544" s="263">
        <f t="shared" ref="F544:G550" si="24">IF(B544=0,"",IF(D544=0,"",B544/D544))</f>
        <v>3.8381607547488783</v>
      </c>
      <c r="G544" s="263">
        <f t="shared" si="24"/>
        <v>3.8295662457158732</v>
      </c>
      <c r="H544" s="265" t="str">
        <f t="shared" si="21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'Data 2019'!AZ71</f>
        <v>0</v>
      </c>
      <c r="C545" s="240">
        <f>AZ71</f>
        <v>0</v>
      </c>
      <c r="D545" s="240">
        <f>'Data 2019'!AZ59</f>
        <v>0</v>
      </c>
      <c r="E545" s="180">
        <f>AZ59</f>
        <v>0</v>
      </c>
      <c r="F545" s="263" t="str">
        <f t="shared" si="24"/>
        <v/>
      </c>
      <c r="G545" s="263" t="str">
        <f t="shared" si="24"/>
        <v/>
      </c>
      <c r="H545" s="265" t="str">
        <f t="shared" si="21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'Data 2019'!BA71</f>
        <v>0</v>
      </c>
      <c r="C546" s="240">
        <f>BA71</f>
        <v>0</v>
      </c>
      <c r="D546" s="240">
        <f>'Data 2019'!BA59</f>
        <v>0</v>
      </c>
      <c r="E546" s="180">
        <f>BA59</f>
        <v>0</v>
      </c>
      <c r="F546" s="263" t="str">
        <f t="shared" si="24"/>
        <v/>
      </c>
      <c r="G546" s="263" t="str">
        <f t="shared" si="24"/>
        <v/>
      </c>
      <c r="H546" s="265" t="str">
        <f t="shared" si="21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'Data 2019'!BB71</f>
        <v>3260432.07</v>
      </c>
      <c r="C547" s="240">
        <f>BB71</f>
        <v>3189715.4100000006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'Data 2019'!BC71</f>
        <v>1614391.2799999998</v>
      </c>
      <c r="C548" s="240">
        <f>BC71</f>
        <v>1676014.74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'Data 2019'!BD71</f>
        <v>584234.05000000005</v>
      </c>
      <c r="C549" s="240">
        <f>BD71</f>
        <v>721994.07000000007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'Data 2019'!BE71</f>
        <v>2467025.6999999997</v>
      </c>
      <c r="C550" s="240">
        <f>BE71</f>
        <v>2465556.5100000002</v>
      </c>
      <c r="D550" s="240">
        <f>'Data 2019'!BE59</f>
        <v>592698</v>
      </c>
      <c r="E550" s="180">
        <f>BE59</f>
        <v>592617.86000000022</v>
      </c>
      <c r="F550" s="263">
        <f t="shared" si="24"/>
        <v>4.1623654879888239</v>
      </c>
      <c r="G550" s="263">
        <f t="shared" si="24"/>
        <v>4.1604492142710638</v>
      </c>
      <c r="H550" s="265" t="str">
        <f t="shared" si="21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'Data 2019'!BF71</f>
        <v>0</v>
      </c>
      <c r="C551" s="240">
        <f>BF71</f>
        <v>1796016.19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'Data 2019'!BG71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'Data 2019'!BH71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'Data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'Data 2019'!BJ71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'Data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'Data 2019'!BL71</f>
        <v>1556866.7899999998</v>
      </c>
      <c r="C557" s="240">
        <f>BL71</f>
        <v>2127244.1800000006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'Data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'Data 2019'!BN71</f>
        <v>8987031.7300000004</v>
      </c>
      <c r="C559" s="240">
        <f>BN71</f>
        <v>5034239.9200000009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'Data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'Data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'Data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'Data 2019'!BR71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'Data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'Data 2019'!BT71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'Data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'Data 2019'!BV71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'Data 2019'!BW71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'Data 2019'!BX71</f>
        <v>4293259.3199999994</v>
      </c>
      <c r="C569" s="240">
        <f>BX71</f>
        <v>4603056.7700000005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'Data 2019'!BY71</f>
        <v>2073156.0899999996</v>
      </c>
      <c r="C570" s="240">
        <f>BY71</f>
        <v>2617352.9899999998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'Data 2019'!BZ71</f>
        <v>3310348.0899999994</v>
      </c>
      <c r="C571" s="240">
        <f>BZ71</f>
        <v>3660627.4399999995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'Data 2019'!CA71</f>
        <v>11437.62</v>
      </c>
      <c r="C572" s="240">
        <f>CA71</f>
        <v>510056.95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'Data 2019'!CB71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'Data 2019'!CC71</f>
        <v>180638402.28999999</v>
      </c>
      <c r="C574" s="240">
        <f>CC71</f>
        <v>177392538.09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'Data 2019'!CD71</f>
        <v>26941397.489999998</v>
      </c>
      <c r="C575" s="240">
        <f>CD71</f>
        <v>29297519.639999997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689420307.28070843</v>
      </c>
      <c r="F612" s="180">
        <f>CE64-(AX64+BD64+BE64+BG64+BJ64+BN64+BP64+BQ64+CB64+CC64+CD64)</f>
        <v>187172746.26000002</v>
      </c>
      <c r="G612" s="180">
        <f>CE77-(AX77+AY77+BD77+BE77+BG77+BJ77+BN77+BP77+BQ77+CB77+CC77+CD77)</f>
        <v>323870</v>
      </c>
      <c r="H612" s="197">
        <f>CE60-(AX60+AY60+AZ60+BD60+BE60+BG60+BJ60+BN60+BO60+BP60+BQ60+BR60+CB60+CC60+CD60)</f>
        <v>3092.8012591653692</v>
      </c>
      <c r="I612" s="180">
        <f>CE78-(AX78+AY78+AZ78+BD78+BE78+BF78+BG78+BJ78+BN78+BO78+BP78+BQ78+BR78+CB78+CC78+CD78)</f>
        <v>278272</v>
      </c>
      <c r="J612" s="180">
        <f>CE79-(AX79+AY79+AZ79+BA79+BD79+BE79+BF79+BG79+BJ79+BN79+BO79+BP79+BQ79+BR79+CB79+CC79+CD79)</f>
        <v>3078150</v>
      </c>
      <c r="K612" s="180">
        <f>CE75-(AW75+AX75+AY75+AZ75+BA75+BB75+BC75+BD75+BE75+BF75+BG75+BH75+BI75+BJ75+BK75+BL75+BM75+BN75+BO75+BP75+BQ75+BR75+BS75+BT75+BU75+BV75+BW75+BX75+CB75+CC75+CD75)</f>
        <v>3525617569.0700002</v>
      </c>
      <c r="L612" s="197">
        <f>CE80-(AW80+AX80+AY80+AZ80+BA80+BB80+BC80+BD80+BE80+BF80+BG80+BH80+BI80+BJ80+BK80+BL80+BM80+BN80+BO80+BP80+BQ80+BR80+BS80+BT80+BU80+BV80+BW80+BX80+BY80+BZ80+CA80+CB80+CC80+CD80)</f>
        <v>986.10831493340982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2465556.5100000002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29297519.639999997</v>
      </c>
      <c r="D615" s="266">
        <f>SUM(C614:C615)</f>
        <v>31763076.149999999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5034239.9200000009</v>
      </c>
      <c r="D619" s="180">
        <f>(D615/D612)*BN76</f>
        <v>560041.83629825537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177392538.09</v>
      </c>
      <c r="D620" s="180">
        <f>(D615/D612)*CC76</f>
        <v>287420.91299344396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183274240.75929168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721994.07000000007</v>
      </c>
      <c r="D624" s="180">
        <f>(D615/D612)*BD76</f>
        <v>0</v>
      </c>
      <c r="E624" s="180">
        <f>(E623/E612)*SUM(C624:D624)</f>
        <v>191933.59060437937</v>
      </c>
      <c r="F624" s="180">
        <f>SUM(C624:E624)</f>
        <v>913927.66060437937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1240281.6199999999</v>
      </c>
      <c r="D625" s="180">
        <f>(D615/D612)*AY76</f>
        <v>415593.33664065815</v>
      </c>
      <c r="E625" s="180">
        <f>(E623/E612)*SUM(C625:D625)</f>
        <v>440194.78722299263</v>
      </c>
      <c r="F625" s="180">
        <f>(F624/F612)*AY64</f>
        <v>1606.7521225002702</v>
      </c>
      <c r="G625" s="180">
        <f>SUM(C625:F625)</f>
        <v>2097676.495986151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1796016.19</v>
      </c>
      <c r="D629" s="180">
        <f>(D615/D612)*BF76</f>
        <v>0</v>
      </c>
      <c r="E629" s="180">
        <f>(E623/E612)*SUM(C629:D629)</f>
        <v>477449.67784887372</v>
      </c>
      <c r="F629" s="180">
        <f>(F624/F612)*BF64</f>
        <v>419.36095793024714</v>
      </c>
      <c r="G629" s="180">
        <f>(G625/G612)*BF77</f>
        <v>0</v>
      </c>
      <c r="H629" s="180">
        <f>(H628/H612)*BF60</f>
        <v>0</v>
      </c>
      <c r="I629" s="180">
        <f>SUM(C629:H629)</f>
        <v>2273885.2288068039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6912473.4799999995</v>
      </c>
      <c r="D631" s="180">
        <f>(D615/D612)*AW76</f>
        <v>235685.53455954473</v>
      </c>
      <c r="E631" s="180">
        <f>(E623/E612)*SUM(C631:D631)</f>
        <v>1900253.5933231076</v>
      </c>
      <c r="F631" s="180">
        <f>(F624/F612)*AW64</f>
        <v>216.92277455294885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3189715.4100000006</v>
      </c>
      <c r="D632" s="180">
        <f>(D615/D612)*BB76</f>
        <v>29814.906978943385</v>
      </c>
      <c r="E632" s="180">
        <f>(E623/E612)*SUM(C632:D632)</f>
        <v>855874.08466862375</v>
      </c>
      <c r="F632" s="180">
        <f>(F624/F612)*BB64</f>
        <v>46.337996474091945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1676014.74</v>
      </c>
      <c r="D633" s="180">
        <f>(D615/D612)*BC76</f>
        <v>0</v>
      </c>
      <c r="E633" s="180">
        <f>(E623/E612)*SUM(C633:D633)</f>
        <v>445548.71060653625</v>
      </c>
      <c r="F633" s="180">
        <f>(F624/F612)*BC64</f>
        <v>62.566090142988372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28625.033473392949</v>
      </c>
      <c r="E634" s="180">
        <f>(E623/E612)*SUM(C634:D634)</f>
        <v>7609.6268432216584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572099.43019499618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2127244.1800000006</v>
      </c>
      <c r="D637" s="180">
        <f>(D615/D612)*BL76</f>
        <v>188276.57907015149</v>
      </c>
      <c r="E637" s="180">
        <f>(E623/E612)*SUM(C637:D637)</f>
        <v>615553.82775832526</v>
      </c>
      <c r="F637" s="180">
        <f>(F624/F612)*BL64</f>
        <v>135.014241285097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4603056.7700000005</v>
      </c>
      <c r="D644" s="180">
        <f>(D615/D612)*BX76</f>
        <v>128309.09830663554</v>
      </c>
      <c r="E644" s="180">
        <f>(E623/E612)*SUM(C644:D644)</f>
        <v>1257777.6983225078</v>
      </c>
      <c r="F644" s="180">
        <f>(F624/F612)*BX64</f>
        <v>86.462772521990956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24774480.007980965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2617352.9899999998</v>
      </c>
      <c r="D645" s="180">
        <f>(D615/D612)*BY76</f>
        <v>17113.27529672072</v>
      </c>
      <c r="E645" s="180">
        <f>(E623/E612)*SUM(C645:D645)</f>
        <v>700341.72112315125</v>
      </c>
      <c r="F645" s="180">
        <f>(F624/F612)*BY64</f>
        <v>15.642596752423135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3660627.4399999995</v>
      </c>
      <c r="D646" s="180">
        <f>(D615/D612)*BZ76</f>
        <v>0</v>
      </c>
      <c r="E646" s="180">
        <f>(E623/E612)*SUM(C646:D646)</f>
        <v>973134.54170630116</v>
      </c>
      <c r="F646" s="180">
        <f>(F624/F612)*BZ64</f>
        <v>9.949004229249903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510056.95</v>
      </c>
      <c r="D647" s="180">
        <f>(D615/D612)*CA76</f>
        <v>0</v>
      </c>
      <c r="E647" s="180">
        <f>(E623/E612)*SUM(C647:D647)</f>
        <v>135592.61203657585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8614245.1217637304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243244688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67741122.799999982</v>
      </c>
      <c r="D668" s="180">
        <f>(D615/D612)*C76</f>
        <v>4554460.593907496</v>
      </c>
      <c r="E668" s="180">
        <f>(E623/E612)*SUM(C668:D668)</f>
        <v>19218926.418095101</v>
      </c>
      <c r="F668" s="180">
        <f>(F624/F612)*C64</f>
        <v>29732.144061866944</v>
      </c>
      <c r="G668" s="180">
        <f>(G625/G612)*C77</f>
        <v>409735.7359822765</v>
      </c>
      <c r="H668" s="180">
        <f>(H628/H612)*C60</f>
        <v>0</v>
      </c>
      <c r="I668" s="180">
        <f>(I629/I612)*C78</f>
        <v>237593.02737173211</v>
      </c>
      <c r="J668" s="180">
        <f>(J630/J612)*C79</f>
        <v>0</v>
      </c>
      <c r="K668" s="180">
        <f>(K644/K612)*C75</f>
        <v>2135060.2616126947</v>
      </c>
      <c r="L668" s="180">
        <f>(L647/L612)*C80</f>
        <v>2758561.8117832425</v>
      </c>
      <c r="M668" s="180">
        <f t="shared" ref="M668:M713" si="25">ROUND(SUM(D668:L668),0)</f>
        <v>29344070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18701029.150000006</v>
      </c>
      <c r="D669" s="180">
        <f>(D615/D612)*D76</f>
        <v>532596.49272833823</v>
      </c>
      <c r="E669" s="180">
        <f>(E623/E612)*SUM(C669:D669)</f>
        <v>5113032.064029715</v>
      </c>
      <c r="F669" s="180">
        <f>(F624/F612)*D64</f>
        <v>6122.572603157123</v>
      </c>
      <c r="G669" s="180">
        <f>(G625/G612)*D77</f>
        <v>144771.8684604392</v>
      </c>
      <c r="H669" s="180">
        <f>(H628/H612)*D60</f>
        <v>0</v>
      </c>
      <c r="I669" s="180">
        <f>(I629/I612)*D78</f>
        <v>15999.695542504178</v>
      </c>
      <c r="J669" s="180">
        <f>(J630/J612)*D79</f>
        <v>0</v>
      </c>
      <c r="K669" s="180">
        <f>(K644/K612)*D75</f>
        <v>481816.3302577447</v>
      </c>
      <c r="L669" s="180">
        <f>(L647/L612)*D80</f>
        <v>751509.57132417616</v>
      </c>
      <c r="M669" s="180">
        <f t="shared" si="25"/>
        <v>7045849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26374610.120000001</v>
      </c>
      <c r="D670" s="180">
        <f>(D615/D612)*E76</f>
        <v>3181477.8833711436</v>
      </c>
      <c r="E670" s="180">
        <f>(E623/E612)*SUM(C670:D670)</f>
        <v>7857136.6863249242</v>
      </c>
      <c r="F670" s="180">
        <f>(F624/F612)*E64</f>
        <v>7182.2214850585415</v>
      </c>
      <c r="G670" s="180">
        <f>(G625/G612)*E77</f>
        <v>840897.08671344048</v>
      </c>
      <c r="H670" s="180">
        <f>(H628/H612)*E60</f>
        <v>0</v>
      </c>
      <c r="I670" s="180">
        <f>(I629/I612)*E78</f>
        <v>209221.75928001889</v>
      </c>
      <c r="J670" s="180">
        <f>(J630/J612)*E79</f>
        <v>0</v>
      </c>
      <c r="K670" s="180">
        <f>(K644/K612)*E75</f>
        <v>594824.02269717073</v>
      </c>
      <c r="L670" s="180">
        <f>(L647/L612)*E80</f>
        <v>1073270.3212250588</v>
      </c>
      <c r="M670" s="180">
        <f t="shared" si="25"/>
        <v>13764010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5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5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8770966.7300000004</v>
      </c>
      <c r="D673" s="180">
        <f>(D615/D612)*H76</f>
        <v>0</v>
      </c>
      <c r="E673" s="180">
        <f>(E623/E612)*SUM(C673:D673)</f>
        <v>2331657.8452790505</v>
      </c>
      <c r="F673" s="180">
        <f>(F624/F612)*H64</f>
        <v>351.71865688462503</v>
      </c>
      <c r="G673" s="180">
        <f>(G625/G612)*H77</f>
        <v>148645.0600021063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301732.30342471495</v>
      </c>
      <c r="L673" s="180">
        <f>(L647/L612)*H80</f>
        <v>137545.70088700406</v>
      </c>
      <c r="M673" s="180">
        <f t="shared" si="25"/>
        <v>2919933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5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5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5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5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5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5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21970109.589999996</v>
      </c>
      <c r="D680" s="180">
        <f>(D615/D612)*O76</f>
        <v>2253319.1992827496</v>
      </c>
      <c r="E680" s="180">
        <f>(E623/E612)*SUM(C680:D680)</f>
        <v>6439512.2584269028</v>
      </c>
      <c r="F680" s="180">
        <f>(F624/F612)*O64</f>
        <v>7330.2753496059213</v>
      </c>
      <c r="G680" s="180">
        <f>(G625/G612)*O77</f>
        <v>195201.08140930193</v>
      </c>
      <c r="H680" s="180">
        <f>(H628/H612)*O60</f>
        <v>0</v>
      </c>
      <c r="I680" s="180">
        <f>(I629/I612)*O78</f>
        <v>177099.79647226408</v>
      </c>
      <c r="J680" s="180">
        <f>(J630/J612)*O79</f>
        <v>0</v>
      </c>
      <c r="K680" s="180">
        <f>(K644/K612)*O75</f>
        <v>477689.65312290308</v>
      </c>
      <c r="L680" s="180">
        <f>(L647/L612)*O80</f>
        <v>752253.20400144346</v>
      </c>
      <c r="M680" s="180">
        <f t="shared" si="25"/>
        <v>10302405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102157617.5</v>
      </c>
      <c r="D681" s="180">
        <f>(D615/D612)*P76</f>
        <v>3702282.3008762323</v>
      </c>
      <c r="E681" s="180">
        <f>(E623/E612)*SUM(C681:D681)</f>
        <v>28141603.254167996</v>
      </c>
      <c r="F681" s="180">
        <f>(F624/F612)*P64</f>
        <v>258362.65792509005</v>
      </c>
      <c r="G681" s="180">
        <f>(G625/G612)*P77</f>
        <v>116390.05351798912</v>
      </c>
      <c r="H681" s="180">
        <f>(H628/H612)*P60</f>
        <v>0</v>
      </c>
      <c r="I681" s="180">
        <f>(I629/I612)*P78</f>
        <v>422292.27065427648</v>
      </c>
      <c r="J681" s="180">
        <f>(J630/J612)*P79</f>
        <v>0</v>
      </c>
      <c r="K681" s="180">
        <f>(K644/K612)*P75</f>
        <v>5530262.8545733979</v>
      </c>
      <c r="L681" s="180">
        <f>(L647/L612)*P80</f>
        <v>854367.68727296137</v>
      </c>
      <c r="M681" s="180">
        <f t="shared" si="25"/>
        <v>39025561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5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8953969.1300000008</v>
      </c>
      <c r="D683" s="180">
        <f>(D615/D612)*R76</f>
        <v>1354876.8020268925</v>
      </c>
      <c r="E683" s="180">
        <f>(E623/E612)*SUM(C683:D683)</f>
        <v>2740484.8556737746</v>
      </c>
      <c r="F683" s="180">
        <f>(F624/F612)*R64</f>
        <v>2376.1742209840099</v>
      </c>
      <c r="G683" s="180">
        <f>(G625/G612)*R77</f>
        <v>9423.9024968655631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618755.31638266682</v>
      </c>
      <c r="L683" s="180">
        <f>(L647/L612)*R80</f>
        <v>327568.58184069092</v>
      </c>
      <c r="M683" s="180">
        <f t="shared" si="25"/>
        <v>5053486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6932059.1800000006</v>
      </c>
      <c r="D684" s="180">
        <f>(D615/D612)*S76</f>
        <v>663659.45142754959</v>
      </c>
      <c r="E684" s="180">
        <f>(E623/E612)*SUM(C684:D684)</f>
        <v>2019232.0279728503</v>
      </c>
      <c r="F684" s="180">
        <f>(F624/F612)*S64</f>
        <v>6321.5928732114107</v>
      </c>
      <c r="G684" s="180">
        <f>(G625/G612)*S77</f>
        <v>0</v>
      </c>
      <c r="H684" s="180">
        <f>(H628/H612)*S60</f>
        <v>0</v>
      </c>
      <c r="I684" s="180">
        <f>(I629/I612)*S78</f>
        <v>19823.933292193633</v>
      </c>
      <c r="J684" s="180">
        <f>(J630/J612)*S79</f>
        <v>0</v>
      </c>
      <c r="K684" s="180">
        <f>(K644/K612)*S75</f>
        <v>1587.3900528579352</v>
      </c>
      <c r="L684" s="180">
        <f>(L647/L612)*S80</f>
        <v>0</v>
      </c>
      <c r="M684" s="180">
        <f t="shared" si="25"/>
        <v>2710624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16321897.380000001</v>
      </c>
      <c r="D685" s="180">
        <f>(D615/D612)*T76</f>
        <v>219181.13147106968</v>
      </c>
      <c r="E685" s="180">
        <f>(E623/E612)*SUM(C685:D685)</f>
        <v>4397250.2311211294</v>
      </c>
      <c r="F685" s="180">
        <f>(F624/F612)*T64</f>
        <v>64502.303592297976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838898.71813989221</v>
      </c>
      <c r="L685" s="180">
        <f>(L647/L612)*T80</f>
        <v>122979.08642770788</v>
      </c>
      <c r="M685" s="180">
        <f t="shared" si="25"/>
        <v>5642811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44528506.259999998</v>
      </c>
      <c r="D686" s="180">
        <f>(D615/D612)*U76</f>
        <v>1251468.2187296546</v>
      </c>
      <c r="E686" s="180">
        <f>(E623/E612)*SUM(C686:D686)</f>
        <v>12170065.163387604</v>
      </c>
      <c r="F686" s="180">
        <f>(F624/F612)*U64</f>
        <v>93198.512154215146</v>
      </c>
      <c r="G686" s="180">
        <f>(G625/G612)*U77</f>
        <v>0</v>
      </c>
      <c r="H686" s="180">
        <f>(H628/H612)*U60</f>
        <v>0</v>
      </c>
      <c r="I686" s="180">
        <f>(I629/I612)*U78</f>
        <v>7623.9611548296207</v>
      </c>
      <c r="J686" s="180">
        <f>(J630/J612)*U79</f>
        <v>0</v>
      </c>
      <c r="K686" s="180">
        <f>(K644/K612)*U75</f>
        <v>1359800.4413058348</v>
      </c>
      <c r="L686" s="180">
        <f>(L647/L612)*U80</f>
        <v>0</v>
      </c>
      <c r="M686" s="180">
        <f t="shared" si="25"/>
        <v>14882156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-25070.800000000003</v>
      </c>
      <c r="D687" s="180">
        <f>(D615/D612)*V76</f>
        <v>0</v>
      </c>
      <c r="E687" s="180">
        <f>(E623/E612)*SUM(C687:D687)</f>
        <v>-6664.7758801180653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86535.943434829882</v>
      </c>
      <c r="L687" s="180">
        <f>(L647/L612)*V80</f>
        <v>0</v>
      </c>
      <c r="M687" s="180">
        <f t="shared" si="25"/>
        <v>79871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3176822.6999999997</v>
      </c>
      <c r="D688" s="180">
        <f>(D615/D612)*W76</f>
        <v>96938.244126515143</v>
      </c>
      <c r="E688" s="180">
        <f>(E623/E612)*SUM(C688:D688)</f>
        <v>870290.65596977121</v>
      </c>
      <c r="F688" s="180">
        <f>(F624/F612)*W64</f>
        <v>2181.1166874196078</v>
      </c>
      <c r="G688" s="180">
        <f>(G625/G612)*W77</f>
        <v>0</v>
      </c>
      <c r="H688" s="180">
        <f>(H628/H612)*W60</f>
        <v>0</v>
      </c>
      <c r="I688" s="180">
        <f>(I629/I612)*W78</f>
        <v>44942.965007034203</v>
      </c>
      <c r="J688" s="180">
        <f>(J630/J612)*W79</f>
        <v>0</v>
      </c>
      <c r="K688" s="180">
        <f>(K644/K612)*W75</f>
        <v>429901.72309548402</v>
      </c>
      <c r="L688" s="180">
        <f>(L647/L612)*W80</f>
        <v>0</v>
      </c>
      <c r="M688" s="180">
        <f t="shared" si="25"/>
        <v>1444255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3441393.3</v>
      </c>
      <c r="D689" s="180">
        <f>(D615/D612)*X76</f>
        <v>186944.13513555762</v>
      </c>
      <c r="E689" s="180">
        <f>(E623/E612)*SUM(C689:D689)</f>
        <v>964550.62553332583</v>
      </c>
      <c r="F689" s="180">
        <f>(F624/F612)*X64</f>
        <v>3571.2990620290998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1314413.2673626407</v>
      </c>
      <c r="L689" s="180">
        <f>(L647/L612)*X80</f>
        <v>0</v>
      </c>
      <c r="M689" s="180">
        <f t="shared" si="25"/>
        <v>2469479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26235754.640000001</v>
      </c>
      <c r="D690" s="180">
        <f>(D615/D612)*Y76</f>
        <v>2237112.8005497186</v>
      </c>
      <c r="E690" s="180">
        <f>(E623/E612)*SUM(C690:D690)</f>
        <v>7569175.3017683821</v>
      </c>
      <c r="F690" s="180">
        <f>(F624/F612)*Y64</f>
        <v>66083.6203635149</v>
      </c>
      <c r="G690" s="180">
        <f>(G625/G612)*Y77</f>
        <v>213.73799477427048</v>
      </c>
      <c r="H690" s="180">
        <f>(H628/H612)*Y60</f>
        <v>0</v>
      </c>
      <c r="I690" s="180">
        <f>(I629/I612)*Y78</f>
        <v>66768.903104086639</v>
      </c>
      <c r="J690" s="180">
        <f>(J630/J612)*Y79</f>
        <v>0</v>
      </c>
      <c r="K690" s="180">
        <f>(K644/K612)*Y75</f>
        <v>1702204.9598405298</v>
      </c>
      <c r="L690" s="180">
        <f>(L647/L612)*Y80</f>
        <v>114676.24225374115</v>
      </c>
      <c r="M690" s="180">
        <f t="shared" si="25"/>
        <v>11756236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12710047.110000001</v>
      </c>
      <c r="D691" s="180">
        <f>(D615/D612)*Z76</f>
        <v>0</v>
      </c>
      <c r="E691" s="180">
        <f>(E623/E612)*SUM(C691:D691)</f>
        <v>3378815.8101812596</v>
      </c>
      <c r="F691" s="180">
        <f>(F624/F612)*Z64</f>
        <v>14718.028322616485</v>
      </c>
      <c r="G691" s="180">
        <f>(G625/G612)*Z77</f>
        <v>6.4769089325536511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712115.16259515751</v>
      </c>
      <c r="L691" s="180">
        <f>(L647/L612)*Z80</f>
        <v>15331.816881919249</v>
      </c>
      <c r="M691" s="180">
        <f t="shared" si="25"/>
        <v>4120987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1220632.07</v>
      </c>
      <c r="D692" s="180">
        <f>(D615/D612)*AA76</f>
        <v>123814.37793837157</v>
      </c>
      <c r="E692" s="180">
        <f>(E623/E612)*SUM(C692:D692)</f>
        <v>357405.19881017227</v>
      </c>
      <c r="F692" s="180">
        <f>(F624/F612)*AA64</f>
        <v>2284.2776210623247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68365.79313337199</v>
      </c>
      <c r="L692" s="180">
        <f>(L647/L612)*AA80</f>
        <v>0</v>
      </c>
      <c r="M692" s="180">
        <f t="shared" si="25"/>
        <v>551870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75883066.689999998</v>
      </c>
      <c r="D693" s="180">
        <f>(D615/D612)*AB76</f>
        <v>981199.17152500304</v>
      </c>
      <c r="E693" s="180">
        <f>(E623/E612)*SUM(C693:D693)</f>
        <v>20433456.657022279</v>
      </c>
      <c r="F693" s="180">
        <f>(F624/F612)*AB64</f>
        <v>283157.81166514347</v>
      </c>
      <c r="G693" s="180">
        <f>(G625/G612)*AB77</f>
        <v>0</v>
      </c>
      <c r="H693" s="180">
        <f>(H628/H612)*AB60</f>
        <v>0</v>
      </c>
      <c r="I693" s="180">
        <f>(I629/I612)*AB78</f>
        <v>13564.603983941233</v>
      </c>
      <c r="J693" s="180">
        <f>(J630/J612)*AB79</f>
        <v>0</v>
      </c>
      <c r="K693" s="180">
        <f>(K644/K612)*AB75</f>
        <v>2401679.7803964359</v>
      </c>
      <c r="L693" s="180">
        <f>(L647/L612)*AB80</f>
        <v>0</v>
      </c>
      <c r="M693" s="180">
        <f t="shared" si="25"/>
        <v>24113058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10023304.519999998</v>
      </c>
      <c r="D694" s="180">
        <f>(D615/D612)*AC76</f>
        <v>165263.7822979381</v>
      </c>
      <c r="E694" s="180">
        <f>(E623/E612)*SUM(C694:D694)</f>
        <v>2708510.4693145305</v>
      </c>
      <c r="F694" s="180">
        <f>(F624/F612)*AC64</f>
        <v>6957.2035601190355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792987.16960098431</v>
      </c>
      <c r="L694" s="180">
        <f>(L647/L612)*AC80</f>
        <v>26.176875431823291</v>
      </c>
      <c r="M694" s="180">
        <f t="shared" si="25"/>
        <v>3673745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1277263.03</v>
      </c>
      <c r="D695" s="180">
        <f>(D615/D612)*AD76</f>
        <v>0</v>
      </c>
      <c r="E695" s="180">
        <f>(E623/E612)*SUM(C695:D695)</f>
        <v>339545.28116017504</v>
      </c>
      <c r="F695" s="180">
        <f>(F624/F612)*AD64</f>
        <v>99.748733199302109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24163.162999121105</v>
      </c>
      <c r="L695" s="180">
        <f>(L647/L612)*AD80</f>
        <v>0</v>
      </c>
      <c r="M695" s="180">
        <f t="shared" si="25"/>
        <v>363808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2946610.1799999992</v>
      </c>
      <c r="D696" s="180">
        <f>(D615/D612)*AE76</f>
        <v>0</v>
      </c>
      <c r="E696" s="180">
        <f>(E623/E612)*SUM(C696:D696)</f>
        <v>783321.49176629167</v>
      </c>
      <c r="F696" s="180">
        <f>(F624/F612)*AE64</f>
        <v>23.561966228354219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64207.541623590587</v>
      </c>
      <c r="L696" s="180">
        <f>(L647/L612)*AE80</f>
        <v>0</v>
      </c>
      <c r="M696" s="180">
        <f t="shared" si="25"/>
        <v>847553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5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36800818.740000002</v>
      </c>
      <c r="D698" s="180">
        <f>(D615/D612)*AG76</f>
        <v>2237718.9928626814</v>
      </c>
      <c r="E698" s="180">
        <f>(E623/E612)*SUM(C698:D698)</f>
        <v>10377933.87833903</v>
      </c>
      <c r="F698" s="180">
        <f>(F624/F612)*AG64</f>
        <v>14502.499783652975</v>
      </c>
      <c r="G698" s="180">
        <f>(G625/G612)*AG77</f>
        <v>135011.16669908084</v>
      </c>
      <c r="H698" s="180">
        <f>(H628/H612)*AG60</f>
        <v>0</v>
      </c>
      <c r="I698" s="180">
        <f>(I629/I612)*AG78</f>
        <v>172736.24314249019</v>
      </c>
      <c r="J698" s="180">
        <f>(J630/J612)*AG79</f>
        <v>0</v>
      </c>
      <c r="K698" s="180">
        <f>(K644/K612)*AG75</f>
        <v>2635938.2633717353</v>
      </c>
      <c r="L698" s="180">
        <f>(L647/L612)*AG80</f>
        <v>916414.33722050546</v>
      </c>
      <c r="M698" s="180">
        <f t="shared" si="25"/>
        <v>16490255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5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3948734.47</v>
      </c>
      <c r="D700" s="180">
        <f>(D615/D612)*AI76</f>
        <v>651592.41894828703</v>
      </c>
      <c r="E700" s="180">
        <f>(E623/E612)*SUM(C700:D700)</f>
        <v>1222942.5343475724</v>
      </c>
      <c r="F700" s="180">
        <f>(F624/F612)*AI64</f>
        <v>1904.1868998141854</v>
      </c>
      <c r="G700" s="180">
        <f>(G625/G612)*AI77</f>
        <v>64782.043143401621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66345.377740828306</v>
      </c>
      <c r="L700" s="180">
        <f>(L647/L612)*AI80</f>
        <v>152430.37485354714</v>
      </c>
      <c r="M700" s="180">
        <f t="shared" si="25"/>
        <v>2159997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74590789.780000001</v>
      </c>
      <c r="D701" s="180">
        <f>(D615/D612)*AJ76</f>
        <v>3971378.0899260864</v>
      </c>
      <c r="E701" s="180">
        <f>(E623/E612)*SUM(C701:D701)</f>
        <v>20884823.839258015</v>
      </c>
      <c r="F701" s="180">
        <f>(F624/F612)*AJ64</f>
        <v>18232.8474155648</v>
      </c>
      <c r="G701" s="180">
        <f>(G625/G612)*AJ77</f>
        <v>265.55326623469972</v>
      </c>
      <c r="H701" s="180">
        <f>(H628/H612)*AJ60</f>
        <v>0</v>
      </c>
      <c r="I701" s="180">
        <f>(I629/I612)*AJ78</f>
        <v>99495.553077390636</v>
      </c>
      <c r="J701" s="180">
        <f>(J630/J612)*AJ79</f>
        <v>0</v>
      </c>
      <c r="K701" s="180">
        <f>(K644/K612)*AJ75</f>
        <v>1111983.8702235839</v>
      </c>
      <c r="L701" s="180">
        <f>(L647/L612)*AJ80</f>
        <v>255012.35617877688</v>
      </c>
      <c r="M701" s="180">
        <f t="shared" si="25"/>
        <v>26341192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153407.83000000002</v>
      </c>
      <c r="D702" s="180">
        <f>(D615/D612)*AK76</f>
        <v>50163.351861025563</v>
      </c>
      <c r="E702" s="180">
        <f>(E623/E612)*SUM(C702:D702)</f>
        <v>54116.992786607982</v>
      </c>
      <c r="F702" s="180">
        <f>(F624/F612)*AK64</f>
        <v>12.409936977999365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3608.0291847687035</v>
      </c>
      <c r="L702" s="180">
        <f>(L647/L612)*AK80</f>
        <v>0</v>
      </c>
      <c r="M702" s="180">
        <f t="shared" si="25"/>
        <v>107901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734959.94000000006</v>
      </c>
      <c r="D703" s="180">
        <f>(D615/D612)*AL76</f>
        <v>0</v>
      </c>
      <c r="E703" s="180">
        <f>(E623/E612)*SUM(C703:D703)</f>
        <v>195380.41390641785</v>
      </c>
      <c r="F703" s="180">
        <f>(F624/F612)*AL64</f>
        <v>50.371533608535323</v>
      </c>
      <c r="G703" s="180">
        <f>(G625/G612)*AL77</f>
        <v>602.35253072748958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19874.359006491912</v>
      </c>
      <c r="L703" s="180">
        <f>(L647/L612)*AL80</f>
        <v>0</v>
      </c>
      <c r="M703" s="180">
        <f t="shared" si="25"/>
        <v>215907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5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5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-12525.89</v>
      </c>
      <c r="D706" s="180">
        <f>(D615/D612)*AO76</f>
        <v>0</v>
      </c>
      <c r="E706" s="180">
        <f>(E623/E612)*SUM(C706:D706)</f>
        <v>-3329.8598189532072</v>
      </c>
      <c r="F706" s="180">
        <f>(F624/F612)*AO64</f>
        <v>-0.2624018371384842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-266.29211839285199</v>
      </c>
      <c r="M706" s="180">
        <f t="shared" si="25"/>
        <v>-3596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10428486.050000001</v>
      </c>
      <c r="D707" s="180">
        <f>(D615/D612)*AP76</f>
        <v>111653.01314515558</v>
      </c>
      <c r="E707" s="180">
        <f>(E623/E612)*SUM(C707:D707)</f>
        <v>2801971.401037863</v>
      </c>
      <c r="F707" s="180">
        <f>(F624/F612)*AP64</f>
        <v>1640.8913632292656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157096.14065902296</v>
      </c>
      <c r="L707" s="180">
        <f>(L647/L612)*AP80</f>
        <v>19184.759764478797</v>
      </c>
      <c r="M707" s="180">
        <f t="shared" si="25"/>
        <v>3091546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5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5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5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5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5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43463477.840000004</v>
      </c>
      <c r="D713" s="180">
        <f>(D615/D612)*AV76</f>
        <v>1345095.1842447775</v>
      </c>
      <c r="E713" s="180">
        <f>(E623/E612)*SUM(C713:D713)</f>
        <v>11911829.567245383</v>
      </c>
      <c r="F713" s="180">
        <f>(F624/F612)*AV64</f>
        <v>20428.86661327507</v>
      </c>
      <c r="G713" s="180">
        <f>(G625/G612)*AV77</f>
        <v>31730.376860580338</v>
      </c>
      <c r="H713" s="180">
        <f>(H628/H612)*AV60</f>
        <v>0</v>
      </c>
      <c r="I713" s="180">
        <f>(I629/I612)*AV78</f>
        <v>214623.08652904606</v>
      </c>
      <c r="J713" s="180">
        <f>(J630/J612)*AV79</f>
        <v>0</v>
      </c>
      <c r="K713" s="180">
        <f>(K644/K612)*AV75</f>
        <v>835584.17829691595</v>
      </c>
      <c r="L713" s="180">
        <f>(L647/L612)*AV80</f>
        <v>363379.38509143895</v>
      </c>
      <c r="M713" s="180">
        <f t="shared" si="25"/>
        <v>14722671</v>
      </c>
      <c r="N713" s="199" t="s">
        <v>741</v>
      </c>
    </row>
    <row r="715" spans="1:83" ht="12.65" customHeight="1" x14ac:dyDescent="0.35">
      <c r="C715" s="180">
        <f>SUM(C614:C647)+SUM(C668:C713)</f>
        <v>872694548.04000008</v>
      </c>
      <c r="D715" s="180">
        <f>SUM(D616:D647)+SUM(D668:D713)</f>
        <v>31763076.149999987</v>
      </c>
      <c r="E715" s="180">
        <f>SUM(E624:E647)+SUM(E668:E713)</f>
        <v>183274240.75929165</v>
      </c>
      <c r="F715" s="180">
        <f>SUM(F625:F648)+SUM(F668:F713)</f>
        <v>913927.66060437914</v>
      </c>
      <c r="G715" s="180">
        <f>SUM(G626:G647)+SUM(G668:G713)</f>
        <v>2097676.4959861506</v>
      </c>
      <c r="H715" s="180">
        <f>SUM(H629:H647)+SUM(H668:H713)</f>
        <v>0</v>
      </c>
      <c r="I715" s="180">
        <f>SUM(I630:I647)+SUM(I668:I713)</f>
        <v>2273885.2288068039</v>
      </c>
      <c r="J715" s="180">
        <f>SUM(J631:J647)+SUM(J668:J713)</f>
        <v>0</v>
      </c>
      <c r="K715" s="180">
        <f>SUM(K668:K713)</f>
        <v>24767432.014135379</v>
      </c>
      <c r="L715" s="180">
        <f>SUM(L668:L713)</f>
        <v>8614245.1217637323</v>
      </c>
      <c r="M715" s="180">
        <f>SUM(M668:M713)</f>
        <v>243237640</v>
      </c>
      <c r="N715" s="198" t="s">
        <v>742</v>
      </c>
    </row>
    <row r="716" spans="1:83" ht="12.65" customHeight="1" x14ac:dyDescent="0.35">
      <c r="C716" s="180">
        <f>CE71</f>
        <v>872694548.03999996</v>
      </c>
      <c r="D716" s="180">
        <f>D615</f>
        <v>31763076.149999999</v>
      </c>
      <c r="E716" s="180">
        <f>E623</f>
        <v>183274240.75929168</v>
      </c>
      <c r="F716" s="180">
        <f>F624</f>
        <v>913927.66060437937</v>
      </c>
      <c r="G716" s="180">
        <f>G625</f>
        <v>2097676.495986151</v>
      </c>
      <c r="H716" s="180">
        <f>H628</f>
        <v>0</v>
      </c>
      <c r="I716" s="180">
        <f>I629</f>
        <v>2273885.2288068039</v>
      </c>
      <c r="J716" s="180">
        <f>J630</f>
        <v>0</v>
      </c>
      <c r="K716" s="180">
        <f>K644</f>
        <v>24774480.007980965</v>
      </c>
      <c r="L716" s="180">
        <f>L647</f>
        <v>8614245.1217637304</v>
      </c>
      <c r="M716" s="180">
        <f>C648</f>
        <v>243244688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176*2020*A</v>
      </c>
      <c r="B722" s="276">
        <f>ROUND(C165,0)</f>
        <v>21352708</v>
      </c>
      <c r="C722" s="276">
        <f>ROUND(C166,0)</f>
        <v>0</v>
      </c>
      <c r="D722" s="276">
        <f>ROUND(C167,0)</f>
        <v>0</v>
      </c>
      <c r="E722" s="276">
        <f>ROUND(C168,0)</f>
        <v>35210981</v>
      </c>
      <c r="F722" s="276">
        <f>ROUND(C169,0)</f>
        <v>0</v>
      </c>
      <c r="G722" s="276">
        <f>ROUND(C170,0)</f>
        <v>0</v>
      </c>
      <c r="H722" s="276">
        <f>ROUND(C171+C172,0)</f>
        <v>31136061</v>
      </c>
      <c r="I722" s="276">
        <f>ROUND(C175,0)</f>
        <v>6072039</v>
      </c>
      <c r="J722" s="276">
        <f>ROUND(C176,0)</f>
        <v>2467614</v>
      </c>
      <c r="K722" s="276">
        <f>ROUND(C179,0)</f>
        <v>11111064</v>
      </c>
      <c r="L722" s="276">
        <f>ROUND(C180,0)</f>
        <v>0</v>
      </c>
      <c r="M722" s="276">
        <f>ROUND(C183,0)</f>
        <v>318961</v>
      </c>
      <c r="N722" s="276">
        <f>ROUND(C184,0)</f>
        <v>8131834</v>
      </c>
      <c r="O722" s="276">
        <f>ROUND(C185,0)</f>
        <v>0</v>
      </c>
      <c r="P722" s="276">
        <f>ROUND(C188,0)</f>
        <v>0</v>
      </c>
      <c r="Q722" s="276">
        <f>ROUND(C189,0)</f>
        <v>9735661</v>
      </c>
      <c r="R722" s="276">
        <f>ROUND(B195,0)</f>
        <v>5728063</v>
      </c>
      <c r="S722" s="276">
        <f>ROUND(C195,0)</f>
        <v>0</v>
      </c>
      <c r="T722" s="276">
        <f>ROUND(D195,0)</f>
        <v>0</v>
      </c>
      <c r="U722" s="276">
        <f>ROUND(B196,0)</f>
        <v>3311378</v>
      </c>
      <c r="V722" s="276">
        <f>ROUND(C196,0)</f>
        <v>0</v>
      </c>
      <c r="W722" s="276">
        <f>ROUND(D196,0)</f>
        <v>0</v>
      </c>
      <c r="X722" s="276">
        <f>ROUND(B197,0)</f>
        <v>609247965</v>
      </c>
      <c r="Y722" s="276">
        <f>ROUND(C197,0)</f>
        <v>28707398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41317735</v>
      </c>
      <c r="AE722" s="276">
        <f>ROUND(C199,0)</f>
        <v>1446040</v>
      </c>
      <c r="AF722" s="276">
        <f>ROUND(D199,0)</f>
        <v>0</v>
      </c>
      <c r="AG722" s="276">
        <f>ROUND(B200,0)</f>
        <v>226364647</v>
      </c>
      <c r="AH722" s="276">
        <f>ROUND(C200,0)</f>
        <v>9665178</v>
      </c>
      <c r="AI722" s="276">
        <f>ROUND(D200,0)</f>
        <v>536450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11756688</v>
      </c>
      <c r="AN722" s="276">
        <f>ROUND(C202,0)</f>
        <v>3274086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1973854</v>
      </c>
      <c r="AW722" s="276">
        <f>ROUND(C209,0)</f>
        <v>214161</v>
      </c>
      <c r="AX722" s="276">
        <f>ROUND(D209,0)</f>
        <v>0</v>
      </c>
      <c r="AY722" s="276">
        <f>ROUND(B210,0)</f>
        <v>326681321</v>
      </c>
      <c r="AZ722" s="276">
        <f>ROUND(C210,0)</f>
        <v>22454338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32336995</v>
      </c>
      <c r="BF722" s="276">
        <f>ROUND(C212,0)</f>
        <v>1726865</v>
      </c>
      <c r="BG722" s="276">
        <f>ROUND(D212,0)</f>
        <v>0</v>
      </c>
      <c r="BH722" s="276">
        <f>ROUND(B213,0)</f>
        <v>185342503</v>
      </c>
      <c r="BI722" s="276">
        <f>ROUND(C213,0)</f>
        <v>11243601</v>
      </c>
      <c r="BJ722" s="276">
        <f>ROUND(D213,0)</f>
        <v>209294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10006342</v>
      </c>
      <c r="BO722" s="276">
        <f>ROUND(C215,0)</f>
        <v>386601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1157228076</v>
      </c>
      <c r="BU722" s="276">
        <f>ROUND(C224,0)</f>
        <v>702921713</v>
      </c>
      <c r="BV722" s="276">
        <f>ROUND(C225,0)</f>
        <v>24263686</v>
      </c>
      <c r="BW722" s="276">
        <f>ROUND(C226,0)</f>
        <v>110142665</v>
      </c>
      <c r="BX722" s="276">
        <f>ROUND(C227,0)</f>
        <v>0</v>
      </c>
      <c r="BY722" s="276">
        <f>ROUND(C228,0)</f>
        <v>511537936</v>
      </c>
      <c r="BZ722" s="276">
        <f>ROUND(C231,0)</f>
        <v>21674</v>
      </c>
      <c r="CA722" s="276">
        <f>ROUND(C233,0)</f>
        <v>19712965</v>
      </c>
      <c r="CB722" s="276">
        <f>ROUND(C234,0)</f>
        <v>45707213</v>
      </c>
      <c r="CC722" s="276">
        <f>ROUND(C238+C239,0)</f>
        <v>23412933</v>
      </c>
      <c r="CD722" s="276">
        <f>D221</f>
        <v>26619333.570000004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176*2020*A</v>
      </c>
      <c r="B726" s="276">
        <f>ROUND(C111,0)</f>
        <v>20931</v>
      </c>
      <c r="C726" s="276">
        <f>ROUND(C112,0)</f>
        <v>0</v>
      </c>
      <c r="D726" s="276">
        <f>ROUND(C113,0)</f>
        <v>0</v>
      </c>
      <c r="E726" s="276">
        <f>ROUND(C114,0)</f>
        <v>2898</v>
      </c>
      <c r="F726" s="276">
        <f>ROUND(D111,0)</f>
        <v>117842</v>
      </c>
      <c r="G726" s="276">
        <f>ROUND(D112,0)</f>
        <v>0</v>
      </c>
      <c r="H726" s="276">
        <f>ROUND(D113,0)</f>
        <v>0</v>
      </c>
      <c r="I726" s="276">
        <f>ROUND(D114,0)</f>
        <v>4293</v>
      </c>
      <c r="J726" s="276">
        <f>ROUND(C116,0)</f>
        <v>157</v>
      </c>
      <c r="K726" s="276">
        <f>ROUND(C117,0)</f>
        <v>65</v>
      </c>
      <c r="L726" s="276">
        <f>ROUND(C118,0)</f>
        <v>80</v>
      </c>
      <c r="M726" s="276">
        <f>ROUND(C119,0)</f>
        <v>0</v>
      </c>
      <c r="N726" s="276">
        <f>ROUND(C120,0)</f>
        <v>53</v>
      </c>
      <c r="O726" s="276">
        <f>ROUND(C121,0)</f>
        <v>0</v>
      </c>
      <c r="P726" s="276">
        <f>ROUND(C122,0)</f>
        <v>27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62</v>
      </c>
      <c r="V726" s="276">
        <f>ROUND(C128,0)</f>
        <v>581</v>
      </c>
      <c r="W726" s="276">
        <f>ROUND(C129,0)</f>
        <v>44</v>
      </c>
      <c r="X726" s="276">
        <f>ROUND(B138,0)</f>
        <v>7759</v>
      </c>
      <c r="Y726" s="276">
        <f>ROUND(B139,0)</f>
        <v>49659</v>
      </c>
      <c r="Z726" s="276">
        <f>ROUND(B140,0)</f>
        <v>44164</v>
      </c>
      <c r="AA726" s="276">
        <f>ROUND(B141,0)</f>
        <v>746745910</v>
      </c>
      <c r="AB726" s="276">
        <f>ROUND(B142,0)</f>
        <v>692014989</v>
      </c>
      <c r="AC726" s="276">
        <f>ROUND(C138,0)</f>
        <v>5954</v>
      </c>
      <c r="AD726" s="276">
        <f>ROUND(C139,0)</f>
        <v>40283</v>
      </c>
      <c r="AE726" s="276">
        <f>ROUND(C140,0)</f>
        <v>26162</v>
      </c>
      <c r="AF726" s="276">
        <f>ROUND(C141,0)</f>
        <v>461731242</v>
      </c>
      <c r="AG726" s="276">
        <f>ROUND(C142,0)</f>
        <v>409943548</v>
      </c>
      <c r="AH726" s="276">
        <f>ROUND(D138,0)</f>
        <v>7218</v>
      </c>
      <c r="AI726" s="276">
        <f>ROUND(D139,0)</f>
        <v>27900</v>
      </c>
      <c r="AJ726" s="276">
        <f>ROUND(D140,0)</f>
        <v>45779</v>
      </c>
      <c r="AK726" s="276">
        <f>ROUND(D141,0)</f>
        <v>518343262</v>
      </c>
      <c r="AL726" s="276">
        <f>ROUND(D142,0)</f>
        <v>717327308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176*2020*A</v>
      </c>
      <c r="B730" s="276">
        <f>ROUND(C250,0)</f>
        <v>1006069307</v>
      </c>
      <c r="C730" s="276">
        <f>ROUND(C251,0)</f>
        <v>0</v>
      </c>
      <c r="D730" s="276">
        <f>ROUND(C252,0)</f>
        <v>133961288</v>
      </c>
      <c r="E730" s="276">
        <f>ROUND(C253,0)</f>
        <v>12379960</v>
      </c>
      <c r="F730" s="276">
        <f>ROUND(C254,0)</f>
        <v>0</v>
      </c>
      <c r="G730" s="276">
        <f>ROUND(C255,0)</f>
        <v>688183</v>
      </c>
      <c r="H730" s="276">
        <f>ROUND(C256,0)</f>
        <v>0</v>
      </c>
      <c r="I730" s="276">
        <f>ROUND(C257,0)</f>
        <v>23953292</v>
      </c>
      <c r="J730" s="276">
        <f>ROUND(C258,0)</f>
        <v>26098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5728063</v>
      </c>
      <c r="P730" s="276">
        <f>ROUND(C268,0)</f>
        <v>3311378</v>
      </c>
      <c r="Q730" s="276">
        <f>ROUND(C269,0)</f>
        <v>637955363</v>
      </c>
      <c r="R730" s="276">
        <f>ROUND(C270,0)</f>
        <v>0</v>
      </c>
      <c r="S730" s="276">
        <f>ROUND(C271,0)</f>
        <v>42763774</v>
      </c>
      <c r="T730" s="276">
        <f>ROUND(C272,0)</f>
        <v>235493375</v>
      </c>
      <c r="U730" s="276">
        <f>ROUND(C273,0)</f>
        <v>15030774</v>
      </c>
      <c r="V730" s="276">
        <f>ROUND(C274,0)</f>
        <v>0</v>
      </c>
      <c r="W730" s="276">
        <f>ROUND(C275,0)</f>
        <v>0</v>
      </c>
      <c r="X730" s="276">
        <f>ROUND(C276,0)</f>
        <v>592157286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5977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1080000</v>
      </c>
      <c r="AM730" s="276">
        <f>ROUND(C310,0)</f>
        <v>0</v>
      </c>
      <c r="AN730" s="276">
        <f>ROUND(C311,0)</f>
        <v>0</v>
      </c>
      <c r="AO730" s="276">
        <f>ROUND(C312,0)</f>
        <v>4442031</v>
      </c>
      <c r="AP730" s="276">
        <f>ROUND(C313,0)</f>
        <v>0</v>
      </c>
      <c r="AQ730" s="276">
        <f>ROUND(C316,0)</f>
        <v>0</v>
      </c>
      <c r="AR730" s="276">
        <f>ROUND(C317,0)</f>
        <v>180630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1494735009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3904.21</v>
      </c>
      <c r="BJ730" s="276">
        <f>ROUND(C359,0)</f>
        <v>1726820414</v>
      </c>
      <c r="BK730" s="276">
        <f>ROUND(C360,0)</f>
        <v>1819285845</v>
      </c>
      <c r="BL730" s="276">
        <f>ROUND(C364,0)</f>
        <v>2529507009</v>
      </c>
      <c r="BM730" s="276">
        <f>ROUND(C365,0)</f>
        <v>65420178</v>
      </c>
      <c r="BN730" s="276">
        <f>ROUND(C366,0)</f>
        <v>0</v>
      </c>
      <c r="BO730" s="276">
        <f>ROUND(C370,0)</f>
        <v>33665780</v>
      </c>
      <c r="BP730" s="276">
        <f>ROUND(C371,0)</f>
        <v>0</v>
      </c>
      <c r="BQ730" s="276">
        <f>ROUND(C378,0)</f>
        <v>408411910</v>
      </c>
      <c r="BR730" s="276">
        <f>ROUND(C379,0)</f>
        <v>87699751</v>
      </c>
      <c r="BS730" s="276">
        <f>ROUND(C380,0)</f>
        <v>26818208</v>
      </c>
      <c r="BT730" s="276">
        <f>ROUND(C381,0)</f>
        <v>189306652</v>
      </c>
      <c r="BU730" s="276">
        <f>ROUND(C382,0)</f>
        <v>2670554</v>
      </c>
      <c r="BV730" s="276">
        <f>ROUND(C383,0)</f>
        <v>84091669</v>
      </c>
      <c r="BW730" s="276">
        <f>ROUND(C384,0)</f>
        <v>34448367</v>
      </c>
      <c r="BX730" s="276">
        <f>ROUND(C385,0)</f>
        <v>8539653</v>
      </c>
      <c r="BY730" s="276">
        <f>ROUND(C386,0)</f>
        <v>11111064</v>
      </c>
      <c r="BZ730" s="276">
        <f>ROUND(C387,0)</f>
        <v>8450795</v>
      </c>
      <c r="CA730" s="276">
        <f>ROUND(C388,0)</f>
        <v>9735661</v>
      </c>
      <c r="CB730" s="276">
        <f>C363</f>
        <v>26619333.57</v>
      </c>
      <c r="CC730" s="276">
        <f>ROUND(C389,0)</f>
        <v>35076044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176*2020*6010*A</v>
      </c>
      <c r="B734" s="276">
        <f>ROUND(C59,0)</f>
        <v>45390</v>
      </c>
      <c r="C734" s="276">
        <f>ROUND(C60,2)</f>
        <v>456.4</v>
      </c>
      <c r="D734" s="276">
        <f>ROUND(C61,0)</f>
        <v>46515393</v>
      </c>
      <c r="E734" s="276">
        <f>ROUND(C62,0)</f>
        <v>9952467</v>
      </c>
      <c r="F734" s="276">
        <f>ROUND(C63,0)</f>
        <v>219148</v>
      </c>
      <c r="G734" s="276">
        <f>ROUND(C64,0)</f>
        <v>6089155</v>
      </c>
      <c r="H734" s="276">
        <f>ROUND(C65,0)</f>
        <v>301792</v>
      </c>
      <c r="I734" s="276">
        <f>ROUND(C66,0)</f>
        <v>1655927</v>
      </c>
      <c r="J734" s="276">
        <f>ROUND(C67,0)</f>
        <v>2746772</v>
      </c>
      <c r="K734" s="276">
        <f>ROUND(C68,0)</f>
        <v>506562</v>
      </c>
      <c r="L734" s="276">
        <f>ROUND(C69,0)</f>
        <v>150274</v>
      </c>
      <c r="M734" s="276">
        <f>ROUND(C70,0)</f>
        <v>396367</v>
      </c>
      <c r="N734" s="276">
        <f>ROUND(C75,0)</f>
        <v>303837092</v>
      </c>
      <c r="O734" s="276">
        <f>ROUND(C73,0)</f>
        <v>302081665</v>
      </c>
      <c r="P734" s="276">
        <f>IF(C76&gt;0,ROUND(C76,0),0)</f>
        <v>84975</v>
      </c>
      <c r="Q734" s="276">
        <f>IF(C77&gt;0,ROUND(C77,0),0)</f>
        <v>63261</v>
      </c>
      <c r="R734" s="276">
        <f>IF(C78&gt;0,ROUND(C78,0),0)</f>
        <v>29076</v>
      </c>
      <c r="S734" s="276">
        <f>IF(C79&gt;0,ROUND(C79,0),0)</f>
        <v>432815</v>
      </c>
      <c r="T734" s="276">
        <f>IF(C80&gt;0,ROUND(C80,2),0)</f>
        <v>315.77999999999997</v>
      </c>
      <c r="U734" s="276"/>
      <c r="V734" s="276"/>
      <c r="W734" s="276"/>
      <c r="X734" s="276"/>
      <c r="Y734" s="276">
        <f>IF(M668&lt;&gt;0,ROUND(M668,0),0)</f>
        <v>29344070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176*2020*6030*A</v>
      </c>
      <c r="B735" s="276">
        <f>ROUND(D59,0)</f>
        <v>17745</v>
      </c>
      <c r="C735" s="278">
        <f>ROUND(D60,2)</f>
        <v>153.19</v>
      </c>
      <c r="D735" s="276">
        <f>ROUND(D61,0)</f>
        <v>12867606</v>
      </c>
      <c r="E735" s="276">
        <f>ROUND(D62,0)</f>
        <v>3153104</v>
      </c>
      <c r="F735" s="276">
        <f>ROUND(D63,0)</f>
        <v>0</v>
      </c>
      <c r="G735" s="276">
        <f>ROUND(D64,0)</f>
        <v>1253905</v>
      </c>
      <c r="H735" s="276">
        <f>ROUND(D65,0)</f>
        <v>123330</v>
      </c>
      <c r="I735" s="276">
        <f>ROUND(D66,0)</f>
        <v>182328</v>
      </c>
      <c r="J735" s="276">
        <f>ROUND(D67,0)</f>
        <v>901005</v>
      </c>
      <c r="K735" s="276">
        <f>ROUND(D68,0)</f>
        <v>194521</v>
      </c>
      <c r="L735" s="276">
        <f>ROUND(D69,0)</f>
        <v>30445</v>
      </c>
      <c r="M735" s="276">
        <f>ROUND(D70,0)</f>
        <v>5215</v>
      </c>
      <c r="N735" s="276">
        <f>ROUND(D75,0)</f>
        <v>68566530</v>
      </c>
      <c r="O735" s="276">
        <f>ROUND(D73,0)</f>
        <v>65891693</v>
      </c>
      <c r="P735" s="276">
        <f>IF(D76&gt;0,ROUND(D76,0),0)</f>
        <v>9937</v>
      </c>
      <c r="Q735" s="276">
        <f>IF(D77&gt;0,ROUND(D77,0),0)</f>
        <v>22352</v>
      </c>
      <c r="R735" s="276">
        <f>IF(D78&gt;0,ROUND(D78,0),0)</f>
        <v>1958</v>
      </c>
      <c r="S735" s="276">
        <f>IF(D79&gt;0,ROUND(D79,0),0)</f>
        <v>149537</v>
      </c>
      <c r="T735" s="278">
        <f>IF(D80&gt;0,ROUND(D80,2),0)</f>
        <v>86.03</v>
      </c>
      <c r="U735" s="276"/>
      <c r="V735" s="277"/>
      <c r="W735" s="276"/>
      <c r="X735" s="276"/>
      <c r="Y735" s="276">
        <f t="shared" ref="Y735:Y779" si="26">IF(M669&lt;&gt;0,ROUND(M669,0),0)</f>
        <v>7045849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176*2020*6070*A</v>
      </c>
      <c r="B736" s="276">
        <f>ROUND(E59,0)</f>
        <v>30201</v>
      </c>
      <c r="C736" s="278">
        <f>ROUND(E60,2)</f>
        <v>221.4</v>
      </c>
      <c r="D736" s="276">
        <f>ROUND(E61,0)</f>
        <v>18342654</v>
      </c>
      <c r="E736" s="276">
        <f>ROUND(E62,0)</f>
        <v>4669088</v>
      </c>
      <c r="F736" s="276">
        <f>ROUND(E63,0)</f>
        <v>0</v>
      </c>
      <c r="G736" s="276">
        <f>ROUND(E64,0)</f>
        <v>1470922</v>
      </c>
      <c r="H736" s="276">
        <f>ROUND(E65,0)</f>
        <v>145276</v>
      </c>
      <c r="I736" s="276">
        <f>ROUND(E66,0)</f>
        <v>233123</v>
      </c>
      <c r="J736" s="276">
        <f>ROUND(E67,0)</f>
        <v>1116920</v>
      </c>
      <c r="K736" s="276">
        <f>ROUND(E68,0)</f>
        <v>377245</v>
      </c>
      <c r="L736" s="276">
        <f>ROUND(E69,0)</f>
        <v>39803</v>
      </c>
      <c r="M736" s="276">
        <f>ROUND(E70,0)</f>
        <v>20420</v>
      </c>
      <c r="N736" s="276">
        <f>ROUND(E75,0)</f>
        <v>84648478</v>
      </c>
      <c r="O736" s="276">
        <f>ROUND(E73,0)</f>
        <v>79212332</v>
      </c>
      <c r="P736" s="276">
        <f>IF(E76&gt;0,ROUND(E76,0),0)</f>
        <v>59358</v>
      </c>
      <c r="Q736" s="276">
        <f>IF(E77&gt;0,ROUND(E77,0),0)</f>
        <v>129830</v>
      </c>
      <c r="R736" s="276">
        <f>IF(E78&gt;0,ROUND(E78,0),0)</f>
        <v>25604</v>
      </c>
      <c r="S736" s="276">
        <f>IF(E79&gt;0,ROUND(E79,0),0)</f>
        <v>213550</v>
      </c>
      <c r="T736" s="278">
        <f>IF(E80&gt;0,ROUND(E80,2),0)</f>
        <v>122.86</v>
      </c>
      <c r="U736" s="276"/>
      <c r="V736" s="277"/>
      <c r="W736" s="276"/>
      <c r="X736" s="276"/>
      <c r="Y736" s="276">
        <f t="shared" si="26"/>
        <v>13764010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176*2020*6100*A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6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176*2020*6120*A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6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176*2020*6140*A</v>
      </c>
      <c r="B739" s="276">
        <f>ROUND(H59,0)</f>
        <v>7506</v>
      </c>
      <c r="C739" s="278">
        <f>ROUND(H60,2)</f>
        <v>52.06</v>
      </c>
      <c r="D739" s="276">
        <f>ROUND(H61,0)</f>
        <v>5146033</v>
      </c>
      <c r="E739" s="276">
        <f>ROUND(H62,0)</f>
        <v>1071895</v>
      </c>
      <c r="F739" s="276">
        <f>ROUND(H63,0)</f>
        <v>1999016</v>
      </c>
      <c r="G739" s="276">
        <f>ROUND(H64,0)</f>
        <v>72032</v>
      </c>
      <c r="H739" s="276">
        <f>ROUND(H65,0)</f>
        <v>52389</v>
      </c>
      <c r="I739" s="276">
        <f>ROUND(H66,0)</f>
        <v>46821</v>
      </c>
      <c r="J739" s="276">
        <f>ROUND(H67,0)</f>
        <v>368819</v>
      </c>
      <c r="K739" s="276">
        <f>ROUND(H68,0)</f>
        <v>0</v>
      </c>
      <c r="L739" s="276">
        <f>ROUND(H69,0)</f>
        <v>14560</v>
      </c>
      <c r="M739" s="276">
        <f>ROUND(H70,0)</f>
        <v>598</v>
      </c>
      <c r="N739" s="276">
        <f>ROUND(H75,0)</f>
        <v>42939053</v>
      </c>
      <c r="O739" s="276">
        <f>ROUND(H73,0)</f>
        <v>41491531</v>
      </c>
      <c r="P739" s="276">
        <f>IF(H76&gt;0,ROUND(H76,0),0)</f>
        <v>0</v>
      </c>
      <c r="Q739" s="276">
        <f>IF(H77&gt;0,ROUND(H77,0),0)</f>
        <v>22950</v>
      </c>
      <c r="R739" s="276">
        <f>IF(H78&gt;0,ROUND(H78,0),0)</f>
        <v>0</v>
      </c>
      <c r="S739" s="276">
        <f>IF(H79&gt;0,ROUND(H79,0),0)</f>
        <v>25923</v>
      </c>
      <c r="T739" s="278">
        <f>IF(H80&gt;0,ROUND(H80,2),0)</f>
        <v>15.75</v>
      </c>
      <c r="U739" s="276"/>
      <c r="V739" s="277"/>
      <c r="W739" s="276"/>
      <c r="X739" s="276"/>
      <c r="Y739" s="276">
        <f t="shared" si="26"/>
        <v>2919933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176*2020*6150*A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6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176*2020*6170*A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6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176*2020*6200*A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6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176*2020*6210*A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6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176*2020*6330*A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6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176*2020*6400*A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6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176*2020*7010*A</v>
      </c>
      <c r="B746" s="276">
        <f>ROUND(O59,0)</f>
        <v>3054</v>
      </c>
      <c r="C746" s="278">
        <f>ROUND(O60,2)</f>
        <v>131.44</v>
      </c>
      <c r="D746" s="276">
        <f>ROUND(O61,0)</f>
        <v>14450028</v>
      </c>
      <c r="E746" s="276">
        <f>ROUND(O62,0)</f>
        <v>2979031</v>
      </c>
      <c r="F746" s="276">
        <f>ROUND(O63,0)</f>
        <v>1047356</v>
      </c>
      <c r="G746" s="276">
        <f>ROUND(O64,0)</f>
        <v>1501243</v>
      </c>
      <c r="H746" s="276">
        <f>ROUND(O65,0)</f>
        <v>153395</v>
      </c>
      <c r="I746" s="276">
        <f>ROUND(O66,0)</f>
        <v>557722</v>
      </c>
      <c r="J746" s="276">
        <f>ROUND(O67,0)</f>
        <v>1214578</v>
      </c>
      <c r="K746" s="276">
        <f>ROUND(O68,0)</f>
        <v>74451</v>
      </c>
      <c r="L746" s="276">
        <f>ROUND(O69,0)</f>
        <v>10964</v>
      </c>
      <c r="M746" s="276">
        <f>ROUND(O70,0)</f>
        <v>18659</v>
      </c>
      <c r="N746" s="276">
        <f>ROUND(O75,0)</f>
        <v>67979269</v>
      </c>
      <c r="O746" s="276">
        <f>ROUND(O73,0)</f>
        <v>57903293</v>
      </c>
      <c r="P746" s="276">
        <f>IF(O76&gt;0,ROUND(O76,0),0)</f>
        <v>42041</v>
      </c>
      <c r="Q746" s="276">
        <f>IF(O77&gt;0,ROUND(O77,0),0)</f>
        <v>30138</v>
      </c>
      <c r="R746" s="276">
        <f>IF(O78&gt;0,ROUND(O78,0),0)</f>
        <v>21673</v>
      </c>
      <c r="S746" s="276">
        <f>IF(O79&gt;0,ROUND(O79,0),0)</f>
        <v>256998</v>
      </c>
      <c r="T746" s="278">
        <f>IF(O80&gt;0,ROUND(O80,2),0)</f>
        <v>86.11</v>
      </c>
      <c r="U746" s="276"/>
      <c r="V746" s="277"/>
      <c r="W746" s="276"/>
      <c r="X746" s="276"/>
      <c r="Y746" s="276">
        <f t="shared" si="26"/>
        <v>10302405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176*2020*7020*A</v>
      </c>
      <c r="B747" s="276">
        <f>ROUND(P59,0)</f>
        <v>2713995</v>
      </c>
      <c r="C747" s="278">
        <f>ROUND(P60,2)</f>
        <v>232.89</v>
      </c>
      <c r="D747" s="276">
        <f>ROUND(P61,0)</f>
        <v>22021874</v>
      </c>
      <c r="E747" s="276">
        <f>ROUND(P62,0)</f>
        <v>4809129</v>
      </c>
      <c r="F747" s="276">
        <f>ROUND(P63,0)</f>
        <v>12848246</v>
      </c>
      <c r="G747" s="276">
        <f>ROUND(P64,0)</f>
        <v>52912775</v>
      </c>
      <c r="H747" s="276">
        <f>ROUND(P65,0)</f>
        <v>327909</v>
      </c>
      <c r="I747" s="276">
        <f>ROUND(P66,0)</f>
        <v>3350513</v>
      </c>
      <c r="J747" s="276">
        <f>ROUND(P67,0)</f>
        <v>4472706</v>
      </c>
      <c r="K747" s="276">
        <f>ROUND(P68,0)</f>
        <v>1225894</v>
      </c>
      <c r="L747" s="276">
        <f>ROUND(P69,0)</f>
        <v>190545</v>
      </c>
      <c r="M747" s="276">
        <f>ROUND(P70,0)</f>
        <v>1973</v>
      </c>
      <c r="N747" s="276">
        <f>ROUND(P75,0)</f>
        <v>787003072</v>
      </c>
      <c r="O747" s="276">
        <f>ROUND(P73,0)</f>
        <v>427101786</v>
      </c>
      <c r="P747" s="276">
        <f>IF(P76&gt;0,ROUND(P76,0),0)</f>
        <v>69075</v>
      </c>
      <c r="Q747" s="276">
        <f>IF(P77&gt;0,ROUND(P77,0),0)</f>
        <v>17970</v>
      </c>
      <c r="R747" s="276">
        <f>IF(P78&gt;0,ROUND(P78,0),0)</f>
        <v>51679</v>
      </c>
      <c r="S747" s="276">
        <f>IF(P79&gt;0,ROUND(P79,0),0)</f>
        <v>192415</v>
      </c>
      <c r="T747" s="278">
        <f>IF(P80&gt;0,ROUND(P80,2),0)</f>
        <v>97.8</v>
      </c>
      <c r="U747" s="276"/>
      <c r="V747" s="277"/>
      <c r="W747" s="276"/>
      <c r="X747" s="276"/>
      <c r="Y747" s="276">
        <f t="shared" si="26"/>
        <v>39025561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176*2020*7030*A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6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176*2020*7040*A</v>
      </c>
      <c r="B749" s="276">
        <f>ROUND(R59,0)</f>
        <v>2159655</v>
      </c>
      <c r="C749" s="278">
        <f>ROUND(R60,2)</f>
        <v>61.93</v>
      </c>
      <c r="D749" s="276">
        <f>ROUND(R61,0)</f>
        <v>6543734</v>
      </c>
      <c r="E749" s="276">
        <f>ROUND(R62,0)</f>
        <v>1416922</v>
      </c>
      <c r="F749" s="276">
        <f>ROUND(R63,0)</f>
        <v>0</v>
      </c>
      <c r="G749" s="276">
        <f>ROUND(R64,0)</f>
        <v>486641</v>
      </c>
      <c r="H749" s="276">
        <f>ROUND(R65,0)</f>
        <v>76221</v>
      </c>
      <c r="I749" s="276">
        <f>ROUND(R66,0)</f>
        <v>42737</v>
      </c>
      <c r="J749" s="276">
        <f>ROUND(R67,0)</f>
        <v>386888</v>
      </c>
      <c r="K749" s="276">
        <f>ROUND(R68,0)</f>
        <v>0</v>
      </c>
      <c r="L749" s="276">
        <f>ROUND(R69,0)</f>
        <v>826</v>
      </c>
      <c r="M749" s="276">
        <f>ROUND(R70,0)</f>
        <v>0</v>
      </c>
      <c r="N749" s="276">
        <f>ROUND(R75,0)</f>
        <v>88054103</v>
      </c>
      <c r="O749" s="276">
        <f>ROUND(R73,0)</f>
        <v>31867899</v>
      </c>
      <c r="P749" s="276">
        <f>IF(R76&gt;0,ROUND(R76,0),0)</f>
        <v>25279</v>
      </c>
      <c r="Q749" s="276">
        <f>IF(R77&gt;0,ROUND(R77,0),0)</f>
        <v>1455</v>
      </c>
      <c r="R749" s="276">
        <f>IF(R78&gt;0,ROUND(R78,0),0)</f>
        <v>0</v>
      </c>
      <c r="S749" s="276">
        <f>IF(R79&gt;0,ROUND(R79,0),0)</f>
        <v>63093</v>
      </c>
      <c r="T749" s="278">
        <f>IF(R80&gt;0,ROUND(R80,2),0)</f>
        <v>37.5</v>
      </c>
      <c r="U749" s="276"/>
      <c r="V749" s="277"/>
      <c r="W749" s="276"/>
      <c r="X749" s="276"/>
      <c r="Y749" s="276">
        <f t="shared" si="26"/>
        <v>5053486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176*2020*7050*A</v>
      </c>
      <c r="B750" s="276"/>
      <c r="C750" s="278">
        <f>ROUND(S60,2)</f>
        <v>49.06</v>
      </c>
      <c r="D750" s="276">
        <f>ROUND(S61,0)</f>
        <v>3391589</v>
      </c>
      <c r="E750" s="276">
        <f>ROUND(S62,0)</f>
        <v>804360</v>
      </c>
      <c r="F750" s="276">
        <f>ROUND(S63,0)</f>
        <v>0</v>
      </c>
      <c r="G750" s="276">
        <f>ROUND(S64,0)</f>
        <v>1294665</v>
      </c>
      <c r="H750" s="276">
        <f>ROUND(S65,0)</f>
        <v>59277</v>
      </c>
      <c r="I750" s="276">
        <f>ROUND(S66,0)</f>
        <v>882032</v>
      </c>
      <c r="J750" s="276">
        <f>ROUND(S67,0)</f>
        <v>497944</v>
      </c>
      <c r="K750" s="276">
        <f>ROUND(S68,0)</f>
        <v>3752</v>
      </c>
      <c r="L750" s="276">
        <f>ROUND(S69,0)</f>
        <v>6743</v>
      </c>
      <c r="M750" s="276">
        <f>ROUND(S70,0)</f>
        <v>8303</v>
      </c>
      <c r="N750" s="276">
        <f>ROUND(S75,0)</f>
        <v>225899</v>
      </c>
      <c r="O750" s="276">
        <f>ROUND(S73,0)</f>
        <v>223369</v>
      </c>
      <c r="P750" s="276">
        <f>IF(S76&gt;0,ROUND(S76,0),0)</f>
        <v>12382</v>
      </c>
      <c r="Q750" s="276">
        <f>IF(S77&gt;0,ROUND(S77,0),0)</f>
        <v>0</v>
      </c>
      <c r="R750" s="276">
        <f>IF(S78&gt;0,ROUND(S78,0),0)</f>
        <v>2426</v>
      </c>
      <c r="S750" s="276">
        <f>IF(S79&gt;0,ROUND(S79,0),0)</f>
        <v>650049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6"/>
        <v>2710624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176*2020*7060*A</v>
      </c>
      <c r="B751" s="276"/>
      <c r="C751" s="278">
        <f>ROUND(T60,2)</f>
        <v>22.01</v>
      </c>
      <c r="D751" s="276">
        <f>ROUND(T61,0)</f>
        <v>2526352</v>
      </c>
      <c r="E751" s="276">
        <f>ROUND(T62,0)</f>
        <v>545364</v>
      </c>
      <c r="F751" s="276">
        <f>ROUND(T63,0)</f>
        <v>0</v>
      </c>
      <c r="G751" s="276">
        <f>ROUND(T64,0)</f>
        <v>13210097</v>
      </c>
      <c r="H751" s="276">
        <f>ROUND(T65,0)</f>
        <v>6719</v>
      </c>
      <c r="I751" s="276">
        <f>ROUND(T66,0)</f>
        <v>11060</v>
      </c>
      <c r="J751" s="276">
        <f>ROUND(T67,0)</f>
        <v>21913</v>
      </c>
      <c r="K751" s="276">
        <f>ROUND(T68,0)</f>
        <v>337</v>
      </c>
      <c r="L751" s="276">
        <f>ROUND(T69,0)</f>
        <v>54</v>
      </c>
      <c r="M751" s="276">
        <f>ROUND(T70,0)</f>
        <v>0</v>
      </c>
      <c r="N751" s="276">
        <f>ROUND(T75,0)</f>
        <v>119382367</v>
      </c>
      <c r="O751" s="276">
        <f>ROUND(T73,0)</f>
        <v>11525751</v>
      </c>
      <c r="P751" s="276">
        <f>IF(T76&gt;0,ROUND(T76,0),0)</f>
        <v>4089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8926</v>
      </c>
      <c r="T751" s="278">
        <f>IF(T80&gt;0,ROUND(T80,2),0)</f>
        <v>14.08</v>
      </c>
      <c r="U751" s="276"/>
      <c r="V751" s="277"/>
      <c r="W751" s="276"/>
      <c r="X751" s="276"/>
      <c r="Y751" s="276">
        <f t="shared" si="26"/>
        <v>5642811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176*2020*7070*A</v>
      </c>
      <c r="B752" s="276">
        <f>ROUND(U59,0)</f>
        <v>0</v>
      </c>
      <c r="C752" s="278">
        <f>ROUND(U60,2)</f>
        <v>228.51</v>
      </c>
      <c r="D752" s="276">
        <f>ROUND(U61,0)</f>
        <v>15321378</v>
      </c>
      <c r="E752" s="276">
        <f>ROUND(U62,0)</f>
        <v>4785088</v>
      </c>
      <c r="F752" s="276">
        <f>ROUND(U63,0)</f>
        <v>0</v>
      </c>
      <c r="G752" s="276">
        <f>ROUND(U64,0)</f>
        <v>19087092</v>
      </c>
      <c r="H752" s="276">
        <f>ROUND(U65,0)</f>
        <v>125510</v>
      </c>
      <c r="I752" s="276">
        <f>ROUND(U66,0)</f>
        <v>6300499</v>
      </c>
      <c r="J752" s="276">
        <f>ROUND(U67,0)</f>
        <v>1013345</v>
      </c>
      <c r="K752" s="276">
        <f>ROUND(U68,0)</f>
        <v>240919</v>
      </c>
      <c r="L752" s="276">
        <f>ROUND(U69,0)</f>
        <v>132791</v>
      </c>
      <c r="M752" s="276">
        <f>ROUND(U70,0)</f>
        <v>2478115</v>
      </c>
      <c r="N752" s="276">
        <f>ROUND(U75,0)</f>
        <v>193511078</v>
      </c>
      <c r="O752" s="276">
        <f>ROUND(U73,0)</f>
        <v>111212723</v>
      </c>
      <c r="P752" s="276">
        <f>IF(U76&gt;0,ROUND(U76,0),0)</f>
        <v>23349</v>
      </c>
      <c r="Q752" s="276">
        <f>IF(U77&gt;0,ROUND(U77,0),0)</f>
        <v>0</v>
      </c>
      <c r="R752" s="276">
        <f>IF(U78&gt;0,ROUND(U78,0),0)</f>
        <v>933</v>
      </c>
      <c r="S752" s="276">
        <f>IF(U79&gt;0,ROUND(U79,0),0)</f>
        <v>1791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6"/>
        <v>14882156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176*2020*7110*A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25071</v>
      </c>
      <c r="N753" s="276">
        <f>ROUND(V75,0)</f>
        <v>12314795</v>
      </c>
      <c r="O753" s="276">
        <f>ROUND(V73,0)</f>
        <v>4242702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6"/>
        <v>79871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176*2020*7120*A</v>
      </c>
      <c r="B754" s="276">
        <f>ROUND(W59,0)</f>
        <v>0</v>
      </c>
      <c r="C754" s="278">
        <f>ROUND(W60,2)</f>
        <v>16.239999999999998</v>
      </c>
      <c r="D754" s="276">
        <f>ROUND(W61,0)</f>
        <v>1842843</v>
      </c>
      <c r="E754" s="276">
        <f>ROUND(W62,0)</f>
        <v>397511</v>
      </c>
      <c r="F754" s="276">
        <f>ROUND(W63,0)</f>
        <v>0</v>
      </c>
      <c r="G754" s="276">
        <f>ROUND(W64,0)</f>
        <v>446694</v>
      </c>
      <c r="H754" s="276">
        <f>ROUND(W65,0)</f>
        <v>6791</v>
      </c>
      <c r="I754" s="276">
        <f>ROUND(W66,0)</f>
        <v>61589</v>
      </c>
      <c r="J754" s="276">
        <f>ROUND(W67,0)</f>
        <v>421073</v>
      </c>
      <c r="K754" s="276">
        <f>ROUND(W68,0)</f>
        <v>0</v>
      </c>
      <c r="L754" s="276">
        <f>ROUND(W69,0)</f>
        <v>322</v>
      </c>
      <c r="M754" s="276">
        <f>ROUND(W70,0)</f>
        <v>0</v>
      </c>
      <c r="N754" s="276">
        <f>ROUND(W75,0)</f>
        <v>61178643</v>
      </c>
      <c r="O754" s="276">
        <f>ROUND(W73,0)</f>
        <v>15839791</v>
      </c>
      <c r="P754" s="276">
        <f>IF(W76&gt;0,ROUND(W76,0),0)</f>
        <v>1809</v>
      </c>
      <c r="Q754" s="276">
        <f>IF(W77&gt;0,ROUND(W77,0),0)</f>
        <v>0</v>
      </c>
      <c r="R754" s="276">
        <f>IF(W78&gt;0,ROUND(W78,0),0)</f>
        <v>5500</v>
      </c>
      <c r="S754" s="276">
        <f>IF(W79&gt;0,ROUND(W79,0),0)</f>
        <v>20771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6"/>
        <v>1444255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176*2020*7130*A</v>
      </c>
      <c r="B755" s="276">
        <f>ROUND(X59,0)</f>
        <v>0</v>
      </c>
      <c r="C755" s="278">
        <f>ROUND(X60,2)</f>
        <v>18.71</v>
      </c>
      <c r="D755" s="276">
        <f>ROUND(X61,0)</f>
        <v>1974880</v>
      </c>
      <c r="E755" s="276">
        <f>ROUND(X62,0)</f>
        <v>444657</v>
      </c>
      <c r="F755" s="276">
        <f>ROUND(X63,0)</f>
        <v>0</v>
      </c>
      <c r="G755" s="276">
        <f>ROUND(X64,0)</f>
        <v>731403</v>
      </c>
      <c r="H755" s="276">
        <f>ROUND(X65,0)</f>
        <v>10576</v>
      </c>
      <c r="I755" s="276">
        <f>ROUND(X66,0)</f>
        <v>87658</v>
      </c>
      <c r="J755" s="276">
        <f>ROUND(X67,0)</f>
        <v>192210</v>
      </c>
      <c r="K755" s="276">
        <f>ROUND(X68,0)</f>
        <v>0</v>
      </c>
      <c r="L755" s="276">
        <f>ROUND(X69,0)</f>
        <v>9</v>
      </c>
      <c r="M755" s="276">
        <f>ROUND(X70,0)</f>
        <v>0</v>
      </c>
      <c r="N755" s="276">
        <f>ROUND(X75,0)</f>
        <v>187052100</v>
      </c>
      <c r="O755" s="276">
        <f>ROUND(X73,0)</f>
        <v>64497444</v>
      </c>
      <c r="P755" s="276">
        <f>IF(X76&gt;0,ROUND(X76,0),0)</f>
        <v>3488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127663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6"/>
        <v>2469479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176*2020*7140*A</v>
      </c>
      <c r="B756" s="276">
        <f>ROUND(Y59,0)</f>
        <v>623775</v>
      </c>
      <c r="C756" s="278">
        <f>ROUND(Y60,2)</f>
        <v>89.63</v>
      </c>
      <c r="D756" s="276">
        <f>ROUND(Y61,0)</f>
        <v>9221780</v>
      </c>
      <c r="E756" s="276">
        <f>ROUND(Y62,0)</f>
        <v>2044493</v>
      </c>
      <c r="F756" s="276">
        <f>ROUND(Y63,0)</f>
        <v>248175</v>
      </c>
      <c r="G756" s="276">
        <f>ROUND(Y64,0)</f>
        <v>13533952</v>
      </c>
      <c r="H756" s="276">
        <f>ROUND(Y65,0)</f>
        <v>107923</v>
      </c>
      <c r="I756" s="276">
        <f>ROUND(Y66,0)</f>
        <v>262748</v>
      </c>
      <c r="J756" s="276">
        <f>ROUND(Y67,0)</f>
        <v>1837126</v>
      </c>
      <c r="K756" s="276">
        <f>ROUND(Y68,0)</f>
        <v>427501</v>
      </c>
      <c r="L756" s="276">
        <f>ROUND(Y69,0)</f>
        <v>44907</v>
      </c>
      <c r="M756" s="276">
        <f>ROUND(Y70,0)</f>
        <v>1492850</v>
      </c>
      <c r="N756" s="276">
        <f>ROUND(Y75,0)</f>
        <v>242238130</v>
      </c>
      <c r="O756" s="276">
        <f>ROUND(Y73,0)</f>
        <v>83221608</v>
      </c>
      <c r="P756" s="276">
        <f>IF(Y76&gt;0,ROUND(Y76,0),0)</f>
        <v>41739</v>
      </c>
      <c r="Q756" s="276">
        <f>IF(Y77&gt;0,ROUND(Y77,0),0)</f>
        <v>33</v>
      </c>
      <c r="R756" s="276">
        <f>IF(Y78&gt;0,ROUND(Y78,0),0)</f>
        <v>8171</v>
      </c>
      <c r="S756" s="276">
        <f>IF(Y79&gt;0,ROUND(Y79,0),0)</f>
        <v>119191</v>
      </c>
      <c r="T756" s="278">
        <f>IF(Y80&gt;0,ROUND(Y80,2),0)</f>
        <v>13.13</v>
      </c>
      <c r="U756" s="276"/>
      <c r="V756" s="277"/>
      <c r="W756" s="276"/>
      <c r="X756" s="276"/>
      <c r="Y756" s="276">
        <f t="shared" si="26"/>
        <v>11756236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176*2020*7150*A</v>
      </c>
      <c r="B757" s="276">
        <f>ROUND(Z59,0)</f>
        <v>0</v>
      </c>
      <c r="C757" s="278">
        <f>ROUND(Z60,2)</f>
        <v>26.47</v>
      </c>
      <c r="D757" s="276">
        <f>ROUND(Z61,0)</f>
        <v>4516361</v>
      </c>
      <c r="E757" s="276">
        <f>ROUND(Z62,0)</f>
        <v>695217</v>
      </c>
      <c r="F757" s="276">
        <f>ROUND(Z63,0)</f>
        <v>842758</v>
      </c>
      <c r="G757" s="276">
        <f>ROUND(Z64,0)</f>
        <v>3014258</v>
      </c>
      <c r="H757" s="276">
        <f>ROUND(Z65,0)</f>
        <v>71920</v>
      </c>
      <c r="I757" s="276">
        <f>ROUND(Z66,0)</f>
        <v>2464037</v>
      </c>
      <c r="J757" s="276">
        <f>ROUND(Z67,0)</f>
        <v>1098727</v>
      </c>
      <c r="K757" s="276">
        <f>ROUND(Z68,0)</f>
        <v>23</v>
      </c>
      <c r="L757" s="276">
        <f>ROUND(Z69,0)</f>
        <v>6747</v>
      </c>
      <c r="M757" s="276">
        <f>ROUND(Z70,0)</f>
        <v>0</v>
      </c>
      <c r="N757" s="276">
        <f>ROUND(Z75,0)</f>
        <v>101339997</v>
      </c>
      <c r="O757" s="276">
        <f>ROUND(Z73,0)</f>
        <v>28178742</v>
      </c>
      <c r="P757" s="276">
        <f>IF(Z76&gt;0,ROUND(Z76,0),0)</f>
        <v>0</v>
      </c>
      <c r="Q757" s="276">
        <f>IF(Z77&gt;0,ROUND(Z77,0),0)</f>
        <v>1</v>
      </c>
      <c r="R757" s="276">
        <f>IF(Z78&gt;0,ROUND(Z78,0),0)</f>
        <v>0</v>
      </c>
      <c r="S757" s="276">
        <f>IF(Z79&gt;0,ROUND(Z79,0),0)</f>
        <v>50056</v>
      </c>
      <c r="T757" s="278">
        <f>IF(Z80&gt;0,ROUND(Z80,2),0)</f>
        <v>1.76</v>
      </c>
      <c r="U757" s="276"/>
      <c r="V757" s="277"/>
      <c r="W757" s="276"/>
      <c r="X757" s="276"/>
      <c r="Y757" s="276">
        <f t="shared" si="26"/>
        <v>4120987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176*2020*7160*A</v>
      </c>
      <c r="B758" s="276">
        <f>ROUND(AA59,0)</f>
        <v>0</v>
      </c>
      <c r="C758" s="278">
        <f>ROUND(AA60,2)</f>
        <v>4.7</v>
      </c>
      <c r="D758" s="276">
        <f>ROUND(AA61,0)</f>
        <v>588205</v>
      </c>
      <c r="E758" s="276">
        <f>ROUND(AA62,0)</f>
        <v>117448</v>
      </c>
      <c r="F758" s="276">
        <f>ROUND(AA63,0)</f>
        <v>0</v>
      </c>
      <c r="G758" s="276">
        <f>ROUND(AA64,0)</f>
        <v>467821</v>
      </c>
      <c r="H758" s="276">
        <f>ROUND(AA65,0)</f>
        <v>7773</v>
      </c>
      <c r="I758" s="276">
        <f>ROUND(AA66,0)</f>
        <v>1800</v>
      </c>
      <c r="J758" s="276">
        <f>ROUND(AA67,0)</f>
        <v>37577</v>
      </c>
      <c r="K758" s="276">
        <f>ROUND(AA68,0)</f>
        <v>0</v>
      </c>
      <c r="L758" s="276">
        <f>ROUND(AA69,0)</f>
        <v>8</v>
      </c>
      <c r="M758" s="276">
        <f>ROUND(AA70,0)</f>
        <v>0</v>
      </c>
      <c r="N758" s="276">
        <f>ROUND(AA75,0)</f>
        <v>9729029</v>
      </c>
      <c r="O758" s="276">
        <f>ROUND(AA73,0)</f>
        <v>3686735</v>
      </c>
      <c r="P758" s="276">
        <f>IF(AA76&gt;0,ROUND(AA76,0),0)</f>
        <v>2310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6"/>
        <v>551870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176*2020*7170*A</v>
      </c>
      <c r="B759" s="276"/>
      <c r="C759" s="278">
        <f>ROUND(AB60,2)</f>
        <v>126.31</v>
      </c>
      <c r="D759" s="276">
        <f>ROUND(AB61,0)</f>
        <v>13254677</v>
      </c>
      <c r="E759" s="276">
        <f>ROUND(AB62,0)</f>
        <v>2995643</v>
      </c>
      <c r="F759" s="276">
        <f>ROUND(AB63,0)</f>
        <v>0</v>
      </c>
      <c r="G759" s="276">
        <f>ROUND(AB64,0)</f>
        <v>57990832</v>
      </c>
      <c r="H759" s="276">
        <f>ROUND(AB65,0)</f>
        <v>41411</v>
      </c>
      <c r="I759" s="276">
        <f>ROUND(AB66,0)</f>
        <v>1322271</v>
      </c>
      <c r="J759" s="276">
        <f>ROUND(AB67,0)</f>
        <v>229859</v>
      </c>
      <c r="K759" s="276">
        <f>ROUND(AB68,0)</f>
        <v>54643</v>
      </c>
      <c r="L759" s="276">
        <f>ROUND(AB69,0)</f>
        <v>35346</v>
      </c>
      <c r="M759" s="276">
        <f>ROUND(AB70,0)</f>
        <v>41614</v>
      </c>
      <c r="N759" s="276">
        <f>ROUND(AB75,0)</f>
        <v>341779300</v>
      </c>
      <c r="O759" s="276">
        <f>ROUND(AB73,0)</f>
        <v>113038159</v>
      </c>
      <c r="P759" s="276">
        <f>IF(AB76&gt;0,ROUND(AB76,0),0)</f>
        <v>18307</v>
      </c>
      <c r="Q759" s="276">
        <f>IF(AB77&gt;0,ROUND(AB77,0),0)</f>
        <v>0</v>
      </c>
      <c r="R759" s="276">
        <f>IF(AB78&gt;0,ROUND(AB78,0),0)</f>
        <v>1660</v>
      </c>
      <c r="S759" s="276">
        <f>IF(AB79&gt;0,ROUND(AB79,0),0)</f>
        <v>23273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6"/>
        <v>24113058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176*2020*7180*A</v>
      </c>
      <c r="B760" s="276">
        <f>ROUND(AC59,0)</f>
        <v>244355</v>
      </c>
      <c r="C760" s="278">
        <f>ROUND(AC60,2)</f>
        <v>66.73</v>
      </c>
      <c r="D760" s="276">
        <f>ROUND(AC61,0)</f>
        <v>6045111</v>
      </c>
      <c r="E760" s="276">
        <f>ROUND(AC62,0)</f>
        <v>1528266</v>
      </c>
      <c r="F760" s="276">
        <f>ROUND(AC63,0)</f>
        <v>0</v>
      </c>
      <c r="G760" s="276">
        <f>ROUND(AC64,0)</f>
        <v>1424838</v>
      </c>
      <c r="H760" s="276">
        <f>ROUND(AC65,0)</f>
        <v>23232</v>
      </c>
      <c r="I760" s="276">
        <f>ROUND(AC66,0)</f>
        <v>80150</v>
      </c>
      <c r="J760" s="276">
        <f>ROUND(AC67,0)</f>
        <v>387159</v>
      </c>
      <c r="K760" s="276">
        <f>ROUND(AC68,0)</f>
        <v>53956</v>
      </c>
      <c r="L760" s="276">
        <f>ROUND(AC69,0)</f>
        <v>529883</v>
      </c>
      <c r="M760" s="276">
        <f>ROUND(AC70,0)</f>
        <v>49290</v>
      </c>
      <c r="N760" s="276">
        <f>ROUND(AC75,0)</f>
        <v>112848766</v>
      </c>
      <c r="O760" s="276">
        <f>ROUND(AC73,0)</f>
        <v>111441367</v>
      </c>
      <c r="P760" s="276">
        <f>IF(AC76&gt;0,ROUND(AC76,0),0)</f>
        <v>3083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26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6"/>
        <v>3673745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176*2020*7190*A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20429</v>
      </c>
      <c r="H761" s="276">
        <f>ROUND(AD65,0)</f>
        <v>1106</v>
      </c>
      <c r="I761" s="276">
        <f>ROUND(AD66,0)</f>
        <v>1249075</v>
      </c>
      <c r="J761" s="276">
        <f>ROUND(AD67,0)</f>
        <v>6654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3438622</v>
      </c>
      <c r="O761" s="276">
        <f>ROUND(AD73,0)</f>
        <v>3366523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6"/>
        <v>363808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176*2020*7200*A</v>
      </c>
      <c r="B762" s="276">
        <f>ROUND(AE59,0)</f>
        <v>108598</v>
      </c>
      <c r="C762" s="278">
        <f>ROUND(AE60,2)</f>
        <v>25.46</v>
      </c>
      <c r="D762" s="276">
        <f>ROUND(AE61,0)</f>
        <v>2292981</v>
      </c>
      <c r="E762" s="276">
        <f>ROUND(AE62,0)</f>
        <v>575276</v>
      </c>
      <c r="F762" s="276">
        <f>ROUND(AE63,0)</f>
        <v>0</v>
      </c>
      <c r="G762" s="276">
        <f>ROUND(AE64,0)</f>
        <v>4826</v>
      </c>
      <c r="H762" s="276">
        <f>ROUND(AE65,0)</f>
        <v>11496</v>
      </c>
      <c r="I762" s="276">
        <f>ROUND(AE66,0)</f>
        <v>144</v>
      </c>
      <c r="J762" s="276">
        <f>ROUND(AE67,0)</f>
        <v>62102</v>
      </c>
      <c r="K762" s="276">
        <f>ROUND(AE68,0)</f>
        <v>0</v>
      </c>
      <c r="L762" s="276">
        <f>ROUND(AE69,0)</f>
        <v>7</v>
      </c>
      <c r="M762" s="276">
        <f>ROUND(AE70,0)</f>
        <v>221</v>
      </c>
      <c r="N762" s="276">
        <f>ROUND(AE75,0)</f>
        <v>9137275</v>
      </c>
      <c r="O762" s="276">
        <f>ROUND(AE73,0)</f>
        <v>8372988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870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6"/>
        <v>847553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176*2020*7220*A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6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176*2020*7230*A</v>
      </c>
      <c r="B764" s="276">
        <f>ROUND(AG59,0)</f>
        <v>78622</v>
      </c>
      <c r="C764" s="278">
        <f>ROUND(AG60,2)</f>
        <v>205.1</v>
      </c>
      <c r="D764" s="276">
        <f>ROUND(AG61,0)</f>
        <v>18184061</v>
      </c>
      <c r="E764" s="276">
        <f>ROUND(AG62,0)</f>
        <v>4174413</v>
      </c>
      <c r="F764" s="276">
        <f>ROUND(AG63,0)</f>
        <v>3496378</v>
      </c>
      <c r="G764" s="276">
        <f>ROUND(AG64,0)</f>
        <v>2970118</v>
      </c>
      <c r="H764" s="276">
        <f>ROUND(AG65,0)</f>
        <v>142756</v>
      </c>
      <c r="I764" s="276">
        <f>ROUND(AG66,0)</f>
        <v>6272523</v>
      </c>
      <c r="J764" s="276">
        <f>ROUND(AG67,0)</f>
        <v>1294543</v>
      </c>
      <c r="K764" s="276">
        <f>ROUND(AG68,0)</f>
        <v>315868</v>
      </c>
      <c r="L764" s="276">
        <f>ROUND(AG69,0)</f>
        <v>52984</v>
      </c>
      <c r="M764" s="276">
        <f>ROUND(AG70,0)</f>
        <v>102825</v>
      </c>
      <c r="N764" s="276">
        <f>ROUND(AG75,0)</f>
        <v>375116259</v>
      </c>
      <c r="O764" s="276">
        <f>ROUND(AG73,0)</f>
        <v>108762433</v>
      </c>
      <c r="P764" s="276">
        <f>IF(AG76&gt;0,ROUND(AG76,0),0)</f>
        <v>41750</v>
      </c>
      <c r="Q764" s="276">
        <f>IF(AG77&gt;0,ROUND(AG77,0),0)</f>
        <v>20845</v>
      </c>
      <c r="R764" s="276">
        <f>IF(AG78&gt;0,ROUND(AG78,0),0)</f>
        <v>21139</v>
      </c>
      <c r="S764" s="276">
        <f>IF(AG79&gt;0,ROUND(AG79,0),0)</f>
        <v>403389</v>
      </c>
      <c r="T764" s="278">
        <f>IF(AG80&gt;0,ROUND(AG80,2),0)</f>
        <v>104.91</v>
      </c>
      <c r="U764" s="276"/>
      <c r="V764" s="277"/>
      <c r="W764" s="276"/>
      <c r="X764" s="276"/>
      <c r="Y764" s="276">
        <f t="shared" si="26"/>
        <v>16490255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176*2020*7240*A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6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176*2020*7250*A</v>
      </c>
      <c r="B766" s="276">
        <f>ROUND(AI59,0)</f>
        <v>571</v>
      </c>
      <c r="C766" s="278">
        <f>ROUND(AI60,2)</f>
        <v>23.84</v>
      </c>
      <c r="D766" s="276">
        <f>ROUND(AI61,0)</f>
        <v>2710461</v>
      </c>
      <c r="E766" s="276">
        <f>ROUND(AI62,0)</f>
        <v>524213</v>
      </c>
      <c r="F766" s="276">
        <f>ROUND(AI63,0)</f>
        <v>0</v>
      </c>
      <c r="G766" s="276">
        <f>ROUND(AI64,0)</f>
        <v>389978</v>
      </c>
      <c r="H766" s="276">
        <f>ROUND(AI65,0)</f>
        <v>34891</v>
      </c>
      <c r="I766" s="276">
        <f>ROUND(AI66,0)</f>
        <v>58151</v>
      </c>
      <c r="J766" s="276">
        <f>ROUND(AI67,0)</f>
        <v>222442</v>
      </c>
      <c r="K766" s="276">
        <f>ROUND(AI68,0)</f>
        <v>5397</v>
      </c>
      <c r="L766" s="276">
        <f>ROUND(AI69,0)</f>
        <v>8218</v>
      </c>
      <c r="M766" s="276">
        <f>ROUND(AI70,0)</f>
        <v>5017</v>
      </c>
      <c r="N766" s="276">
        <f>ROUND(AI75,0)</f>
        <v>9441507</v>
      </c>
      <c r="O766" s="276">
        <f>ROUND(AI73,0)</f>
        <v>8978492</v>
      </c>
      <c r="P766" s="276">
        <f>IF(AI76&gt;0,ROUND(AI76,0),0)</f>
        <v>12157</v>
      </c>
      <c r="Q766" s="276">
        <f>IF(AI77&gt;0,ROUND(AI77,0),0)</f>
        <v>10002</v>
      </c>
      <c r="R766" s="276">
        <f>IF(AI78&gt;0,ROUND(AI78,0),0)</f>
        <v>0</v>
      </c>
      <c r="S766" s="276">
        <f>IF(AI79&gt;0,ROUND(AI79,0),0)</f>
        <v>44706</v>
      </c>
      <c r="T766" s="278">
        <f>IF(AI80&gt;0,ROUND(AI80,2),0)</f>
        <v>17.45</v>
      </c>
      <c r="U766" s="276"/>
      <c r="V766" s="277"/>
      <c r="W766" s="276"/>
      <c r="X766" s="276"/>
      <c r="Y766" s="276">
        <f t="shared" si="26"/>
        <v>2159997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176*2020*7260*A</v>
      </c>
      <c r="B767" s="276">
        <f>ROUND(AJ59,0)</f>
        <v>165542</v>
      </c>
      <c r="C767" s="278">
        <f>ROUND(AJ60,2)</f>
        <v>375.54</v>
      </c>
      <c r="D767" s="276">
        <f>ROUND(AJ61,0)</f>
        <v>55894186</v>
      </c>
      <c r="E767" s="276">
        <f>ROUND(AJ62,0)</f>
        <v>9379628</v>
      </c>
      <c r="F767" s="276">
        <f>ROUND(AJ63,0)</f>
        <v>156232</v>
      </c>
      <c r="G767" s="276">
        <f>ROUND(AJ64,0)</f>
        <v>3734094</v>
      </c>
      <c r="H767" s="276">
        <f>ROUND(AJ65,0)</f>
        <v>278171</v>
      </c>
      <c r="I767" s="276">
        <f>ROUND(AJ66,0)</f>
        <v>505726</v>
      </c>
      <c r="J767" s="276">
        <f>ROUND(AJ67,0)</f>
        <v>2307915</v>
      </c>
      <c r="K767" s="276">
        <f>ROUND(AJ68,0)</f>
        <v>2171152</v>
      </c>
      <c r="L767" s="276">
        <f>ROUND(AJ69,0)</f>
        <v>385059</v>
      </c>
      <c r="M767" s="276">
        <f>ROUND(AJ70,0)</f>
        <v>221374</v>
      </c>
      <c r="N767" s="276">
        <f>ROUND(AJ75,0)</f>
        <v>158244688</v>
      </c>
      <c r="O767" s="276">
        <f>ROUND(AJ73,0)</f>
        <v>7018551</v>
      </c>
      <c r="P767" s="276">
        <f>IF(AJ76&gt;0,ROUND(AJ76,0),0)</f>
        <v>74096</v>
      </c>
      <c r="Q767" s="276">
        <f>IF(AJ77&gt;0,ROUND(AJ77,0),0)</f>
        <v>41</v>
      </c>
      <c r="R767" s="276">
        <f>IF(AJ78&gt;0,ROUND(AJ78,0),0)</f>
        <v>12176</v>
      </c>
      <c r="S767" s="276">
        <f>IF(AJ79&gt;0,ROUND(AJ79,0),0)</f>
        <v>208491</v>
      </c>
      <c r="T767" s="278">
        <f>IF(AJ80&gt;0,ROUND(AJ80,2),0)</f>
        <v>29.19</v>
      </c>
      <c r="U767" s="276"/>
      <c r="V767" s="277"/>
      <c r="W767" s="276"/>
      <c r="X767" s="276"/>
      <c r="Y767" s="276">
        <f t="shared" si="26"/>
        <v>26341192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176*2020*7310*A</v>
      </c>
      <c r="B768" s="276">
        <f>ROUND(AK59,0)</f>
        <v>0</v>
      </c>
      <c r="C768" s="278">
        <f>ROUND(AK60,2)</f>
        <v>1.26</v>
      </c>
      <c r="D768" s="276">
        <f>ROUND(AK61,0)</f>
        <v>118402</v>
      </c>
      <c r="E768" s="276">
        <f>ROUND(AK62,0)</f>
        <v>28675</v>
      </c>
      <c r="F768" s="276">
        <f>ROUND(AK63,0)</f>
        <v>0</v>
      </c>
      <c r="G768" s="276">
        <f>ROUND(AK64,0)</f>
        <v>2542</v>
      </c>
      <c r="H768" s="276">
        <f>ROUND(AK65,0)</f>
        <v>0</v>
      </c>
      <c r="I768" s="276">
        <f>ROUND(AK66,0)</f>
        <v>11379</v>
      </c>
      <c r="J768" s="276">
        <f>ROUND(AK67,0)</f>
        <v>340</v>
      </c>
      <c r="K768" s="276">
        <f>ROUND(AK68,0)</f>
        <v>0</v>
      </c>
      <c r="L768" s="276">
        <f>ROUND(AK69,0)</f>
        <v>335</v>
      </c>
      <c r="M768" s="276">
        <f>ROUND(AK70,0)</f>
        <v>8265</v>
      </c>
      <c r="N768" s="276">
        <f>ROUND(AK75,0)</f>
        <v>513453</v>
      </c>
      <c r="O768" s="276">
        <f>ROUND(AK73,0)</f>
        <v>363</v>
      </c>
      <c r="P768" s="276">
        <f>IF(AK76&gt;0,ROUND(AK76,0),0)</f>
        <v>936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2024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6"/>
        <v>107901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176*2020*7320*A</v>
      </c>
      <c r="B769" s="276">
        <f>ROUND(AL59,0)</f>
        <v>0</v>
      </c>
      <c r="C769" s="278">
        <f>ROUND(AL60,2)</f>
        <v>5.53</v>
      </c>
      <c r="D769" s="276">
        <f>ROUND(AL61,0)</f>
        <v>590182</v>
      </c>
      <c r="E769" s="276">
        <f>ROUND(AL62,0)</f>
        <v>133017</v>
      </c>
      <c r="F769" s="276">
        <f>ROUND(AL63,0)</f>
        <v>0</v>
      </c>
      <c r="G769" s="276">
        <f>ROUND(AL64,0)</f>
        <v>10316</v>
      </c>
      <c r="H769" s="276">
        <f>ROUND(AL65,0)</f>
        <v>1225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219</v>
      </c>
      <c r="M769" s="276">
        <f>ROUND(AL70,0)</f>
        <v>0</v>
      </c>
      <c r="N769" s="276">
        <f>ROUND(AL75,0)</f>
        <v>2828289</v>
      </c>
      <c r="O769" s="276">
        <f>ROUND(AL73,0)</f>
        <v>2104939</v>
      </c>
      <c r="P769" s="276">
        <f>IF(AL76&gt;0,ROUND(AL76,0),0)</f>
        <v>0</v>
      </c>
      <c r="Q769" s="276">
        <f>IF(AL77&gt;0,ROUND(AL77,0),0)</f>
        <v>93</v>
      </c>
      <c r="R769" s="276">
        <f>IF(AL78&gt;0,ROUND(AL78,0),0)</f>
        <v>0</v>
      </c>
      <c r="S769" s="276">
        <f>IF(AL79&gt;0,ROUND(AL79,0),0)</f>
        <v>227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6"/>
        <v>215907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176*2020*7330*A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6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176*2020*7340*A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6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176*2020*7350*A</v>
      </c>
      <c r="B772" s="276">
        <f>ROUND(AO59,0)</f>
        <v>0</v>
      </c>
      <c r="C772" s="278">
        <f>ROUND(AO60,2)</f>
        <v>-0.08</v>
      </c>
      <c r="D772" s="276">
        <f>ROUND(AO61,0)</f>
        <v>-3344</v>
      </c>
      <c r="E772" s="276">
        <f>ROUND(AO62,0)</f>
        <v>-9128</v>
      </c>
      <c r="F772" s="276">
        <f>ROUND(AO63,0)</f>
        <v>0</v>
      </c>
      <c r="G772" s="276">
        <f>ROUND(AO64,0)</f>
        <v>-54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6"/>
        <v>-3596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176*2020*7380*A</v>
      </c>
      <c r="B773" s="276">
        <f>ROUND(AP59,0)</f>
        <v>27241</v>
      </c>
      <c r="C773" s="278">
        <f>ROUND(AP60,2)</f>
        <v>42.09</v>
      </c>
      <c r="D773" s="276">
        <f>ROUND(AP61,0)</f>
        <v>8436521</v>
      </c>
      <c r="E773" s="276">
        <f>ROUND(AP62,0)</f>
        <v>1090857</v>
      </c>
      <c r="F773" s="276">
        <f>ROUND(AP63,0)</f>
        <v>0</v>
      </c>
      <c r="G773" s="276">
        <f>ROUND(AP64,0)</f>
        <v>336055</v>
      </c>
      <c r="H773" s="276">
        <f>ROUND(AP65,0)</f>
        <v>12247</v>
      </c>
      <c r="I773" s="276">
        <f>ROUND(AP66,0)</f>
        <v>50910</v>
      </c>
      <c r="J773" s="276">
        <f>ROUND(AP67,0)</f>
        <v>69159</v>
      </c>
      <c r="K773" s="276">
        <f>ROUND(AP68,0)</f>
        <v>495189</v>
      </c>
      <c r="L773" s="276">
        <f>ROUND(AP69,0)</f>
        <v>32813</v>
      </c>
      <c r="M773" s="276">
        <f>ROUND(AP70,0)</f>
        <v>95266</v>
      </c>
      <c r="N773" s="276">
        <f>ROUND(AP75,0)</f>
        <v>22356107</v>
      </c>
      <c r="O773" s="276">
        <f>ROUND(AP73,0)</f>
        <v>0</v>
      </c>
      <c r="P773" s="276">
        <f>IF(AP76&gt;0,ROUND(AP76,0),0)</f>
        <v>2083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8246</v>
      </c>
      <c r="T773" s="278">
        <f>IF(AP80&gt;0,ROUND(AP80,2),0)</f>
        <v>2.2000000000000002</v>
      </c>
      <c r="U773" s="276"/>
      <c r="V773" s="277"/>
      <c r="W773" s="276"/>
      <c r="X773" s="276"/>
      <c r="Y773" s="276">
        <f t="shared" si="26"/>
        <v>3091546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176*2020*7390*A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6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176*2020*7400*A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6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176*2020*7410*A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6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176*2020*7420*A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6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176*2020*7430*A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6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176*2020*7490*A</v>
      </c>
      <c r="B779" s="276"/>
      <c r="C779" s="278">
        <f>ROUND(AV60,2)</f>
        <v>216.99</v>
      </c>
      <c r="D779" s="276">
        <f>ROUND(AV61,0)</f>
        <v>29461155</v>
      </c>
      <c r="E779" s="276">
        <f>ROUND(AV62,0)</f>
        <v>5296828</v>
      </c>
      <c r="F779" s="276">
        <f>ROUND(AV63,0)</f>
        <v>979712</v>
      </c>
      <c r="G779" s="276">
        <f>ROUND(AV64,0)</f>
        <v>4183840</v>
      </c>
      <c r="H779" s="276">
        <f>ROUND(AV65,0)</f>
        <v>194205</v>
      </c>
      <c r="I779" s="276">
        <f>ROUND(AV66,0)</f>
        <v>794286</v>
      </c>
      <c r="J779" s="276">
        <f>ROUND(AV67,0)</f>
        <v>1634754</v>
      </c>
      <c r="K779" s="276">
        <f>ROUND(AV68,0)</f>
        <v>795251</v>
      </c>
      <c r="L779" s="276">
        <f>ROUND(AV69,0)</f>
        <v>266734</v>
      </c>
      <c r="M779" s="276">
        <f>ROUND(AV70,0)</f>
        <v>143288</v>
      </c>
      <c r="N779" s="276">
        <f>ROUND(AV75,0)</f>
        <v>118910680</v>
      </c>
      <c r="O779" s="276">
        <f>ROUND(AV73,0)</f>
        <v>33743296</v>
      </c>
      <c r="P779" s="276">
        <f>IF(AV76&gt;0,ROUND(AV76,0),0)</f>
        <v>25096</v>
      </c>
      <c r="Q779" s="276">
        <f>IF(AV77&gt;0,ROUND(AV77,0),0)</f>
        <v>4899</v>
      </c>
      <c r="R779" s="276">
        <f>IF(AV78&gt;0,ROUND(AV78,0),0)</f>
        <v>26265</v>
      </c>
      <c r="S779" s="276">
        <f>IF(AV79&gt;0,ROUND(AV79,0),0)</f>
        <v>71587</v>
      </c>
      <c r="T779" s="278">
        <f>IF(AV80&gt;0,ROUND(AV80,2),0)</f>
        <v>41.6</v>
      </c>
      <c r="U779" s="276"/>
      <c r="V779" s="277"/>
      <c r="W779" s="276"/>
      <c r="X779" s="276"/>
      <c r="Y779" s="276">
        <f t="shared" si="26"/>
        <v>14722671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176*2020*8200*A</v>
      </c>
      <c r="B780" s="276"/>
      <c r="C780" s="278">
        <f>ROUND(AW60,2)</f>
        <v>69.650000000000006</v>
      </c>
      <c r="D780" s="276">
        <f>ROUND(AW61,0)</f>
        <v>6378414</v>
      </c>
      <c r="E780" s="276">
        <f>ROUND(AW62,0)</f>
        <v>1653300</v>
      </c>
      <c r="F780" s="276">
        <f>ROUND(AW63,0)</f>
        <v>0</v>
      </c>
      <c r="G780" s="276">
        <f>ROUND(AW64,0)</f>
        <v>44426</v>
      </c>
      <c r="H780" s="276">
        <f>ROUND(AW65,0)</f>
        <v>21696</v>
      </c>
      <c r="I780" s="276">
        <f>ROUND(AW66,0)</f>
        <v>61681</v>
      </c>
      <c r="J780" s="276">
        <f>ROUND(AW67,0)</f>
        <v>43187</v>
      </c>
      <c r="K780" s="276">
        <f>ROUND(AW68,0)</f>
        <v>0</v>
      </c>
      <c r="L780" s="276">
        <f>ROUND(AW69,0)</f>
        <v>88776</v>
      </c>
      <c r="M780" s="276">
        <f>ROUND(AW70,0)</f>
        <v>1379007</v>
      </c>
      <c r="N780" s="276"/>
      <c r="O780" s="276"/>
      <c r="P780" s="276">
        <f>IF(AW76&gt;0,ROUND(AW76,0),0)</f>
        <v>4397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3</v>
      </c>
      <c r="T780" s="278">
        <f>IF(AW80&gt;0,ROUND(AW80,2),0)</f>
        <v>0.22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176*2020*8310*A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176*2020*8320*A</v>
      </c>
      <c r="B782" s="276">
        <f>ROUND(AY59,0)</f>
        <v>323870</v>
      </c>
      <c r="C782" s="278">
        <f>ROUND(AY60,2)</f>
        <v>13.71</v>
      </c>
      <c r="D782" s="276">
        <f>ROUND(AY61,0)</f>
        <v>675229</v>
      </c>
      <c r="E782" s="276">
        <f>ROUND(AY62,0)</f>
        <v>271605</v>
      </c>
      <c r="F782" s="276">
        <f>ROUND(AY63,0)</f>
        <v>0</v>
      </c>
      <c r="G782" s="276">
        <f>ROUND(AY64,0)</f>
        <v>329063</v>
      </c>
      <c r="H782" s="276">
        <f>ROUND(AY65,0)</f>
        <v>40680</v>
      </c>
      <c r="I782" s="276">
        <f>ROUND(AY66,0)</f>
        <v>21374</v>
      </c>
      <c r="J782" s="276">
        <f>ROUND(AY67,0)</f>
        <v>208622</v>
      </c>
      <c r="K782" s="276">
        <f>ROUND(AY68,0)</f>
        <v>0</v>
      </c>
      <c r="L782" s="276">
        <f>ROUND(AY69,0)</f>
        <v>-8217</v>
      </c>
      <c r="M782" s="276">
        <f>ROUND(AY70,0)</f>
        <v>298075</v>
      </c>
      <c r="N782" s="276"/>
      <c r="O782" s="276"/>
      <c r="P782" s="276">
        <f>IF(AY76&gt;0,ROUND(AY76,0),0)</f>
        <v>7754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18199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176*2020*8330*A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176*2020*8350*A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176*2020*8360*A</v>
      </c>
      <c r="B785" s="276"/>
      <c r="C785" s="278">
        <f>ROUND(BB60,2)</f>
        <v>25.3</v>
      </c>
      <c r="D785" s="276">
        <f>ROUND(BB61,0)</f>
        <v>2548239</v>
      </c>
      <c r="E785" s="276">
        <f>ROUND(BB62,0)</f>
        <v>595720</v>
      </c>
      <c r="F785" s="276">
        <f>ROUND(BB63,0)</f>
        <v>0</v>
      </c>
      <c r="G785" s="276">
        <f>ROUND(BB64,0)</f>
        <v>9490</v>
      </c>
      <c r="H785" s="276">
        <f>ROUND(BB65,0)</f>
        <v>4914</v>
      </c>
      <c r="I785" s="276">
        <f>ROUND(BB66,0)</f>
        <v>2079</v>
      </c>
      <c r="J785" s="276">
        <f>ROUND(BB67,0)</f>
        <v>16487</v>
      </c>
      <c r="K785" s="276">
        <f>ROUND(BB68,0)</f>
        <v>0</v>
      </c>
      <c r="L785" s="276">
        <f>ROUND(BB69,0)</f>
        <v>12787</v>
      </c>
      <c r="M785" s="276">
        <f>ROUND(BB70,0)</f>
        <v>0</v>
      </c>
      <c r="N785" s="276"/>
      <c r="O785" s="276"/>
      <c r="P785" s="276">
        <f>IF(BB76&gt;0,ROUND(BB76,0),0)</f>
        <v>556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176*2020*8370*A</v>
      </c>
      <c r="B786" s="276"/>
      <c r="C786" s="278">
        <f>ROUND(BC60,2)</f>
        <v>9.98</v>
      </c>
      <c r="D786" s="276">
        <f>ROUND(BC61,0)</f>
        <v>1393009</v>
      </c>
      <c r="E786" s="276">
        <f>ROUND(BC62,0)</f>
        <v>258621</v>
      </c>
      <c r="F786" s="276">
        <f>ROUND(BC63,0)</f>
        <v>0</v>
      </c>
      <c r="G786" s="276">
        <f>ROUND(BC64,0)</f>
        <v>12814</v>
      </c>
      <c r="H786" s="276">
        <f>ROUND(BC65,0)</f>
        <v>2398</v>
      </c>
      <c r="I786" s="276">
        <f>ROUND(BC66,0)</f>
        <v>0</v>
      </c>
      <c r="J786" s="276">
        <f>ROUND(BC67,0)</f>
        <v>9173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3.96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176*2020*8420*A</v>
      </c>
      <c r="B787" s="276"/>
      <c r="C787" s="278">
        <f>ROUND(BD60,2)</f>
        <v>8.0399999999999991</v>
      </c>
      <c r="D787" s="276">
        <f>ROUND(BD61,0)</f>
        <v>397363</v>
      </c>
      <c r="E787" s="276">
        <f>ROUND(BD62,0)</f>
        <v>158479</v>
      </c>
      <c r="F787" s="276">
        <f>ROUND(BD63,0)</f>
        <v>0</v>
      </c>
      <c r="G787" s="276">
        <f>ROUND(BD64,0)</f>
        <v>21063</v>
      </c>
      <c r="H787" s="276">
        <f>ROUND(BD65,0)</f>
        <v>10589</v>
      </c>
      <c r="I787" s="276">
        <f>ROUND(BD66,0)</f>
        <v>87840</v>
      </c>
      <c r="J787" s="276">
        <f>ROUND(BD67,0)</f>
        <v>47279</v>
      </c>
      <c r="K787" s="276">
        <f>ROUND(BD68,0)</f>
        <v>0</v>
      </c>
      <c r="L787" s="276">
        <f>ROUND(BD69,0)</f>
        <v>57</v>
      </c>
      <c r="M787" s="276">
        <f>ROUND(BD70,0)</f>
        <v>675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9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176*2020*8430*A</v>
      </c>
      <c r="B788" s="276">
        <f>ROUND(BE59,0)</f>
        <v>592618</v>
      </c>
      <c r="C788" s="278">
        <f>ROUND(BE60,2)</f>
        <v>9.7100000000000009</v>
      </c>
      <c r="D788" s="276">
        <f>ROUND(BE61,0)</f>
        <v>906614</v>
      </c>
      <c r="E788" s="276">
        <f>ROUND(BE62,0)</f>
        <v>224713</v>
      </c>
      <c r="F788" s="276">
        <f>ROUND(BE63,0)</f>
        <v>0</v>
      </c>
      <c r="G788" s="276">
        <f>ROUND(BE64,0)</f>
        <v>10792</v>
      </c>
      <c r="H788" s="276">
        <f>ROUND(BE65,0)</f>
        <v>118035</v>
      </c>
      <c r="I788" s="276">
        <f>ROUND(BE66,0)</f>
        <v>670359</v>
      </c>
      <c r="J788" s="276">
        <f>ROUND(BE67,0)</f>
        <v>529151</v>
      </c>
      <c r="K788" s="276">
        <f>ROUND(BE68,0)</f>
        <v>0</v>
      </c>
      <c r="L788" s="276">
        <f>ROUND(BE69,0)</f>
        <v>5893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176*2020*8460*A</v>
      </c>
      <c r="B789" s="276"/>
      <c r="C789" s="278">
        <f>ROUND(BF60,2)</f>
        <v>21.69</v>
      </c>
      <c r="D789" s="276">
        <f>ROUND(BF61,0)</f>
        <v>993267</v>
      </c>
      <c r="E789" s="276">
        <f>ROUND(BF62,0)</f>
        <v>422895</v>
      </c>
      <c r="F789" s="276">
        <f>ROUND(BF63,0)</f>
        <v>0</v>
      </c>
      <c r="G789" s="276">
        <f>ROUND(BF64,0)</f>
        <v>85885</v>
      </c>
      <c r="H789" s="276">
        <f>ROUND(BF65,0)</f>
        <v>13625</v>
      </c>
      <c r="I789" s="276">
        <f>ROUND(BF66,0)</f>
        <v>120480</v>
      </c>
      <c r="J789" s="276">
        <f>ROUND(BF67,0)</f>
        <v>50822</v>
      </c>
      <c r="K789" s="276">
        <f>ROUND(BF68,0)</f>
        <v>3</v>
      </c>
      <c r="L789" s="276">
        <f>ROUND(BF69,0)</f>
        <v>109038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51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176*2020*8470*A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176*2020*8480*A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176*2020*8490*A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534</v>
      </c>
      <c r="Q792" s="276">
        <f>IF(BI77&gt;0,ROUND(BI77,0),0)</f>
        <v>0</v>
      </c>
      <c r="R792" s="276">
        <f>IF(BI78&gt;0,ROUND(BI78,0),0)</f>
        <v>70012</v>
      </c>
      <c r="S792" s="276">
        <f>IF(BI79&gt;0,ROUND(BI79,0),0)</f>
        <v>2429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176*2020*8510*A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176*2020*8530*A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176*2020*8560*A</v>
      </c>
      <c r="B795" s="276"/>
      <c r="C795" s="278">
        <f>ROUND(BL60,2)</f>
        <v>28.52</v>
      </c>
      <c r="D795" s="276">
        <f>ROUND(BL61,0)</f>
        <v>1464919</v>
      </c>
      <c r="E795" s="276">
        <f>ROUND(BL62,0)</f>
        <v>566822</v>
      </c>
      <c r="F795" s="276">
        <f>ROUND(BL63,0)</f>
        <v>0</v>
      </c>
      <c r="G795" s="276">
        <f>ROUND(BL64,0)</f>
        <v>27651</v>
      </c>
      <c r="H795" s="276">
        <f>ROUND(BL65,0)</f>
        <v>6028</v>
      </c>
      <c r="I795" s="276">
        <f>ROUND(BL66,0)</f>
        <v>0</v>
      </c>
      <c r="J795" s="276">
        <f>ROUND(BL67,0)</f>
        <v>39957</v>
      </c>
      <c r="K795" s="276">
        <f>ROUND(BL68,0)</f>
        <v>19847</v>
      </c>
      <c r="L795" s="276">
        <f>ROUND(BL69,0)</f>
        <v>2020</v>
      </c>
      <c r="M795" s="276">
        <f>ROUND(BL70,0)</f>
        <v>0</v>
      </c>
      <c r="N795" s="276"/>
      <c r="O795" s="276"/>
      <c r="P795" s="276">
        <f>IF(BL76&gt;0,ROUND(BL76,0),0)</f>
        <v>3513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176*2020*8590*A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176*2020*8610*A</v>
      </c>
      <c r="B797" s="276"/>
      <c r="C797" s="278">
        <f>ROUND(BN60,2)</f>
        <v>12.7</v>
      </c>
      <c r="D797" s="276">
        <f>ROUND(BN61,0)</f>
        <v>2496107</v>
      </c>
      <c r="E797" s="276">
        <f>ROUND(BN62,0)</f>
        <v>379742</v>
      </c>
      <c r="F797" s="276">
        <f>ROUND(BN63,0)</f>
        <v>81540</v>
      </c>
      <c r="G797" s="276">
        <f>ROUND(BN64,0)</f>
        <v>408710</v>
      </c>
      <c r="H797" s="276">
        <f>ROUND(BN65,0)</f>
        <v>39039</v>
      </c>
      <c r="I797" s="276">
        <f>ROUND(BN66,0)</f>
        <v>176280</v>
      </c>
      <c r="J797" s="276">
        <f>ROUND(BN67,0)</f>
        <v>682589</v>
      </c>
      <c r="K797" s="276">
        <f>ROUND(BN68,0)</f>
        <v>26</v>
      </c>
      <c r="L797" s="276">
        <f>ROUND(BN69,0)</f>
        <v>770208</v>
      </c>
      <c r="M797" s="276">
        <f>ROUND(BN70,0)</f>
        <v>0</v>
      </c>
      <c r="N797" s="276"/>
      <c r="O797" s="276"/>
      <c r="P797" s="276">
        <f>IF(BN76&gt;0,ROUND(BN76,0),0)</f>
        <v>10449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0.23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176*2020*8620*A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176*2020*8630*A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176*2020*8640*A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176*2020*8650*A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176*2020*8660*A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176*2020*8670*A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176*2020*8680*A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176*2020*8690*A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176*2020*8700*A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176*2020*8710*A</v>
      </c>
      <c r="B807" s="276"/>
      <c r="C807" s="278">
        <f>ROUND(BX60,2)</f>
        <v>34.549999999999997</v>
      </c>
      <c r="D807" s="276">
        <f>ROUND(BX61,0)</f>
        <v>3593349</v>
      </c>
      <c r="E807" s="276">
        <f>ROUND(BX62,0)</f>
        <v>820611</v>
      </c>
      <c r="F807" s="276">
        <f>ROUND(BX63,0)</f>
        <v>0</v>
      </c>
      <c r="G807" s="276">
        <f>ROUND(BX64,0)</f>
        <v>17708</v>
      </c>
      <c r="H807" s="276">
        <f>ROUND(BX65,0)</f>
        <v>19755</v>
      </c>
      <c r="I807" s="276">
        <f>ROUND(BX66,0)</f>
        <v>113817</v>
      </c>
      <c r="J807" s="276">
        <f>ROUND(BX67,0)</f>
        <v>31541</v>
      </c>
      <c r="K807" s="276">
        <f>ROUND(BX68,0)</f>
        <v>0</v>
      </c>
      <c r="L807" s="276">
        <f>ROUND(BX69,0)</f>
        <v>6276</v>
      </c>
      <c r="M807" s="276">
        <f>ROUND(BX70,0)</f>
        <v>0</v>
      </c>
      <c r="N807" s="276"/>
      <c r="O807" s="276"/>
      <c r="P807" s="276">
        <f>IF(BX76&gt;0,ROUND(BX76,0),0)</f>
        <v>2394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176*2020*8720*A</v>
      </c>
      <c r="B808" s="276"/>
      <c r="C808" s="278">
        <f>ROUND(BY60,2)</f>
        <v>10.17</v>
      </c>
      <c r="D808" s="276">
        <f>ROUND(BY61,0)</f>
        <v>2005725</v>
      </c>
      <c r="E808" s="276">
        <f>ROUND(BY62,0)</f>
        <v>266360</v>
      </c>
      <c r="F808" s="276">
        <f>ROUND(BY63,0)</f>
        <v>167106</v>
      </c>
      <c r="G808" s="276">
        <f>ROUND(BY64,0)</f>
        <v>3204</v>
      </c>
      <c r="H808" s="276">
        <f>ROUND(BY65,0)</f>
        <v>2457</v>
      </c>
      <c r="I808" s="276">
        <f>ROUND(BY66,0)</f>
        <v>75879</v>
      </c>
      <c r="J808" s="276">
        <f>ROUND(BY67,0)</f>
        <v>46882</v>
      </c>
      <c r="K808" s="276">
        <f>ROUND(BY68,0)</f>
        <v>0</v>
      </c>
      <c r="L808" s="276">
        <f>ROUND(BY69,0)</f>
        <v>49741</v>
      </c>
      <c r="M808" s="276">
        <f>ROUND(BY70,0)</f>
        <v>0</v>
      </c>
      <c r="N808" s="276"/>
      <c r="O808" s="276"/>
      <c r="P808" s="276">
        <f>IF(BY76&gt;0,ROUND(BY76,0),0)</f>
        <v>319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0.21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176*2020*8730*A</v>
      </c>
      <c r="B809" s="276"/>
      <c r="C809" s="278">
        <f>ROUND(BZ60,2)</f>
        <v>35.92</v>
      </c>
      <c r="D809" s="276">
        <f>ROUND(BZ61,0)</f>
        <v>2808076</v>
      </c>
      <c r="E809" s="276">
        <f>ROUND(BZ62,0)</f>
        <v>774135</v>
      </c>
      <c r="F809" s="276">
        <f>ROUND(BZ63,0)</f>
        <v>0</v>
      </c>
      <c r="G809" s="276">
        <f>ROUND(BZ64,0)</f>
        <v>2038</v>
      </c>
      <c r="H809" s="276">
        <f>ROUND(BZ65,0)</f>
        <v>5957</v>
      </c>
      <c r="I809" s="276">
        <f>ROUND(BZ66,0)</f>
        <v>1049</v>
      </c>
      <c r="J809" s="276">
        <f>ROUND(BZ67,0)</f>
        <v>64598</v>
      </c>
      <c r="K809" s="276">
        <f>ROUND(BZ68,0)</f>
        <v>0</v>
      </c>
      <c r="L809" s="276">
        <f>ROUND(BZ69,0)</f>
        <v>5000</v>
      </c>
      <c r="M809" s="276">
        <f>ROUND(BZ70,0)</f>
        <v>224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11.11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176*2020*8740*A</v>
      </c>
      <c r="B810" s="276"/>
      <c r="C810" s="278">
        <f>ROUND(CA60,2)</f>
        <v>3.58</v>
      </c>
      <c r="D810" s="276">
        <f>ROUND(CA61,0)</f>
        <v>420071</v>
      </c>
      <c r="E810" s="276">
        <f>ROUND(CA62,0)</f>
        <v>89937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49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101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176*2020*8770*A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176*2020*8790*A</v>
      </c>
      <c r="B812" s="276"/>
      <c r="C812" s="278">
        <f>ROUND(CC60,2)</f>
        <v>767.25</v>
      </c>
      <c r="D812" s="276">
        <f>ROUND(CC61,0)</f>
        <v>80076426</v>
      </c>
      <c r="E812" s="276">
        <f>ROUND(CC62,0)</f>
        <v>17613349</v>
      </c>
      <c r="F812" s="276">
        <f>ROUND(CC63,0)</f>
        <v>4732542</v>
      </c>
      <c r="G812" s="276">
        <f>ROUND(CC64,0)</f>
        <v>1693342</v>
      </c>
      <c r="H812" s="276">
        <f>ROUND(CC65,0)</f>
        <v>67840</v>
      </c>
      <c r="I812" s="276">
        <f>ROUND(CC66,0)</f>
        <v>56275575</v>
      </c>
      <c r="J812" s="276">
        <f>ROUND(CC67,0)</f>
        <v>10135550</v>
      </c>
      <c r="K812" s="276">
        <f>ROUND(CC68,0)</f>
        <v>1577116</v>
      </c>
      <c r="L812" s="276">
        <f>ROUND(CC69,0)</f>
        <v>32093868</v>
      </c>
      <c r="M812" s="276">
        <f>ROUND(CC70,0)</f>
        <v>26873071</v>
      </c>
      <c r="N812" s="276"/>
      <c r="O812" s="276"/>
      <c r="P812" s="276">
        <f>IF(CC76&gt;0,ROUND(CC76,0),0)</f>
        <v>5363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19808</v>
      </c>
      <c r="T812" s="278">
        <f>IF(CC80&gt;0,ROUND(CC80,2),0)</f>
        <v>4.46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176*2020*9000*A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29297520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7">SUM(C734:C813)</f>
        <v>3904.1800000000012</v>
      </c>
      <c r="D815" s="277">
        <f t="shared" si="27"/>
        <v>408411911</v>
      </c>
      <c r="E815" s="277">
        <f t="shared" si="27"/>
        <v>87699751</v>
      </c>
      <c r="F815" s="277">
        <f t="shared" si="27"/>
        <v>26818209</v>
      </c>
      <c r="G815" s="277">
        <f t="shared" si="27"/>
        <v>189306655</v>
      </c>
      <c r="H815" s="277">
        <f t="shared" si="27"/>
        <v>2670554</v>
      </c>
      <c r="I815" s="277">
        <f t="shared" si="27"/>
        <v>84091671</v>
      </c>
      <c r="J815" s="277">
        <f t="shared" si="27"/>
        <v>34448368</v>
      </c>
      <c r="K815" s="277">
        <f t="shared" si="27"/>
        <v>8539653</v>
      </c>
      <c r="L815" s="277">
        <f>SUM(L734:L813)+SUM(U734:U813)</f>
        <v>64373563</v>
      </c>
      <c r="M815" s="277">
        <f>SUM(M734:M813)+SUM(V734:V813)</f>
        <v>33665783</v>
      </c>
      <c r="N815" s="277">
        <f t="shared" ref="N815:Y815" si="28">SUM(N734:N813)</f>
        <v>3524614581</v>
      </c>
      <c r="O815" s="277">
        <f t="shared" si="28"/>
        <v>1725006175</v>
      </c>
      <c r="P815" s="277">
        <f t="shared" si="28"/>
        <v>592618</v>
      </c>
      <c r="Q815" s="277">
        <f t="shared" si="28"/>
        <v>323870</v>
      </c>
      <c r="R815" s="277">
        <f t="shared" si="28"/>
        <v>278272</v>
      </c>
      <c r="S815" s="277">
        <f t="shared" si="28"/>
        <v>3116217</v>
      </c>
      <c r="T815" s="281">
        <f t="shared" si="28"/>
        <v>1006.3400000000003</v>
      </c>
      <c r="U815" s="277">
        <f t="shared" si="28"/>
        <v>29297520</v>
      </c>
      <c r="V815" s="277">
        <f t="shared" si="28"/>
        <v>0</v>
      </c>
      <c r="W815" s="277">
        <f t="shared" si="28"/>
        <v>0</v>
      </c>
      <c r="X815" s="277">
        <f t="shared" si="28"/>
        <v>0</v>
      </c>
      <c r="Y815" s="277">
        <f t="shared" si="28"/>
        <v>243237640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3904.2119261775047</v>
      </c>
      <c r="D816" s="277">
        <f>CE61</f>
        <v>408411909.75999993</v>
      </c>
      <c r="E816" s="277">
        <f>CE62</f>
        <v>87699751</v>
      </c>
      <c r="F816" s="277">
        <f>CE63</f>
        <v>26818208.219999999</v>
      </c>
      <c r="G816" s="277">
        <f>CE64</f>
        <v>189306652.21000001</v>
      </c>
      <c r="H816" s="280">
        <f>CE65</f>
        <v>2670553.6299999994</v>
      </c>
      <c r="I816" s="280">
        <f>CE66</f>
        <v>84091668.720000014</v>
      </c>
      <c r="J816" s="280">
        <f>CE67</f>
        <v>34448368</v>
      </c>
      <c r="K816" s="280">
        <f>CE68</f>
        <v>8539653.0899999999</v>
      </c>
      <c r="L816" s="280">
        <f>CE69</f>
        <v>64373563.25999999</v>
      </c>
      <c r="M816" s="280">
        <f>CE70</f>
        <v>33665779.849999994</v>
      </c>
      <c r="N816" s="277">
        <f>CE75</f>
        <v>3546106259.0300002</v>
      </c>
      <c r="O816" s="277">
        <f>CE73</f>
        <v>1726820413.6400001</v>
      </c>
      <c r="P816" s="277">
        <f>CE76</f>
        <v>592617.86000000022</v>
      </c>
      <c r="Q816" s="277">
        <f>CE77</f>
        <v>323870</v>
      </c>
      <c r="R816" s="277">
        <f>CE78</f>
        <v>278272</v>
      </c>
      <c r="S816" s="277">
        <f>CE79</f>
        <v>3116217</v>
      </c>
      <c r="T816" s="281">
        <f>CE80</f>
        <v>1006.2843478073584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243244688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408411909.75999993</v>
      </c>
      <c r="E817" s="180">
        <f>C379</f>
        <v>87699750.629999995</v>
      </c>
      <c r="F817" s="180">
        <f>C380</f>
        <v>26818208.219999999</v>
      </c>
      <c r="G817" s="240">
        <f>C381</f>
        <v>189306652.21000001</v>
      </c>
      <c r="H817" s="240">
        <f>C382</f>
        <v>2670553.6299999994</v>
      </c>
      <c r="I817" s="240">
        <f>C383</f>
        <v>84091668.720000014</v>
      </c>
      <c r="J817" s="240">
        <f>C384</f>
        <v>34448367.29999999</v>
      </c>
      <c r="K817" s="240">
        <f>C385</f>
        <v>8539653.0899999999</v>
      </c>
      <c r="L817" s="240">
        <f>C386+C387+C388+C389</f>
        <v>64373563.25999999</v>
      </c>
      <c r="M817" s="240">
        <f>C370</f>
        <v>33665779.849999994</v>
      </c>
      <c r="N817" s="180">
        <f>D361</f>
        <v>3546106259.0299997</v>
      </c>
      <c r="O817" s="180">
        <f>C359</f>
        <v>1726820413.6400001</v>
      </c>
    </row>
  </sheetData>
  <sheetProtection algorithmName="SHA-512" hashValue="rNYD1lxON5N1CZXqo45O0dazGjuj3APUOzVQm186a12Yz+E1NLIoAz5DRuz/vnGhQYh65WH9tCHYtndM69TdWw==" saltValue="v3U5Xn3Kpt68oMgh4AmzE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367C-2BE8-44E4-8E1F-A7D4EBD197D2}">
  <sheetPr syncVertical="1" syncRef="CD40" transitionEvaluation="1" transitionEntry="1">
    <pageSetUpPr autoPageBreaks="0" fitToPage="1"/>
  </sheetPr>
  <dimension ref="A1:CF817"/>
  <sheetViews>
    <sheetView showGridLines="0" tabSelected="1" topLeftCell="CD40" zoomScale="82" zoomScaleNormal="82" workbookViewId="0">
      <selection activeCell="CD46" sqref="CD4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" width="12.6875" style="180" bestFit="1" customWidth="1"/>
    <col min="6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8968153.8399999999</v>
      </c>
      <c r="D47" s="184">
        <v>2888774.89</v>
      </c>
      <c r="E47" s="184">
        <v>4381381.66</v>
      </c>
      <c r="F47" s="184">
        <v>0</v>
      </c>
      <c r="G47" s="184">
        <v>0</v>
      </c>
      <c r="H47" s="184">
        <v>1118877.05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2951765.01</v>
      </c>
      <c r="P47" s="184">
        <v>4388624.67</v>
      </c>
      <c r="Q47" s="184">
        <v>0</v>
      </c>
      <c r="R47" s="184">
        <v>1332909.29</v>
      </c>
      <c r="S47" s="184">
        <v>858966.73999999987</v>
      </c>
      <c r="T47" s="184">
        <v>562061.41</v>
      </c>
      <c r="U47" s="184">
        <v>4639733.03</v>
      </c>
      <c r="V47" s="184">
        <v>0</v>
      </c>
      <c r="W47" s="184">
        <v>342994.19</v>
      </c>
      <c r="X47" s="184">
        <v>451902.13</v>
      </c>
      <c r="Y47" s="184">
        <v>1993806.65</v>
      </c>
      <c r="Z47" s="184">
        <v>714666.94000000006</v>
      </c>
      <c r="AA47" s="184">
        <v>130134.62</v>
      </c>
      <c r="AB47" s="184">
        <v>2808452.0100000002</v>
      </c>
      <c r="AC47" s="184">
        <v>1501204.21</v>
      </c>
      <c r="AD47" s="184">
        <v>0</v>
      </c>
      <c r="AE47" s="184">
        <v>522445.44999999995</v>
      </c>
      <c r="AF47" s="184">
        <v>0</v>
      </c>
      <c r="AG47" s="184">
        <v>3974719.1100000003</v>
      </c>
      <c r="AH47" s="184">
        <v>0</v>
      </c>
      <c r="AI47" s="184">
        <v>494460.22</v>
      </c>
      <c r="AJ47" s="184">
        <v>8139833.71</v>
      </c>
      <c r="AK47" s="184">
        <v>34011.65</v>
      </c>
      <c r="AL47" s="184">
        <v>129001.62</v>
      </c>
      <c r="AM47" s="184">
        <v>0</v>
      </c>
      <c r="AN47" s="184">
        <v>0</v>
      </c>
      <c r="AO47" s="184">
        <v>158845.28999999998</v>
      </c>
      <c r="AP47" s="184">
        <v>1088406.0699999998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6086948.6599999992</v>
      </c>
      <c r="AW47" s="184">
        <v>1451535.81</v>
      </c>
      <c r="AX47" s="184">
        <v>0</v>
      </c>
      <c r="AY47" s="184">
        <v>292005.11</v>
      </c>
      <c r="AZ47" s="184">
        <v>0</v>
      </c>
      <c r="BA47" s="184">
        <v>0</v>
      </c>
      <c r="BB47" s="184">
        <v>609653.76000000001</v>
      </c>
      <c r="BC47" s="184">
        <v>250632.06999999998</v>
      </c>
      <c r="BD47" s="184">
        <v>142448.62</v>
      </c>
      <c r="BE47" s="184">
        <v>257745.81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412548.04</v>
      </c>
      <c r="BM47" s="184">
        <v>0</v>
      </c>
      <c r="BN47" s="184">
        <v>1028431.64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780618.73</v>
      </c>
      <c r="BY47" s="184">
        <v>325792.24</v>
      </c>
      <c r="BZ47" s="184">
        <v>701781.89</v>
      </c>
      <c r="CA47" s="184">
        <v>0</v>
      </c>
      <c r="CB47" s="184">
        <v>0</v>
      </c>
      <c r="CC47" s="184">
        <v>19291541.579999998</v>
      </c>
      <c r="CD47" s="195"/>
      <c r="CE47" s="195">
        <f>SUM(C47:CC47)</f>
        <v>86207815.419999987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2750616.6700000004</v>
      </c>
      <c r="D51" s="184">
        <v>914003.62999999989</v>
      </c>
      <c r="E51" s="184">
        <v>1123174.68</v>
      </c>
      <c r="F51" s="184">
        <v>0</v>
      </c>
      <c r="G51" s="184"/>
      <c r="H51" s="184">
        <v>350647.48000000004</v>
      </c>
      <c r="I51" s="184"/>
      <c r="J51" s="184"/>
      <c r="K51" s="184"/>
      <c r="L51" s="184"/>
      <c r="M51" s="184"/>
      <c r="N51" s="184"/>
      <c r="O51" s="184">
        <v>1201327.5900000001</v>
      </c>
      <c r="P51" s="184">
        <v>4328396.8999999994</v>
      </c>
      <c r="Q51" s="184"/>
      <c r="R51" s="184">
        <v>376562.93000000005</v>
      </c>
      <c r="S51" s="184">
        <v>354817.37000000005</v>
      </c>
      <c r="T51" s="184">
        <v>23546.93</v>
      </c>
      <c r="U51" s="184">
        <v>1185064.8999999999</v>
      </c>
      <c r="V51" s="184">
        <v>0</v>
      </c>
      <c r="W51" s="184">
        <v>224576.34999999998</v>
      </c>
      <c r="X51" s="184">
        <v>195720.16999999998</v>
      </c>
      <c r="Y51" s="184">
        <v>1994272.6900000002</v>
      </c>
      <c r="Z51" s="184">
        <v>1310557.4099999999</v>
      </c>
      <c r="AA51" s="184">
        <v>59249.62999999999</v>
      </c>
      <c r="AB51" s="184">
        <v>234310.64</v>
      </c>
      <c r="AC51" s="184">
        <v>326599.00000000006</v>
      </c>
      <c r="AD51" s="184">
        <v>13406.43</v>
      </c>
      <c r="AE51" s="184">
        <v>46984.54</v>
      </c>
      <c r="AF51" s="184"/>
      <c r="AG51" s="184">
        <v>1019547.1599999999</v>
      </c>
      <c r="AH51" s="184"/>
      <c r="AI51" s="184">
        <v>222540.02999999997</v>
      </c>
      <c r="AJ51" s="184">
        <v>2329546.7800000003</v>
      </c>
      <c r="AK51" s="184">
        <v>510.41000000000008</v>
      </c>
      <c r="AL51" s="184">
        <v>0</v>
      </c>
      <c r="AM51" s="184"/>
      <c r="AN51" s="184"/>
      <c r="AO51" s="184">
        <v>0</v>
      </c>
      <c r="AP51" s="184">
        <v>119606.94</v>
      </c>
      <c r="AQ51" s="184"/>
      <c r="AR51" s="184"/>
      <c r="AS51" s="184"/>
      <c r="AT51" s="184"/>
      <c r="AU51" s="184"/>
      <c r="AV51" s="184">
        <v>1334120.9399999997</v>
      </c>
      <c r="AW51" s="184">
        <v>22292.65</v>
      </c>
      <c r="AX51" s="184"/>
      <c r="AY51" s="184">
        <v>148585.76</v>
      </c>
      <c r="AZ51" s="184"/>
      <c r="BA51" s="184"/>
      <c r="BB51" s="184">
        <v>17279.480000000003</v>
      </c>
      <c r="BC51" s="184">
        <v>9476.36</v>
      </c>
      <c r="BD51" s="184">
        <v>34816.170000000006</v>
      </c>
      <c r="BE51" s="184">
        <v>390443.65000000008</v>
      </c>
      <c r="BF51" s="184"/>
      <c r="BG51" s="184"/>
      <c r="BH51" s="184"/>
      <c r="BI51" s="184">
        <v>0</v>
      </c>
      <c r="BJ51" s="184"/>
      <c r="BK51" s="184"/>
      <c r="BL51" s="184">
        <v>30516.37</v>
      </c>
      <c r="BM51" s="184"/>
      <c r="BN51" s="184">
        <v>777063.28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21255.239999999994</v>
      </c>
      <c r="BY51" s="184">
        <v>42044.67</v>
      </c>
      <c r="BZ51" s="184">
        <v>64598.060000000005</v>
      </c>
      <c r="CA51" s="184">
        <v>0</v>
      </c>
      <c r="CB51" s="184"/>
      <c r="CC51" s="184">
        <v>11770113.609999996</v>
      </c>
      <c r="CD51" s="195"/>
      <c r="CE51" s="195">
        <f>SUM(C51:CD51)</f>
        <v>35368193.5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43060</v>
      </c>
      <c r="D59" s="184">
        <v>18692</v>
      </c>
      <c r="E59" s="184">
        <v>30014</v>
      </c>
      <c r="F59" s="184">
        <v>0</v>
      </c>
      <c r="G59" s="184"/>
      <c r="H59" s="184">
        <v>7741</v>
      </c>
      <c r="I59" s="184"/>
      <c r="J59" s="184"/>
      <c r="K59" s="184"/>
      <c r="L59" s="184"/>
      <c r="M59" s="184"/>
      <c r="N59" s="184"/>
      <c r="O59" s="184">
        <v>2340</v>
      </c>
      <c r="P59" s="185">
        <v>2735200</v>
      </c>
      <c r="Q59" s="185"/>
      <c r="R59" s="185">
        <v>2348715</v>
      </c>
      <c r="S59" s="248"/>
      <c r="T59" s="248"/>
      <c r="U59" s="224">
        <v>1429677</v>
      </c>
      <c r="V59" s="185"/>
      <c r="W59" s="185">
        <v>101663</v>
      </c>
      <c r="X59" s="185">
        <v>329840</v>
      </c>
      <c r="Y59" s="185">
        <v>229292</v>
      </c>
      <c r="Z59" s="185">
        <v>222782</v>
      </c>
      <c r="AA59" s="185">
        <v>29003</v>
      </c>
      <c r="AB59" s="248"/>
      <c r="AC59" s="185">
        <v>233869</v>
      </c>
      <c r="AD59" s="185">
        <v>7542</v>
      </c>
      <c r="AE59" s="185">
        <v>99947</v>
      </c>
      <c r="AF59" s="185"/>
      <c r="AG59" s="185">
        <v>88499</v>
      </c>
      <c r="AH59" s="185"/>
      <c r="AI59" s="185">
        <v>519</v>
      </c>
      <c r="AJ59" s="185">
        <v>166372</v>
      </c>
      <c r="AK59" s="185">
        <v>5950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307599</v>
      </c>
      <c r="AZ59" s="185"/>
      <c r="BA59" s="248"/>
      <c r="BB59" s="248"/>
      <c r="BC59" s="248"/>
      <c r="BD59" s="248"/>
      <c r="BE59" s="185">
        <v>592698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424.60098487334238</v>
      </c>
      <c r="D60" s="187">
        <v>151.90657806138267</v>
      </c>
      <c r="E60" s="187">
        <v>226.70090681826014</v>
      </c>
      <c r="F60" s="223">
        <v>0</v>
      </c>
      <c r="G60" s="187">
        <v>0</v>
      </c>
      <c r="H60" s="187">
        <v>55.254452047225421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131.08934518752204</v>
      </c>
      <c r="P60" s="221">
        <v>217.10511024423218</v>
      </c>
      <c r="Q60" s="221">
        <v>0</v>
      </c>
      <c r="R60" s="221">
        <v>60.586836293070299</v>
      </c>
      <c r="S60" s="221">
        <v>45.626628075941568</v>
      </c>
      <c r="T60" s="221">
        <v>23.113928079025484</v>
      </c>
      <c r="U60" s="221">
        <v>223.99397325698715</v>
      </c>
      <c r="V60" s="221">
        <v>0</v>
      </c>
      <c r="W60" s="221">
        <v>13.619588354298687</v>
      </c>
      <c r="X60" s="221">
        <v>19.176130819290943</v>
      </c>
      <c r="Y60" s="221">
        <v>86.154810947102092</v>
      </c>
      <c r="Z60" s="221">
        <v>27.691645201686079</v>
      </c>
      <c r="AA60" s="221">
        <v>5.2600636979095805</v>
      </c>
      <c r="AB60" s="221">
        <v>120.08424244930355</v>
      </c>
      <c r="AC60" s="221">
        <v>66.464381497744625</v>
      </c>
      <c r="AD60" s="221">
        <v>0</v>
      </c>
      <c r="AE60" s="221">
        <v>23.2474986269524</v>
      </c>
      <c r="AF60" s="221">
        <v>0</v>
      </c>
      <c r="AG60" s="221">
        <v>200.83410408207752</v>
      </c>
      <c r="AH60" s="221">
        <v>0</v>
      </c>
      <c r="AI60" s="221">
        <v>24.798084928109851</v>
      </c>
      <c r="AJ60" s="221">
        <v>334.74892735140429</v>
      </c>
      <c r="AK60" s="221">
        <v>1.4866273970566264</v>
      </c>
      <c r="AL60" s="221">
        <v>5.4059513691224721</v>
      </c>
      <c r="AM60" s="221">
        <v>0</v>
      </c>
      <c r="AN60" s="221">
        <v>0</v>
      </c>
      <c r="AO60" s="221">
        <v>8.0378458893098852</v>
      </c>
      <c r="AP60" s="221">
        <v>41.402818487479067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248.71431503442273</v>
      </c>
      <c r="AW60" s="221">
        <v>61.682580813468142</v>
      </c>
      <c r="AX60" s="221">
        <v>0</v>
      </c>
      <c r="AY60" s="221">
        <v>14.547304107596261</v>
      </c>
      <c r="AZ60" s="221">
        <v>0</v>
      </c>
      <c r="BA60" s="221">
        <v>0</v>
      </c>
      <c r="BB60" s="221">
        <v>25.942086297816154</v>
      </c>
      <c r="BC60" s="221">
        <v>9.5489684918426061</v>
      </c>
      <c r="BD60" s="221">
        <v>7.2415479442134867</v>
      </c>
      <c r="BE60" s="221">
        <v>11.337880820364676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20.718408216339945</v>
      </c>
      <c r="BM60" s="221">
        <v>0</v>
      </c>
      <c r="BN60" s="221">
        <v>42.971182870825864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33.082608899577728</v>
      </c>
      <c r="BY60" s="221">
        <v>12.039750683282227</v>
      </c>
      <c r="BZ60" s="221">
        <v>32.337885612008506</v>
      </c>
      <c r="CA60" s="221">
        <v>0.10274178080784359</v>
      </c>
      <c r="CB60" s="221">
        <v>0</v>
      </c>
      <c r="CC60" s="221">
        <v>686.46905744020967</v>
      </c>
      <c r="CD60" s="249" t="s">
        <v>221</v>
      </c>
      <c r="CE60" s="251">
        <f t="shared" ref="CE60:CE70" si="0">SUM(C60:CD60)</f>
        <v>3745.1277830486119</v>
      </c>
    </row>
    <row r="61" spans="1:84" ht="12.65" customHeight="1" x14ac:dyDescent="0.35">
      <c r="A61" s="171" t="s">
        <v>235</v>
      </c>
      <c r="B61" s="175"/>
      <c r="C61" s="184">
        <v>40166685.900000006</v>
      </c>
      <c r="D61" s="184">
        <v>11933416.51</v>
      </c>
      <c r="E61" s="184">
        <v>17611410.510000002</v>
      </c>
      <c r="F61" s="185">
        <v>0</v>
      </c>
      <c r="G61" s="184"/>
      <c r="H61" s="184">
        <v>5310505.4999999991</v>
      </c>
      <c r="I61" s="185"/>
      <c r="J61" s="185"/>
      <c r="K61" s="185"/>
      <c r="L61" s="185"/>
      <c r="M61" s="184"/>
      <c r="N61" s="184"/>
      <c r="O61" s="184">
        <v>13696756.9</v>
      </c>
      <c r="P61" s="185">
        <v>20397953.460000001</v>
      </c>
      <c r="Q61" s="185"/>
      <c r="R61" s="185">
        <v>6166366.8200000003</v>
      </c>
      <c r="S61" s="185">
        <v>2795860.37</v>
      </c>
      <c r="T61" s="185">
        <v>2626512.5000000005</v>
      </c>
      <c r="U61" s="185">
        <v>14794803.939999999</v>
      </c>
      <c r="V61" s="185">
        <v>0</v>
      </c>
      <c r="W61" s="185">
        <v>1656338.7099999997</v>
      </c>
      <c r="X61" s="185">
        <v>1980574.4700000002</v>
      </c>
      <c r="Y61" s="185">
        <v>8598609.8100000005</v>
      </c>
      <c r="Z61" s="185">
        <v>5250777.17</v>
      </c>
      <c r="AA61" s="185">
        <v>641903.89</v>
      </c>
      <c r="AB61" s="185">
        <v>12433111.460000001</v>
      </c>
      <c r="AC61" s="185">
        <v>5876344.21</v>
      </c>
      <c r="AD61" s="185">
        <v>0</v>
      </c>
      <c r="AE61" s="185">
        <v>2024939.9100000001</v>
      </c>
      <c r="AF61" s="185"/>
      <c r="AG61" s="185">
        <v>17190339.539999999</v>
      </c>
      <c r="AH61" s="185"/>
      <c r="AI61" s="185">
        <v>2680286.4899999998</v>
      </c>
      <c r="AJ61" s="185">
        <v>45725641.359999999</v>
      </c>
      <c r="AK61" s="185">
        <v>135599.74</v>
      </c>
      <c r="AL61" s="185">
        <v>574525.94999999995</v>
      </c>
      <c r="AM61" s="185"/>
      <c r="AN61" s="185"/>
      <c r="AO61" s="185">
        <v>390550.8</v>
      </c>
      <c r="AP61" s="185">
        <v>8564055.959999999</v>
      </c>
      <c r="AQ61" s="185"/>
      <c r="AR61" s="185"/>
      <c r="AS61" s="185"/>
      <c r="AT61" s="185"/>
      <c r="AU61" s="185"/>
      <c r="AV61" s="185">
        <v>36365346.609999999</v>
      </c>
      <c r="AW61" s="185">
        <v>5602805.4699999997</v>
      </c>
      <c r="AX61" s="185"/>
      <c r="AY61" s="185">
        <v>718583.14000000013</v>
      </c>
      <c r="AZ61" s="185"/>
      <c r="BA61" s="185"/>
      <c r="BB61" s="185">
        <v>2611639.4900000002</v>
      </c>
      <c r="BC61" s="185">
        <v>1333961.0299999998</v>
      </c>
      <c r="BD61" s="185">
        <v>351831.37000000005</v>
      </c>
      <c r="BE61" s="185">
        <v>1038347.01</v>
      </c>
      <c r="BF61" s="185"/>
      <c r="BG61" s="185"/>
      <c r="BH61" s="185"/>
      <c r="BI61" s="185">
        <v>0</v>
      </c>
      <c r="BJ61" s="185"/>
      <c r="BK61" s="185"/>
      <c r="BL61" s="185">
        <v>1058929.0999999999</v>
      </c>
      <c r="BM61" s="185"/>
      <c r="BN61" s="185">
        <v>5137288.3599999994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3371865.9599999995</v>
      </c>
      <c r="BY61" s="185">
        <v>1696702.8299999998</v>
      </c>
      <c r="BZ61" s="185">
        <v>2539124.7599999998</v>
      </c>
      <c r="CA61" s="185">
        <v>11437.62</v>
      </c>
      <c r="CB61" s="185"/>
      <c r="CC61" s="185">
        <v>81431608.199999988</v>
      </c>
      <c r="CD61" s="249" t="s">
        <v>221</v>
      </c>
      <c r="CE61" s="195">
        <f t="shared" si="0"/>
        <v>392493342.82999998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8968154</v>
      </c>
      <c r="D62" s="195">
        <f t="shared" si="1"/>
        <v>2888775</v>
      </c>
      <c r="E62" s="195">
        <f t="shared" si="1"/>
        <v>4381382</v>
      </c>
      <c r="F62" s="195">
        <f t="shared" si="1"/>
        <v>0</v>
      </c>
      <c r="G62" s="195">
        <f t="shared" si="1"/>
        <v>0</v>
      </c>
      <c r="H62" s="195">
        <f t="shared" si="1"/>
        <v>1118877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2951765</v>
      </c>
      <c r="P62" s="195">
        <f t="shared" si="1"/>
        <v>4388625</v>
      </c>
      <c r="Q62" s="195">
        <f t="shared" si="1"/>
        <v>0</v>
      </c>
      <c r="R62" s="195">
        <f t="shared" si="1"/>
        <v>1332909</v>
      </c>
      <c r="S62" s="195">
        <f t="shared" si="1"/>
        <v>858967</v>
      </c>
      <c r="T62" s="195">
        <f t="shared" si="1"/>
        <v>562061</v>
      </c>
      <c r="U62" s="195">
        <f t="shared" si="1"/>
        <v>4639733</v>
      </c>
      <c r="V62" s="195">
        <f t="shared" si="1"/>
        <v>0</v>
      </c>
      <c r="W62" s="195">
        <f t="shared" si="1"/>
        <v>342994</v>
      </c>
      <c r="X62" s="195">
        <f t="shared" si="1"/>
        <v>451902</v>
      </c>
      <c r="Y62" s="195">
        <f t="shared" si="1"/>
        <v>1993807</v>
      </c>
      <c r="Z62" s="195">
        <f t="shared" si="1"/>
        <v>714667</v>
      </c>
      <c r="AA62" s="195">
        <f t="shared" si="1"/>
        <v>130135</v>
      </c>
      <c r="AB62" s="195">
        <f t="shared" si="1"/>
        <v>2808452</v>
      </c>
      <c r="AC62" s="195">
        <f t="shared" si="1"/>
        <v>1501204</v>
      </c>
      <c r="AD62" s="195">
        <f t="shared" si="1"/>
        <v>0</v>
      </c>
      <c r="AE62" s="195">
        <f t="shared" si="1"/>
        <v>522445</v>
      </c>
      <c r="AF62" s="195">
        <f t="shared" si="1"/>
        <v>0</v>
      </c>
      <c r="AG62" s="195">
        <f t="shared" si="1"/>
        <v>3974719</v>
      </c>
      <c r="AH62" s="195">
        <f t="shared" si="1"/>
        <v>0</v>
      </c>
      <c r="AI62" s="195">
        <f t="shared" si="1"/>
        <v>494460</v>
      </c>
      <c r="AJ62" s="195">
        <f t="shared" si="1"/>
        <v>8139834</v>
      </c>
      <c r="AK62" s="195">
        <f t="shared" si="1"/>
        <v>34012</v>
      </c>
      <c r="AL62" s="195">
        <f t="shared" si="1"/>
        <v>129002</v>
      </c>
      <c r="AM62" s="195">
        <f t="shared" si="1"/>
        <v>0</v>
      </c>
      <c r="AN62" s="195">
        <f t="shared" si="1"/>
        <v>0</v>
      </c>
      <c r="AO62" s="195">
        <f t="shared" si="1"/>
        <v>158845</v>
      </c>
      <c r="AP62" s="195">
        <f t="shared" si="1"/>
        <v>1088406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6086949</v>
      </c>
      <c r="AW62" s="195">
        <f t="shared" si="1"/>
        <v>1451536</v>
      </c>
      <c r="AX62" s="195">
        <f t="shared" si="1"/>
        <v>0</v>
      </c>
      <c r="AY62" s="195">
        <f>ROUND(AY47+AY48,0)</f>
        <v>292005</v>
      </c>
      <c r="AZ62" s="195">
        <f>ROUND(AZ47+AZ48,0)</f>
        <v>0</v>
      </c>
      <c r="BA62" s="195">
        <f>ROUND(BA47+BA48,0)</f>
        <v>0</v>
      </c>
      <c r="BB62" s="195">
        <f t="shared" si="1"/>
        <v>609654</v>
      </c>
      <c r="BC62" s="195">
        <f t="shared" si="1"/>
        <v>250632</v>
      </c>
      <c r="BD62" s="195">
        <f t="shared" si="1"/>
        <v>142449</v>
      </c>
      <c r="BE62" s="195">
        <f t="shared" si="1"/>
        <v>257746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412548</v>
      </c>
      <c r="BM62" s="195">
        <f t="shared" si="1"/>
        <v>0</v>
      </c>
      <c r="BN62" s="195">
        <f t="shared" si="1"/>
        <v>1028432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780619</v>
      </c>
      <c r="BY62" s="195">
        <f t="shared" si="2"/>
        <v>325792</v>
      </c>
      <c r="BZ62" s="195">
        <f t="shared" si="2"/>
        <v>701782</v>
      </c>
      <c r="CA62" s="195">
        <f t="shared" si="2"/>
        <v>0</v>
      </c>
      <c r="CB62" s="195">
        <f t="shared" si="2"/>
        <v>0</v>
      </c>
      <c r="CC62" s="195">
        <f t="shared" si="2"/>
        <v>19291542</v>
      </c>
      <c r="CD62" s="249" t="s">
        <v>221</v>
      </c>
      <c r="CE62" s="195">
        <f t="shared" si="0"/>
        <v>86207818</v>
      </c>
      <c r="CF62" s="252"/>
    </row>
    <row r="63" spans="1:84" ht="12.65" customHeight="1" x14ac:dyDescent="0.35">
      <c r="A63" s="171" t="s">
        <v>236</v>
      </c>
      <c r="B63" s="175"/>
      <c r="C63" s="184">
        <v>194972.76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1032555.9799999999</v>
      </c>
      <c r="P63" s="185">
        <v>11390354.939999999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235325</v>
      </c>
      <c r="Z63" s="185">
        <v>718844</v>
      </c>
      <c r="AA63" s="185">
        <v>0</v>
      </c>
      <c r="AB63" s="185">
        <v>819</v>
      </c>
      <c r="AC63" s="185">
        <v>0</v>
      </c>
      <c r="AD63" s="185">
        <v>0</v>
      </c>
      <c r="AE63" s="185">
        <v>0</v>
      </c>
      <c r="AF63" s="185">
        <v>0</v>
      </c>
      <c r="AG63" s="185">
        <v>4158013.0699999994</v>
      </c>
      <c r="AH63" s="185">
        <v>0</v>
      </c>
      <c r="AI63" s="185">
        <v>0</v>
      </c>
      <c r="AJ63" s="185">
        <v>166012.59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946062.98</v>
      </c>
      <c r="AW63" s="185">
        <v>546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435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47268.830000000009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4299356.1500000004</v>
      </c>
      <c r="CD63" s="249" t="s">
        <v>221</v>
      </c>
      <c r="CE63" s="195">
        <f t="shared" si="0"/>
        <v>23190566.299999997</v>
      </c>
      <c r="CF63" s="252"/>
    </row>
    <row r="64" spans="1:84" ht="12.65" customHeight="1" x14ac:dyDescent="0.35">
      <c r="A64" s="171" t="s">
        <v>237</v>
      </c>
      <c r="B64" s="175"/>
      <c r="C64" s="184">
        <v>5556774.4500000002</v>
      </c>
      <c r="D64" s="184">
        <v>1288448.21</v>
      </c>
      <c r="E64" s="185">
        <v>1578535.3</v>
      </c>
      <c r="F64" s="185">
        <v>0</v>
      </c>
      <c r="G64" s="184">
        <v>0</v>
      </c>
      <c r="H64" s="184">
        <v>80941.34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1407628.3199999998</v>
      </c>
      <c r="P64" s="185">
        <v>53969180.740000002</v>
      </c>
      <c r="Q64" s="185">
        <v>0</v>
      </c>
      <c r="R64" s="185">
        <v>517273.98000000004</v>
      </c>
      <c r="S64" s="185">
        <v>1307823.7199999997</v>
      </c>
      <c r="T64" s="185">
        <v>12898505.280000001</v>
      </c>
      <c r="U64" s="185">
        <v>15650293.35</v>
      </c>
      <c r="V64" s="185">
        <v>0</v>
      </c>
      <c r="W64" s="185">
        <v>467420.96</v>
      </c>
      <c r="X64" s="185">
        <v>784579.34999999986</v>
      </c>
      <c r="Y64" s="185">
        <v>14406500.739999998</v>
      </c>
      <c r="Z64" s="185">
        <v>3664515.47</v>
      </c>
      <c r="AA64" s="185">
        <v>540971.93999999994</v>
      </c>
      <c r="AB64" s="185">
        <v>46403181.659999996</v>
      </c>
      <c r="AC64" s="185">
        <v>1284136.54</v>
      </c>
      <c r="AD64" s="185">
        <v>20555.490000000002</v>
      </c>
      <c r="AE64" s="185">
        <v>4153.59</v>
      </c>
      <c r="AF64" s="185">
        <v>0</v>
      </c>
      <c r="AG64" s="185">
        <v>2840697.76</v>
      </c>
      <c r="AH64" s="185">
        <v>0</v>
      </c>
      <c r="AI64" s="185">
        <v>423256.94999999995</v>
      </c>
      <c r="AJ64" s="185">
        <v>3371575.43</v>
      </c>
      <c r="AK64" s="185">
        <v>4603.4299999999994</v>
      </c>
      <c r="AL64" s="185">
        <v>11334.61</v>
      </c>
      <c r="AM64" s="185">
        <v>0</v>
      </c>
      <c r="AN64" s="185">
        <v>0</v>
      </c>
      <c r="AO64" s="185">
        <v>1228.3699999999999</v>
      </c>
      <c r="AP64" s="185">
        <v>397775.92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4681763.9000000004</v>
      </c>
      <c r="AW64" s="185">
        <v>49413.82</v>
      </c>
      <c r="AX64" s="185">
        <v>0</v>
      </c>
      <c r="AY64" s="185">
        <v>370499.43</v>
      </c>
      <c r="AZ64" s="185">
        <v>0</v>
      </c>
      <c r="BA64" s="185">
        <v>0</v>
      </c>
      <c r="BB64" s="185">
        <v>2317.5300000000002</v>
      </c>
      <c r="BC64" s="185">
        <v>16144.059999999998</v>
      </c>
      <c r="BD64" s="185">
        <v>9509.69</v>
      </c>
      <c r="BE64" s="185">
        <v>8362.5399999999991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26404.83</v>
      </c>
      <c r="BM64" s="185">
        <v>0</v>
      </c>
      <c r="BN64" s="185">
        <v>518063.24000000005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11289.19</v>
      </c>
      <c r="BY64" s="185">
        <v>2075.13</v>
      </c>
      <c r="BZ64" s="185">
        <v>582.51</v>
      </c>
      <c r="CA64" s="185">
        <v>0</v>
      </c>
      <c r="CB64" s="185">
        <v>0</v>
      </c>
      <c r="CC64" s="185">
        <v>2921594.58</v>
      </c>
      <c r="CD64" s="249" t="s">
        <v>221</v>
      </c>
      <c r="CE64" s="195">
        <f t="shared" si="0"/>
        <v>177499913.34999999</v>
      </c>
      <c r="CF64" s="252"/>
    </row>
    <row r="65" spans="1:84" ht="12.65" customHeight="1" x14ac:dyDescent="0.35">
      <c r="A65" s="171" t="s">
        <v>238</v>
      </c>
      <c r="B65" s="175"/>
      <c r="C65" s="184">
        <v>244871.16999999998</v>
      </c>
      <c r="D65" s="184">
        <v>61294.969999999994</v>
      </c>
      <c r="E65" s="184">
        <v>50719.22</v>
      </c>
      <c r="F65" s="184">
        <v>0</v>
      </c>
      <c r="G65" s="184">
        <v>0</v>
      </c>
      <c r="H65" s="184">
        <v>13471.19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36063.14</v>
      </c>
      <c r="P65" s="185">
        <v>277331.19</v>
      </c>
      <c r="Q65" s="185">
        <v>0</v>
      </c>
      <c r="R65" s="185">
        <v>46945.72</v>
      </c>
      <c r="S65" s="185">
        <v>30965.11</v>
      </c>
      <c r="T65" s="185">
        <v>6548.99</v>
      </c>
      <c r="U65" s="185">
        <v>100190.56</v>
      </c>
      <c r="V65" s="185">
        <v>0</v>
      </c>
      <c r="W65" s="185">
        <v>6571.22</v>
      </c>
      <c r="X65" s="185">
        <v>9545.81</v>
      </c>
      <c r="Y65" s="185">
        <v>104755.3</v>
      </c>
      <c r="Z65" s="185">
        <v>71152.66</v>
      </c>
      <c r="AA65" s="185">
        <v>7611.86</v>
      </c>
      <c r="AB65" s="185">
        <v>46938.59</v>
      </c>
      <c r="AC65" s="185">
        <v>24109.62</v>
      </c>
      <c r="AD65" s="185">
        <v>241.83</v>
      </c>
      <c r="AE65" s="185">
        <v>11454.24</v>
      </c>
      <c r="AF65" s="185">
        <v>0</v>
      </c>
      <c r="AG65" s="185">
        <v>139553.88999999998</v>
      </c>
      <c r="AH65" s="185">
        <v>0</v>
      </c>
      <c r="AI65" s="185">
        <v>26842.41</v>
      </c>
      <c r="AJ65" s="185">
        <v>374261.43</v>
      </c>
      <c r="AK65" s="185">
        <v>0</v>
      </c>
      <c r="AL65" s="185">
        <v>1265.0400000000002</v>
      </c>
      <c r="AM65" s="185">
        <v>0</v>
      </c>
      <c r="AN65" s="185">
        <v>0</v>
      </c>
      <c r="AO65" s="185">
        <v>0</v>
      </c>
      <c r="AP65" s="185">
        <v>12753.53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159790.81999999998</v>
      </c>
      <c r="AW65" s="185">
        <v>28308.65</v>
      </c>
      <c r="AX65" s="185">
        <v>0</v>
      </c>
      <c r="AY65" s="185">
        <v>37855.53</v>
      </c>
      <c r="AZ65" s="185">
        <v>0</v>
      </c>
      <c r="BA65" s="185">
        <v>0</v>
      </c>
      <c r="BB65" s="185">
        <v>7021.03</v>
      </c>
      <c r="BC65" s="185">
        <v>1791.54</v>
      </c>
      <c r="BD65" s="185">
        <v>9984.9</v>
      </c>
      <c r="BE65" s="185">
        <v>104709.46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8208.27</v>
      </c>
      <c r="BM65" s="185">
        <v>0</v>
      </c>
      <c r="BN65" s="185">
        <v>45966.93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23661.87</v>
      </c>
      <c r="BY65" s="185">
        <v>2604.21</v>
      </c>
      <c r="BZ65" s="185">
        <v>3099.8</v>
      </c>
      <c r="CA65" s="185">
        <v>0</v>
      </c>
      <c r="CB65" s="185">
        <v>0</v>
      </c>
      <c r="CC65" s="185">
        <v>49179.14</v>
      </c>
      <c r="CD65" s="249" t="s">
        <v>221</v>
      </c>
      <c r="CE65" s="195">
        <f t="shared" si="0"/>
        <v>2187640.8400000003</v>
      </c>
      <c r="CF65" s="252"/>
    </row>
    <row r="66" spans="1:84" ht="12.65" customHeight="1" x14ac:dyDescent="0.35">
      <c r="A66" s="171" t="s">
        <v>239</v>
      </c>
      <c r="B66" s="175"/>
      <c r="C66" s="184">
        <v>840633.13</v>
      </c>
      <c r="D66" s="184">
        <v>234275.89</v>
      </c>
      <c r="E66" s="184">
        <v>257485.32</v>
      </c>
      <c r="F66" s="184">
        <v>0</v>
      </c>
      <c r="G66" s="184">
        <v>0</v>
      </c>
      <c r="H66" s="184">
        <v>23530.92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448983.01</v>
      </c>
      <c r="P66" s="185">
        <v>3782469.26</v>
      </c>
      <c r="Q66" s="185">
        <v>0</v>
      </c>
      <c r="R66" s="185">
        <v>39187.730000000003</v>
      </c>
      <c r="S66" s="184">
        <v>638226.34</v>
      </c>
      <c r="T66" s="184">
        <v>28444.15</v>
      </c>
      <c r="U66" s="185">
        <v>5483059.8799999999</v>
      </c>
      <c r="V66" s="185">
        <v>15915</v>
      </c>
      <c r="W66" s="185">
        <v>125088.88</v>
      </c>
      <c r="X66" s="185">
        <v>104530.13</v>
      </c>
      <c r="Y66" s="185">
        <v>306582.59999999998</v>
      </c>
      <c r="Z66" s="185">
        <v>1847366.23</v>
      </c>
      <c r="AA66" s="185">
        <v>3084.38</v>
      </c>
      <c r="AB66" s="185">
        <v>672007.22</v>
      </c>
      <c r="AC66" s="185">
        <v>65715.990000000005</v>
      </c>
      <c r="AD66" s="185">
        <v>1368569.52</v>
      </c>
      <c r="AE66" s="185">
        <v>1355.55</v>
      </c>
      <c r="AF66" s="185">
        <v>0</v>
      </c>
      <c r="AG66" s="185">
        <v>5805596.7400000002</v>
      </c>
      <c r="AH66" s="185">
        <v>0</v>
      </c>
      <c r="AI66" s="185">
        <v>45683.97</v>
      </c>
      <c r="AJ66" s="185">
        <v>344444.46</v>
      </c>
      <c r="AK66" s="185">
        <v>6129.21</v>
      </c>
      <c r="AL66" s="185">
        <v>48.75</v>
      </c>
      <c r="AM66" s="185">
        <v>0</v>
      </c>
      <c r="AN66" s="185">
        <v>0</v>
      </c>
      <c r="AO66" s="185">
        <v>119.64</v>
      </c>
      <c r="AP66" s="185">
        <v>6543.96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1000557.49</v>
      </c>
      <c r="AW66" s="185">
        <v>105702.61</v>
      </c>
      <c r="AX66" s="185">
        <v>0</v>
      </c>
      <c r="AY66" s="185">
        <v>87361.04</v>
      </c>
      <c r="AZ66" s="185">
        <v>0</v>
      </c>
      <c r="BA66" s="185">
        <v>0</v>
      </c>
      <c r="BB66" s="185">
        <v>7205.65</v>
      </c>
      <c r="BC66" s="185">
        <v>2386.65</v>
      </c>
      <c r="BD66" s="185">
        <v>35643.089999999997</v>
      </c>
      <c r="BE66" s="185">
        <v>663002.66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248.88</v>
      </c>
      <c r="BM66" s="185">
        <v>0</v>
      </c>
      <c r="BN66" s="185">
        <v>862791.5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84153</v>
      </c>
      <c r="BY66" s="185">
        <v>3199.39</v>
      </c>
      <c r="BZ66" s="185">
        <v>144.72</v>
      </c>
      <c r="CA66" s="185">
        <v>0</v>
      </c>
      <c r="CB66" s="185">
        <v>0</v>
      </c>
      <c r="CC66" s="185">
        <v>44074776.460000001</v>
      </c>
      <c r="CD66" s="249" t="s">
        <v>221</v>
      </c>
      <c r="CE66" s="195">
        <f t="shared" si="0"/>
        <v>69422251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2750617</v>
      </c>
      <c r="D67" s="195">
        <f>ROUND(D51+D52,0)</f>
        <v>914004</v>
      </c>
      <c r="E67" s="195">
        <f t="shared" ref="E67:BP67" si="3">ROUND(E51+E52,0)</f>
        <v>1123175</v>
      </c>
      <c r="F67" s="195">
        <f t="shared" si="3"/>
        <v>0</v>
      </c>
      <c r="G67" s="195">
        <f t="shared" si="3"/>
        <v>0</v>
      </c>
      <c r="H67" s="195">
        <f t="shared" si="3"/>
        <v>350647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1201328</v>
      </c>
      <c r="P67" s="195">
        <f t="shared" si="3"/>
        <v>4328397</v>
      </c>
      <c r="Q67" s="195">
        <f t="shared" si="3"/>
        <v>0</v>
      </c>
      <c r="R67" s="195">
        <f t="shared" si="3"/>
        <v>376563</v>
      </c>
      <c r="S67" s="195">
        <f t="shared" si="3"/>
        <v>354817</v>
      </c>
      <c r="T67" s="195">
        <f t="shared" si="3"/>
        <v>23547</v>
      </c>
      <c r="U67" s="195">
        <f t="shared" si="3"/>
        <v>1185065</v>
      </c>
      <c r="V67" s="195">
        <f t="shared" si="3"/>
        <v>0</v>
      </c>
      <c r="W67" s="195">
        <f t="shared" si="3"/>
        <v>224576</v>
      </c>
      <c r="X67" s="195">
        <f t="shared" si="3"/>
        <v>195720</v>
      </c>
      <c r="Y67" s="195">
        <f t="shared" si="3"/>
        <v>1994273</v>
      </c>
      <c r="Z67" s="195">
        <f t="shared" si="3"/>
        <v>1310557</v>
      </c>
      <c r="AA67" s="195">
        <f t="shared" si="3"/>
        <v>59250</v>
      </c>
      <c r="AB67" s="195">
        <f t="shared" si="3"/>
        <v>234311</v>
      </c>
      <c r="AC67" s="195">
        <f t="shared" si="3"/>
        <v>326599</v>
      </c>
      <c r="AD67" s="195">
        <f t="shared" si="3"/>
        <v>13406</v>
      </c>
      <c r="AE67" s="195">
        <f t="shared" si="3"/>
        <v>46985</v>
      </c>
      <c r="AF67" s="195">
        <f t="shared" si="3"/>
        <v>0</v>
      </c>
      <c r="AG67" s="195">
        <f t="shared" si="3"/>
        <v>1019547</v>
      </c>
      <c r="AH67" s="195">
        <f t="shared" si="3"/>
        <v>0</v>
      </c>
      <c r="AI67" s="195">
        <f t="shared" si="3"/>
        <v>222540</v>
      </c>
      <c r="AJ67" s="195">
        <f t="shared" si="3"/>
        <v>2329547</v>
      </c>
      <c r="AK67" s="195">
        <f t="shared" si="3"/>
        <v>510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119607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1334121</v>
      </c>
      <c r="AW67" s="195">
        <f t="shared" si="3"/>
        <v>22293</v>
      </c>
      <c r="AX67" s="195">
        <f t="shared" si="3"/>
        <v>0</v>
      </c>
      <c r="AY67" s="195">
        <f t="shared" si="3"/>
        <v>148586</v>
      </c>
      <c r="AZ67" s="195">
        <f>ROUND(AZ51+AZ52,0)</f>
        <v>0</v>
      </c>
      <c r="BA67" s="195">
        <f>ROUND(BA51+BA52,0)</f>
        <v>0</v>
      </c>
      <c r="BB67" s="195">
        <f t="shared" si="3"/>
        <v>17279</v>
      </c>
      <c r="BC67" s="195">
        <f t="shared" si="3"/>
        <v>9476</v>
      </c>
      <c r="BD67" s="195">
        <f t="shared" si="3"/>
        <v>34816</v>
      </c>
      <c r="BE67" s="195">
        <f t="shared" si="3"/>
        <v>390444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30516</v>
      </c>
      <c r="BM67" s="195">
        <f t="shared" si="3"/>
        <v>0</v>
      </c>
      <c r="BN67" s="195">
        <f t="shared" si="3"/>
        <v>777063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21255</v>
      </c>
      <c r="BY67" s="195">
        <f t="shared" si="4"/>
        <v>42045</v>
      </c>
      <c r="BZ67" s="195">
        <f t="shared" si="4"/>
        <v>64598</v>
      </c>
      <c r="CA67" s="195">
        <f t="shared" si="4"/>
        <v>0</v>
      </c>
      <c r="CB67" s="195">
        <f t="shared" si="4"/>
        <v>0</v>
      </c>
      <c r="CC67" s="195">
        <f t="shared" si="4"/>
        <v>11770114</v>
      </c>
      <c r="CD67" s="249" t="s">
        <v>221</v>
      </c>
      <c r="CE67" s="195">
        <f t="shared" si="0"/>
        <v>35368194</v>
      </c>
      <c r="CF67" s="252"/>
    </row>
    <row r="68" spans="1:84" ht="12.65" customHeight="1" x14ac:dyDescent="0.35">
      <c r="A68" s="171" t="s">
        <v>240</v>
      </c>
      <c r="B68" s="175"/>
      <c r="C68" s="184">
        <v>243383.28</v>
      </c>
      <c r="D68" s="184">
        <v>165328.57000000004</v>
      </c>
      <c r="E68" s="184">
        <v>177456.93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69687.48000000001</v>
      </c>
      <c r="P68" s="185">
        <v>578301.36</v>
      </c>
      <c r="Q68" s="185">
        <v>0</v>
      </c>
      <c r="R68" s="185">
        <v>0</v>
      </c>
      <c r="S68" s="185">
        <v>4458.5400000000009</v>
      </c>
      <c r="T68" s="185">
        <v>0</v>
      </c>
      <c r="U68" s="185">
        <v>269264.41000000003</v>
      </c>
      <c r="V68" s="185">
        <v>0</v>
      </c>
      <c r="W68" s="185">
        <v>0</v>
      </c>
      <c r="X68" s="185">
        <v>0</v>
      </c>
      <c r="Y68" s="185">
        <v>429333.27</v>
      </c>
      <c r="Z68" s="185">
        <v>26.899999999999991</v>
      </c>
      <c r="AA68" s="185">
        <v>0</v>
      </c>
      <c r="AB68" s="185">
        <v>47580.26999999999</v>
      </c>
      <c r="AC68" s="185">
        <v>61490.42</v>
      </c>
      <c r="AD68" s="185">
        <v>0</v>
      </c>
      <c r="AE68" s="185">
        <v>0</v>
      </c>
      <c r="AF68" s="185">
        <v>0</v>
      </c>
      <c r="AG68" s="185">
        <v>93603.599999999977</v>
      </c>
      <c r="AH68" s="185">
        <v>0</v>
      </c>
      <c r="AI68" s="185">
        <v>2451.9100000000003</v>
      </c>
      <c r="AJ68" s="185">
        <v>1936379.55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482760.45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719119.68</v>
      </c>
      <c r="AW68" s="185">
        <v>0</v>
      </c>
      <c r="AX68" s="185">
        <v>0</v>
      </c>
      <c r="AY68" s="185">
        <v>323.69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20012.43</v>
      </c>
      <c r="BM68" s="185">
        <v>0</v>
      </c>
      <c r="BN68" s="185">
        <v>30384.070000000003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1892207.5399999998</v>
      </c>
      <c r="CD68" s="249" t="s">
        <v>221</v>
      </c>
      <c r="CE68" s="195">
        <f t="shared" si="0"/>
        <v>7223554.3500000006</v>
      </c>
      <c r="CF68" s="252"/>
    </row>
    <row r="69" spans="1:84" ht="12.65" customHeight="1" x14ac:dyDescent="0.35">
      <c r="A69" s="171" t="s">
        <v>241</v>
      </c>
      <c r="B69" s="175"/>
      <c r="C69" s="184">
        <v>213772.6700000001</v>
      </c>
      <c r="D69" s="184">
        <v>42373.789999999957</v>
      </c>
      <c r="E69" s="185">
        <v>80642.49000000002</v>
      </c>
      <c r="F69" s="185">
        <v>0</v>
      </c>
      <c r="G69" s="184">
        <v>0</v>
      </c>
      <c r="H69" s="184">
        <v>44654.64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158466.69000000006</v>
      </c>
      <c r="P69" s="185">
        <v>121682.2800000002</v>
      </c>
      <c r="Q69" s="185">
        <v>0</v>
      </c>
      <c r="R69" s="224">
        <v>27433.360000000015</v>
      </c>
      <c r="S69" s="185">
        <v>15253.279999999999</v>
      </c>
      <c r="T69" s="184">
        <v>98.869999999986248</v>
      </c>
      <c r="U69" s="185">
        <v>55436.040000000037</v>
      </c>
      <c r="V69" s="185">
        <v>0</v>
      </c>
      <c r="W69" s="184">
        <v>42722.63</v>
      </c>
      <c r="X69" s="185">
        <v>49.700000000002547</v>
      </c>
      <c r="Y69" s="185">
        <v>24500.599999999977</v>
      </c>
      <c r="Z69" s="185">
        <v>31600.709999999992</v>
      </c>
      <c r="AA69" s="185">
        <v>0</v>
      </c>
      <c r="AB69" s="185">
        <v>35279.97000000003</v>
      </c>
      <c r="AC69" s="185">
        <v>523467.42000000004</v>
      </c>
      <c r="AD69" s="185">
        <v>0</v>
      </c>
      <c r="AE69" s="185">
        <v>589.57999999999265</v>
      </c>
      <c r="AF69" s="185">
        <v>0</v>
      </c>
      <c r="AG69" s="185">
        <v>68543.950000000012</v>
      </c>
      <c r="AH69" s="185">
        <v>0</v>
      </c>
      <c r="AI69" s="185">
        <v>4175.7900000000045</v>
      </c>
      <c r="AJ69" s="185">
        <v>1044499.7400000002</v>
      </c>
      <c r="AK69" s="185">
        <v>87.199999999999818</v>
      </c>
      <c r="AL69" s="185">
        <v>244.14000000000192</v>
      </c>
      <c r="AM69" s="185">
        <v>0</v>
      </c>
      <c r="AN69" s="185">
        <v>0</v>
      </c>
      <c r="AO69" s="184">
        <v>0</v>
      </c>
      <c r="AP69" s="185">
        <v>133077.54999999999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670301.92999999993</v>
      </c>
      <c r="AW69" s="185">
        <v>560900.56999999995</v>
      </c>
      <c r="AX69" s="185">
        <v>0</v>
      </c>
      <c r="AY69" s="185">
        <v>2648.8500000000058</v>
      </c>
      <c r="AZ69" s="185">
        <v>0</v>
      </c>
      <c r="BA69" s="185">
        <v>0</v>
      </c>
      <c r="BB69" s="185">
        <v>5315.37</v>
      </c>
      <c r="BC69" s="185">
        <v>0</v>
      </c>
      <c r="BD69" s="185">
        <v>0</v>
      </c>
      <c r="BE69" s="185">
        <v>3979.0299999999843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-0.72000000000116415</v>
      </c>
      <c r="BM69" s="185">
        <v>0</v>
      </c>
      <c r="BN69" s="185">
        <v>539773.79999999993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415.29999999999927</v>
      </c>
      <c r="BY69" s="185">
        <v>737.52999999999975</v>
      </c>
      <c r="BZ69" s="185">
        <v>1016.3000000000002</v>
      </c>
      <c r="CA69" s="185">
        <v>0</v>
      </c>
      <c r="CB69" s="185">
        <v>0</v>
      </c>
      <c r="CC69" s="185">
        <v>30453984.239999998</v>
      </c>
      <c r="CD69" s="188">
        <v>26941397.489999998</v>
      </c>
      <c r="CE69" s="195">
        <f t="shared" si="0"/>
        <v>61849122.780000001</v>
      </c>
      <c r="CF69" s="252"/>
    </row>
    <row r="70" spans="1:84" ht="12.65" customHeight="1" x14ac:dyDescent="0.35">
      <c r="A70" s="171" t="s">
        <v>242</v>
      </c>
      <c r="B70" s="175"/>
      <c r="C70" s="184">
        <v>30803.03</v>
      </c>
      <c r="D70" s="184">
        <v>0</v>
      </c>
      <c r="E70" s="184">
        <v>1590</v>
      </c>
      <c r="F70" s="185">
        <v>0</v>
      </c>
      <c r="G70" s="184">
        <v>0</v>
      </c>
      <c r="H70" s="184">
        <v>8863.9200000000019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32551.87</v>
      </c>
      <c r="P70" s="184">
        <v>5515.23</v>
      </c>
      <c r="Q70" s="184">
        <v>0</v>
      </c>
      <c r="R70" s="184">
        <v>0</v>
      </c>
      <c r="S70" s="184">
        <v>0</v>
      </c>
      <c r="T70" s="184">
        <v>0</v>
      </c>
      <c r="U70" s="185">
        <v>1499920.02</v>
      </c>
      <c r="V70" s="184">
        <v>0</v>
      </c>
      <c r="W70" s="184">
        <v>0</v>
      </c>
      <c r="X70" s="185">
        <v>2250</v>
      </c>
      <c r="Y70" s="185">
        <v>2889.56</v>
      </c>
      <c r="Z70" s="185">
        <v>0</v>
      </c>
      <c r="AA70" s="185">
        <v>5374.32</v>
      </c>
      <c r="AB70" s="185">
        <v>294596.11</v>
      </c>
      <c r="AC70" s="185">
        <v>20260.32</v>
      </c>
      <c r="AD70" s="185">
        <v>0</v>
      </c>
      <c r="AE70" s="185">
        <v>0</v>
      </c>
      <c r="AF70" s="185">
        <v>0</v>
      </c>
      <c r="AG70" s="185">
        <v>26247.16</v>
      </c>
      <c r="AH70" s="185">
        <v>0</v>
      </c>
      <c r="AI70" s="185">
        <v>0</v>
      </c>
      <c r="AJ70" s="185">
        <v>127916.59999999999</v>
      </c>
      <c r="AK70" s="185">
        <v>6000</v>
      </c>
      <c r="AL70" s="185">
        <v>0</v>
      </c>
      <c r="AM70" s="185">
        <v>0</v>
      </c>
      <c r="AN70" s="185">
        <v>0</v>
      </c>
      <c r="AO70" s="185">
        <v>0</v>
      </c>
      <c r="AP70" s="185">
        <v>37652.18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447775.70999999996</v>
      </c>
      <c r="AW70" s="185">
        <v>1746953.2000000002</v>
      </c>
      <c r="AX70" s="185">
        <v>0</v>
      </c>
      <c r="AY70" s="185">
        <v>477248.27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15545960.020000001</v>
      </c>
      <c r="CD70" s="188"/>
      <c r="CE70" s="195">
        <f t="shared" si="0"/>
        <v>20320367.520000003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59149061.330000013</v>
      </c>
      <c r="D71" s="195">
        <f t="shared" ref="D71:AI71" si="5">SUM(D61:D69)-D70</f>
        <v>17527916.939999998</v>
      </c>
      <c r="E71" s="195">
        <f t="shared" si="5"/>
        <v>25259216.77</v>
      </c>
      <c r="F71" s="195">
        <f t="shared" si="5"/>
        <v>0</v>
      </c>
      <c r="G71" s="195">
        <f t="shared" si="5"/>
        <v>0</v>
      </c>
      <c r="H71" s="195">
        <f t="shared" si="5"/>
        <v>6933763.669999999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20970682.650000002</v>
      </c>
      <c r="P71" s="195">
        <f t="shared" si="5"/>
        <v>99228780</v>
      </c>
      <c r="Q71" s="195">
        <f t="shared" si="5"/>
        <v>0</v>
      </c>
      <c r="R71" s="195">
        <f t="shared" si="5"/>
        <v>8506679.6099999994</v>
      </c>
      <c r="S71" s="195">
        <f t="shared" si="5"/>
        <v>6006371.3600000003</v>
      </c>
      <c r="T71" s="195">
        <f t="shared" si="5"/>
        <v>16145717.790000001</v>
      </c>
      <c r="U71" s="195">
        <f t="shared" si="5"/>
        <v>40677926.159999996</v>
      </c>
      <c r="V71" s="195">
        <f t="shared" si="5"/>
        <v>15915</v>
      </c>
      <c r="W71" s="195">
        <f t="shared" si="5"/>
        <v>2865712.4</v>
      </c>
      <c r="X71" s="195">
        <f t="shared" si="5"/>
        <v>3524651.4600000004</v>
      </c>
      <c r="Y71" s="195">
        <f t="shared" si="5"/>
        <v>28090797.760000002</v>
      </c>
      <c r="Z71" s="195">
        <f t="shared" si="5"/>
        <v>13609507.140000002</v>
      </c>
      <c r="AA71" s="195">
        <f t="shared" si="5"/>
        <v>1377582.75</v>
      </c>
      <c r="AB71" s="195">
        <f t="shared" si="5"/>
        <v>62387085.060000002</v>
      </c>
      <c r="AC71" s="195">
        <f t="shared" si="5"/>
        <v>9642806.879999999</v>
      </c>
      <c r="AD71" s="195">
        <f t="shared" si="5"/>
        <v>1402772.84</v>
      </c>
      <c r="AE71" s="195">
        <f t="shared" si="5"/>
        <v>2611922.87</v>
      </c>
      <c r="AF71" s="195">
        <f t="shared" si="5"/>
        <v>0</v>
      </c>
      <c r="AG71" s="195">
        <f t="shared" si="5"/>
        <v>35264367.390000008</v>
      </c>
      <c r="AH71" s="195">
        <f t="shared" si="5"/>
        <v>0</v>
      </c>
      <c r="AI71" s="195">
        <f t="shared" si="5"/>
        <v>3899697.52</v>
      </c>
      <c r="AJ71" s="195">
        <f t="shared" ref="AJ71:BO71" si="6">SUM(AJ61:AJ69)-AJ70</f>
        <v>63304278.960000001</v>
      </c>
      <c r="AK71" s="195">
        <f t="shared" si="6"/>
        <v>174941.58</v>
      </c>
      <c r="AL71" s="195">
        <f t="shared" si="6"/>
        <v>716420.49</v>
      </c>
      <c r="AM71" s="195">
        <f t="shared" si="6"/>
        <v>0</v>
      </c>
      <c r="AN71" s="195">
        <f t="shared" si="6"/>
        <v>0</v>
      </c>
      <c r="AO71" s="195">
        <f t="shared" si="6"/>
        <v>550743.81000000006</v>
      </c>
      <c r="AP71" s="195">
        <f t="shared" si="6"/>
        <v>10767328.189999999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51516237.699999996</v>
      </c>
      <c r="AW71" s="195">
        <f t="shared" si="6"/>
        <v>6074552.9200000009</v>
      </c>
      <c r="AX71" s="195">
        <f t="shared" si="6"/>
        <v>0</v>
      </c>
      <c r="AY71" s="195">
        <f t="shared" si="6"/>
        <v>1180614.4100000001</v>
      </c>
      <c r="AZ71" s="195">
        <f t="shared" si="6"/>
        <v>0</v>
      </c>
      <c r="BA71" s="195">
        <f t="shared" si="6"/>
        <v>0</v>
      </c>
      <c r="BB71" s="195">
        <f t="shared" si="6"/>
        <v>3260432.07</v>
      </c>
      <c r="BC71" s="195">
        <f t="shared" si="6"/>
        <v>1614391.2799999998</v>
      </c>
      <c r="BD71" s="195">
        <f t="shared" si="6"/>
        <v>584234.05000000005</v>
      </c>
      <c r="BE71" s="195">
        <f t="shared" si="6"/>
        <v>2467025.6999999997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1556866.7899999998</v>
      </c>
      <c r="BM71" s="195">
        <f t="shared" si="6"/>
        <v>0</v>
      </c>
      <c r="BN71" s="195">
        <f t="shared" si="6"/>
        <v>8987031.7300000004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4293259.3199999994</v>
      </c>
      <c r="BY71" s="195">
        <f t="shared" si="7"/>
        <v>2073156.0899999996</v>
      </c>
      <c r="BZ71" s="195">
        <f t="shared" si="7"/>
        <v>3310348.0899999994</v>
      </c>
      <c r="CA71" s="195">
        <f t="shared" si="7"/>
        <v>11437.62</v>
      </c>
      <c r="CB71" s="195">
        <f t="shared" si="7"/>
        <v>0</v>
      </c>
      <c r="CC71" s="195">
        <f t="shared" si="7"/>
        <v>180638402.28999999</v>
      </c>
      <c r="CD71" s="245">
        <f>CD69-CD70</f>
        <v>26941397.489999998</v>
      </c>
      <c r="CE71" s="195">
        <f>SUM(CE61:CE69)-CE70</f>
        <v>835122035.93000007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272997123.87</v>
      </c>
      <c r="D73" s="184">
        <v>68064712.069999993</v>
      </c>
      <c r="E73" s="185">
        <v>77759642.50999999</v>
      </c>
      <c r="F73" s="185">
        <v>0</v>
      </c>
      <c r="G73" s="184">
        <v>0</v>
      </c>
      <c r="H73" s="184">
        <v>43073691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60235535.859999992</v>
      </c>
      <c r="P73" s="185">
        <v>446732995.76999998</v>
      </c>
      <c r="Q73" s="185">
        <v>0</v>
      </c>
      <c r="R73" s="185">
        <v>35372565</v>
      </c>
      <c r="S73" s="185">
        <v>389324.99999999994</v>
      </c>
      <c r="T73" s="185">
        <v>11808165.699999999</v>
      </c>
      <c r="U73" s="185">
        <v>108390775.39</v>
      </c>
      <c r="V73" s="185">
        <v>4251770</v>
      </c>
      <c r="W73" s="185">
        <v>17136348.150000002</v>
      </c>
      <c r="X73" s="185">
        <v>63156863.25</v>
      </c>
      <c r="Y73" s="185">
        <v>84711603.5</v>
      </c>
      <c r="Z73" s="185">
        <v>32459163.600000001</v>
      </c>
      <c r="AA73" s="185">
        <v>3884726</v>
      </c>
      <c r="AB73" s="185">
        <v>114433577.00999999</v>
      </c>
      <c r="AC73" s="185">
        <v>107979297</v>
      </c>
      <c r="AD73" s="185">
        <v>3267201</v>
      </c>
      <c r="AE73" s="185">
        <v>8303565.6600000001</v>
      </c>
      <c r="AF73" s="185">
        <v>0</v>
      </c>
      <c r="AG73" s="185">
        <v>127508882.43000001</v>
      </c>
      <c r="AH73" s="185">
        <v>0</v>
      </c>
      <c r="AI73" s="185">
        <v>7645486.04</v>
      </c>
      <c r="AJ73" s="185">
        <v>7626264</v>
      </c>
      <c r="AK73" s="185">
        <v>0</v>
      </c>
      <c r="AL73" s="185">
        <v>2010786.03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37600023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90">
        <v>713977.99999999988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90">
        <v>1059410</v>
      </c>
      <c r="CA73" s="249" t="s">
        <v>221</v>
      </c>
      <c r="CB73" s="249" t="s">
        <v>221</v>
      </c>
      <c r="CC73" s="290">
        <v>22637</v>
      </c>
      <c r="CD73" s="249" t="s">
        <v>221</v>
      </c>
      <c r="CE73" s="195">
        <f t="shared" ref="CE73:CE80" si="8">SUM(C73:CD73)</f>
        <v>1748596113.8400002</v>
      </c>
      <c r="CF73" s="252"/>
    </row>
    <row r="74" spans="1:84" ht="12.65" customHeight="1" x14ac:dyDescent="0.35">
      <c r="A74" s="171" t="s">
        <v>246</v>
      </c>
      <c r="B74" s="175"/>
      <c r="C74" s="184">
        <v>1290458</v>
      </c>
      <c r="D74" s="184">
        <v>2235410</v>
      </c>
      <c r="E74" s="185">
        <v>5708765.6200000001</v>
      </c>
      <c r="F74" s="185">
        <v>0</v>
      </c>
      <c r="G74" s="184">
        <v>0</v>
      </c>
      <c r="H74" s="184">
        <v>1536891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10616189.5</v>
      </c>
      <c r="P74" s="185">
        <v>349344063.50000006</v>
      </c>
      <c r="Q74" s="185">
        <v>0</v>
      </c>
      <c r="R74" s="185">
        <v>56079681</v>
      </c>
      <c r="S74" s="185">
        <v>3249</v>
      </c>
      <c r="T74" s="185">
        <v>98014200.950000018</v>
      </c>
      <c r="U74" s="185">
        <v>79567710.959999993</v>
      </c>
      <c r="V74" s="185">
        <v>8409822</v>
      </c>
      <c r="W74" s="185">
        <v>44003863.299999997</v>
      </c>
      <c r="X74" s="185">
        <v>128454491.55000001</v>
      </c>
      <c r="Y74" s="185">
        <v>165101380.70000002</v>
      </c>
      <c r="Z74" s="185">
        <v>101056626.90000001</v>
      </c>
      <c r="AA74" s="185">
        <v>7901664</v>
      </c>
      <c r="AB74" s="185">
        <v>223149437.12999994</v>
      </c>
      <c r="AC74" s="185">
        <v>1414706</v>
      </c>
      <c r="AD74" s="185">
        <v>71044</v>
      </c>
      <c r="AE74" s="185">
        <v>545799.03</v>
      </c>
      <c r="AF74" s="185">
        <v>0</v>
      </c>
      <c r="AG74" s="185">
        <v>301709628.94999999</v>
      </c>
      <c r="AH74" s="185">
        <v>0</v>
      </c>
      <c r="AI74" s="185">
        <v>1354351</v>
      </c>
      <c r="AJ74" s="185">
        <v>129366025.94</v>
      </c>
      <c r="AK74" s="185">
        <v>738499.05</v>
      </c>
      <c r="AL74" s="185">
        <v>1016783.17</v>
      </c>
      <c r="AM74" s="185">
        <v>0</v>
      </c>
      <c r="AN74" s="185">
        <v>0</v>
      </c>
      <c r="AO74" s="185">
        <v>0</v>
      </c>
      <c r="AP74" s="185">
        <v>23330910.75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106711374.67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90">
        <v>41966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90">
        <v>48657</v>
      </c>
      <c r="CA74" s="249" t="s">
        <v>221</v>
      </c>
      <c r="CB74" s="249" t="s">
        <v>221</v>
      </c>
      <c r="CC74" s="290">
        <v>19813192.999999996</v>
      </c>
      <c r="CD74" s="249" t="s">
        <v>221</v>
      </c>
      <c r="CE74" s="195">
        <f t="shared" si="8"/>
        <v>1868636843.6700003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274287581.87</v>
      </c>
      <c r="D75" s="195">
        <f t="shared" si="9"/>
        <v>70300122.069999993</v>
      </c>
      <c r="E75" s="195">
        <f t="shared" si="9"/>
        <v>83468408.129999995</v>
      </c>
      <c r="F75" s="195">
        <f t="shared" si="9"/>
        <v>0</v>
      </c>
      <c r="G75" s="195">
        <f t="shared" si="9"/>
        <v>0</v>
      </c>
      <c r="H75" s="195">
        <f t="shared" si="9"/>
        <v>44610582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70851725.359999985</v>
      </c>
      <c r="P75" s="195">
        <f t="shared" si="9"/>
        <v>796077059.26999998</v>
      </c>
      <c r="Q75" s="195">
        <f t="shared" si="9"/>
        <v>0</v>
      </c>
      <c r="R75" s="195">
        <f t="shared" si="9"/>
        <v>91452246</v>
      </c>
      <c r="S75" s="195">
        <f t="shared" si="9"/>
        <v>392573.99999999994</v>
      </c>
      <c r="T75" s="195">
        <f t="shared" si="9"/>
        <v>109822366.65000002</v>
      </c>
      <c r="U75" s="195">
        <f t="shared" si="9"/>
        <v>187958486.34999999</v>
      </c>
      <c r="V75" s="195">
        <f t="shared" si="9"/>
        <v>12661592</v>
      </c>
      <c r="W75" s="195">
        <f t="shared" si="9"/>
        <v>61140211.450000003</v>
      </c>
      <c r="X75" s="195">
        <f t="shared" si="9"/>
        <v>191611354.80000001</v>
      </c>
      <c r="Y75" s="195">
        <f t="shared" si="9"/>
        <v>249812984.20000002</v>
      </c>
      <c r="Z75" s="195">
        <f t="shared" si="9"/>
        <v>133515790.5</v>
      </c>
      <c r="AA75" s="195">
        <f t="shared" si="9"/>
        <v>11786390</v>
      </c>
      <c r="AB75" s="195">
        <f t="shared" si="9"/>
        <v>337583014.13999993</v>
      </c>
      <c r="AC75" s="195">
        <f t="shared" si="9"/>
        <v>109394003</v>
      </c>
      <c r="AD75" s="195">
        <f t="shared" si="9"/>
        <v>3338245</v>
      </c>
      <c r="AE75" s="195">
        <f t="shared" si="9"/>
        <v>8849364.6899999995</v>
      </c>
      <c r="AF75" s="195">
        <f t="shared" si="9"/>
        <v>0</v>
      </c>
      <c r="AG75" s="195">
        <f t="shared" si="9"/>
        <v>429218511.38</v>
      </c>
      <c r="AH75" s="195">
        <f t="shared" si="9"/>
        <v>0</v>
      </c>
      <c r="AI75" s="195">
        <f t="shared" si="9"/>
        <v>8999837.0399999991</v>
      </c>
      <c r="AJ75" s="195">
        <f t="shared" si="9"/>
        <v>136992289.94</v>
      </c>
      <c r="AK75" s="195">
        <f t="shared" si="9"/>
        <v>738499.05</v>
      </c>
      <c r="AL75" s="195">
        <f t="shared" si="9"/>
        <v>3027569.2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23330910.75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144311397.67000002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91">
        <f t="shared" ref="BC75" si="10">SUM(BC73:BC74)</f>
        <v>755943.99999999988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91">
        <f t="shared" ref="BZ75" si="11">SUM(BZ73:BZ74)</f>
        <v>1108067</v>
      </c>
      <c r="CA75" s="249" t="s">
        <v>221</v>
      </c>
      <c r="CB75" s="249" t="s">
        <v>221</v>
      </c>
      <c r="CC75" s="291">
        <f t="shared" ref="CC75" si="12">SUM(CC73:CC74)</f>
        <v>19835829.999999996</v>
      </c>
      <c r="CD75" s="249" t="s">
        <v>221</v>
      </c>
      <c r="CE75" s="195">
        <f t="shared" si="8"/>
        <v>3617232957.5099998</v>
      </c>
      <c r="CF75" s="252"/>
    </row>
    <row r="76" spans="1:84" ht="12.65" customHeight="1" x14ac:dyDescent="0.35">
      <c r="A76" s="171" t="s">
        <v>248</v>
      </c>
      <c r="B76" s="175"/>
      <c r="C76" s="184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80.139999999781139</v>
      </c>
    </row>
    <row r="77" spans="1:84" ht="12.65" customHeight="1" x14ac:dyDescent="0.35">
      <c r="A77" s="171" t="s">
        <v>249</v>
      </c>
      <c r="B77" s="175"/>
      <c r="C77" s="184">
        <v>65944</v>
      </c>
      <c r="D77" s="184">
        <v>41629</v>
      </c>
      <c r="E77" s="184">
        <v>111043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29937</v>
      </c>
      <c r="P77" s="184">
        <v>22663</v>
      </c>
      <c r="Q77" s="184">
        <v>0</v>
      </c>
      <c r="R77" s="184">
        <v>340</v>
      </c>
      <c r="S77" s="184">
        <v>0</v>
      </c>
      <c r="T77" s="184">
        <v>2570</v>
      </c>
      <c r="U77" s="184">
        <v>0</v>
      </c>
      <c r="V77" s="184">
        <v>0</v>
      </c>
      <c r="W77" s="184">
        <v>0</v>
      </c>
      <c r="X77" s="184">
        <v>0</v>
      </c>
      <c r="Y77" s="184">
        <v>590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14747</v>
      </c>
      <c r="AH77" s="184">
        <v>0</v>
      </c>
      <c r="AI77" s="184">
        <v>11290</v>
      </c>
      <c r="AJ77" s="184">
        <v>4070</v>
      </c>
      <c r="AK77" s="184">
        <v>0</v>
      </c>
      <c r="AL77" s="184">
        <v>73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2703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v>307599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29076</v>
      </c>
      <c r="D78" s="184">
        <v>1958</v>
      </c>
      <c r="E78" s="184">
        <v>25604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21673</v>
      </c>
      <c r="P78" s="184">
        <v>51679</v>
      </c>
      <c r="Q78" s="184">
        <v>0</v>
      </c>
      <c r="R78" s="184">
        <v>0</v>
      </c>
      <c r="S78" s="184">
        <v>2426</v>
      </c>
      <c r="T78" s="184">
        <v>0</v>
      </c>
      <c r="U78" s="184">
        <v>933</v>
      </c>
      <c r="V78" s="184">
        <v>0</v>
      </c>
      <c r="W78" s="184">
        <v>5500</v>
      </c>
      <c r="X78" s="184">
        <v>0</v>
      </c>
      <c r="Y78" s="184">
        <v>8171</v>
      </c>
      <c r="Z78" s="184">
        <v>0</v>
      </c>
      <c r="AA78" s="184">
        <v>0</v>
      </c>
      <c r="AB78" s="184">
        <v>1660</v>
      </c>
      <c r="AC78" s="184">
        <v>0</v>
      </c>
      <c r="AD78" s="184">
        <v>0</v>
      </c>
      <c r="AE78" s="184">
        <v>0</v>
      </c>
      <c r="AF78" s="184">
        <v>0</v>
      </c>
      <c r="AG78" s="184">
        <v>21139</v>
      </c>
      <c r="AH78" s="184">
        <v>0</v>
      </c>
      <c r="AI78" s="184">
        <v>0</v>
      </c>
      <c r="AJ78" s="184">
        <v>12176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26265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v>278272</v>
      </c>
      <c r="CF78" s="195"/>
    </row>
    <row r="79" spans="1:84" ht="12.65" customHeight="1" x14ac:dyDescent="0.35">
      <c r="A79" s="171" t="s">
        <v>251</v>
      </c>
      <c r="B79" s="175"/>
      <c r="C79" s="225">
        <v>435964.99655789987</v>
      </c>
      <c r="D79" s="225">
        <v>183351.1394888192</v>
      </c>
      <c r="E79" s="184">
        <v>327354.70924317185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551641.16126136819</v>
      </c>
      <c r="P79" s="184">
        <v>415749.90833841532</v>
      </c>
      <c r="Q79" s="184">
        <v>0</v>
      </c>
      <c r="R79" s="184">
        <v>80686.750021091299</v>
      </c>
      <c r="S79" s="184">
        <v>555634.02696884272</v>
      </c>
      <c r="T79" s="184">
        <v>7669.8706615195861</v>
      </c>
      <c r="U79" s="184">
        <v>10289.585994352352</v>
      </c>
      <c r="V79" s="184">
        <v>0</v>
      </c>
      <c r="W79" s="184">
        <v>13665.197099705205</v>
      </c>
      <c r="X79" s="184">
        <v>135553.69181241762</v>
      </c>
      <c r="Y79" s="184">
        <v>231442.74756154441</v>
      </c>
      <c r="Z79" s="184">
        <v>0</v>
      </c>
      <c r="AA79" s="184">
        <v>0</v>
      </c>
      <c r="AB79" s="184">
        <v>23194.065019958394</v>
      </c>
      <c r="AC79" s="184">
        <v>0</v>
      </c>
      <c r="AD79" s="184">
        <v>0</v>
      </c>
      <c r="AE79" s="184">
        <v>305.01057487652548</v>
      </c>
      <c r="AF79" s="184">
        <v>0</v>
      </c>
      <c r="AG79" s="184">
        <v>700344.0639045299</v>
      </c>
      <c r="AH79" s="184">
        <v>0</v>
      </c>
      <c r="AI79" s="184">
        <v>138567.6302993398</v>
      </c>
      <c r="AJ79" s="184">
        <v>87465.700465876682</v>
      </c>
      <c r="AK79" s="184">
        <v>14.466904737226505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102294.27782153386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4001188.9999999995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286.68270338538593</v>
      </c>
      <c r="D80" s="187">
        <v>84.405189714465052</v>
      </c>
      <c r="E80" s="187">
        <v>124.19832464052077</v>
      </c>
      <c r="F80" s="187">
        <v>0</v>
      </c>
      <c r="G80" s="187">
        <v>0</v>
      </c>
      <c r="H80" s="187">
        <v>15.922957532065348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86.602638344301027</v>
      </c>
      <c r="P80" s="187">
        <v>92.528862316091931</v>
      </c>
      <c r="Q80" s="187">
        <v>0</v>
      </c>
      <c r="R80" s="187">
        <v>37.772570542770886</v>
      </c>
      <c r="S80" s="187">
        <v>0</v>
      </c>
      <c r="T80" s="187">
        <v>15.056932874649734</v>
      </c>
      <c r="U80" s="187">
        <v>0</v>
      </c>
      <c r="V80" s="187">
        <v>0</v>
      </c>
      <c r="W80" s="187">
        <v>0</v>
      </c>
      <c r="X80" s="187">
        <v>0</v>
      </c>
      <c r="Y80" s="187">
        <v>13.900110956999985</v>
      </c>
      <c r="Z80" s="187">
        <v>1.5783993148522744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102.6002225886849</v>
      </c>
      <c r="AH80" s="187">
        <v>0</v>
      </c>
      <c r="AI80" s="187">
        <v>17.384169175700801</v>
      </c>
      <c r="AJ80" s="187">
        <v>27.503071914040678</v>
      </c>
      <c r="AK80" s="187">
        <v>0</v>
      </c>
      <c r="AL80" s="187">
        <v>0</v>
      </c>
      <c r="AM80" s="187">
        <v>0</v>
      </c>
      <c r="AN80" s="187">
        <v>0</v>
      </c>
      <c r="AO80" s="187">
        <v>0.52635684924296489</v>
      </c>
      <c r="AP80" s="187">
        <v>3.1455650680622513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42.594664377726758</v>
      </c>
      <c r="AW80" s="184">
        <v>0.21275684928592375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90">
        <v>3.9421027391860135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90">
        <v>6.8130136976968479E-3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90">
        <v>0.204649315040459</v>
      </c>
      <c r="BZ80" s="290">
        <v>10.323480135572128</v>
      </c>
      <c r="CA80" s="254"/>
      <c r="CB80" s="254"/>
      <c r="CC80" s="290">
        <v>1.066780821771674E-2</v>
      </c>
      <c r="CD80" s="249" t="s">
        <v>221</v>
      </c>
      <c r="CE80" s="255">
        <f t="shared" si="8"/>
        <v>967.10320945656133</v>
      </c>
      <c r="CF80" s="255"/>
    </row>
    <row r="81" spans="1:10" ht="12.65" customHeight="1" x14ac:dyDescent="0.35">
      <c r="A81" s="208" t="s">
        <v>253</v>
      </c>
      <c r="B81" s="208"/>
      <c r="C81" s="208"/>
      <c r="D81" s="208"/>
      <c r="E81" s="208"/>
    </row>
    <row r="82" spans="1:10" ht="12.65" customHeight="1" x14ac:dyDescent="0.35">
      <c r="A82" s="171" t="s">
        <v>254</v>
      </c>
      <c r="B82" s="172"/>
      <c r="C82" s="282" t="s">
        <v>1266</v>
      </c>
      <c r="D82" s="256"/>
      <c r="E82" s="175"/>
    </row>
    <row r="83" spans="1:10" ht="12.65" customHeight="1" x14ac:dyDescent="0.3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10" ht="12.65" customHeight="1" x14ac:dyDescent="0.3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10" ht="12.65" customHeight="1" x14ac:dyDescent="0.35">
      <c r="A85" s="173" t="s">
        <v>1251</v>
      </c>
      <c r="B85" s="172"/>
      <c r="C85" s="271" t="s">
        <v>1276</v>
      </c>
      <c r="D85" s="205"/>
      <c r="E85" s="204"/>
    </row>
    <row r="86" spans="1:10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10" ht="12.65" customHeight="1" x14ac:dyDescent="0.3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10" ht="12.65" customHeight="1" x14ac:dyDescent="0.35">
      <c r="A88" s="173" t="s">
        <v>259</v>
      </c>
      <c r="B88" s="172" t="s">
        <v>256</v>
      </c>
      <c r="C88" s="230" t="s">
        <v>1268</v>
      </c>
      <c r="D88" s="205"/>
      <c r="E88" s="204"/>
      <c r="H88" s="295" t="s">
        <v>1280</v>
      </c>
    </row>
    <row r="89" spans="1:10" ht="12.65" customHeight="1" x14ac:dyDescent="0.35">
      <c r="A89" s="173" t="s">
        <v>260</v>
      </c>
      <c r="B89" s="172" t="s">
        <v>256</v>
      </c>
      <c r="C89" s="230" t="s">
        <v>1269</v>
      </c>
      <c r="D89" s="205"/>
      <c r="E89" s="204"/>
      <c r="G89" s="295" t="s">
        <v>1278</v>
      </c>
      <c r="H89" s="295" t="s">
        <v>249</v>
      </c>
      <c r="I89" s="295"/>
    </row>
    <row r="90" spans="1:10" ht="12.65" customHeight="1" x14ac:dyDescent="0.35">
      <c r="A90" s="173" t="s">
        <v>261</v>
      </c>
      <c r="B90" s="172" t="s">
        <v>256</v>
      </c>
      <c r="C90" s="230" t="s">
        <v>1270</v>
      </c>
      <c r="D90" s="205"/>
      <c r="E90" s="204"/>
      <c r="G90" s="295" t="s">
        <v>1279</v>
      </c>
      <c r="H90" s="295" t="s">
        <v>250</v>
      </c>
      <c r="I90" s="295"/>
      <c r="J90" s="295"/>
    </row>
    <row r="91" spans="1:10" ht="12.65" customHeight="1" x14ac:dyDescent="0.3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10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10" ht="12.65" customHeight="1" x14ac:dyDescent="0.3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10" ht="12.65" customHeight="1" x14ac:dyDescent="0.35">
      <c r="A94" s="173"/>
      <c r="B94" s="173"/>
      <c r="C94" s="191"/>
      <c r="D94" s="175"/>
      <c r="E94" s="175"/>
    </row>
    <row r="95" spans="1:10" ht="12.65" customHeight="1" x14ac:dyDescent="0.35">
      <c r="A95" s="208" t="s">
        <v>265</v>
      </c>
      <c r="B95" s="208"/>
      <c r="C95" s="208"/>
      <c r="D95" s="208"/>
      <c r="E95" s="208"/>
    </row>
    <row r="96" spans="1:10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22266</v>
      </c>
      <c r="D111" s="174">
        <v>125531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2340</v>
      </c>
      <c r="D114" s="174">
        <v>4481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65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99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56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44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448</v>
      </c>
    </row>
    <row r="128" spans="1:5" ht="12.65" customHeight="1" x14ac:dyDescent="0.35">
      <c r="A128" s="173" t="s">
        <v>292</v>
      </c>
      <c r="B128" s="172" t="s">
        <v>256</v>
      </c>
      <c r="C128" s="189">
        <v>581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8536.2511900402787</v>
      </c>
      <c r="C138" s="189">
        <v>6271.5129989015013</v>
      </c>
      <c r="D138" s="174">
        <v>7458.2358110582209</v>
      </c>
      <c r="E138" s="175">
        <f>SUM(B138:D138)</f>
        <v>22266</v>
      </c>
    </row>
    <row r="139" spans="1:6" ht="12.65" customHeight="1" x14ac:dyDescent="0.35">
      <c r="A139" s="173" t="s">
        <v>215</v>
      </c>
      <c r="B139" s="174">
        <v>48878</v>
      </c>
      <c r="C139" s="189">
        <v>40648</v>
      </c>
      <c r="D139" s="174">
        <v>36005</v>
      </c>
      <c r="E139" s="175">
        <f>SUM(B139:D139)</f>
        <v>125531</v>
      </c>
    </row>
    <row r="140" spans="1:6" ht="12.65" customHeight="1" x14ac:dyDescent="0.35">
      <c r="A140" s="173" t="s">
        <v>298</v>
      </c>
      <c r="B140" s="174">
        <v>24423.682184353609</v>
      </c>
      <c r="C140" s="174">
        <v>14582.785215051552</v>
      </c>
      <c r="D140" s="174">
        <v>25698.532600594845</v>
      </c>
      <c r="E140" s="175">
        <f>SUM(B140:D140)</f>
        <v>64705.000000000007</v>
      </c>
    </row>
    <row r="141" spans="1:6" ht="12.65" customHeight="1" x14ac:dyDescent="0.35">
      <c r="A141" s="173" t="s">
        <v>245</v>
      </c>
      <c r="B141" s="174">
        <v>762962792.33999932</v>
      </c>
      <c r="C141" s="189">
        <v>455238874.38474905</v>
      </c>
      <c r="D141" s="174">
        <v>530394447.11525095</v>
      </c>
      <c r="E141" s="175">
        <f>SUM(B141:D141)</f>
        <v>1748596113.8399992</v>
      </c>
      <c r="F141" s="199"/>
    </row>
    <row r="142" spans="1:6" ht="12.65" customHeight="1" x14ac:dyDescent="0.35">
      <c r="A142" s="173" t="s">
        <v>246</v>
      </c>
      <c r="B142" s="174">
        <v>705339500.62235904</v>
      </c>
      <c r="C142" s="189">
        <v>421141020.57293063</v>
      </c>
      <c r="D142" s="174">
        <v>742156322.47471058</v>
      </c>
      <c r="E142" s="175">
        <f>SUM(B142:D142)</f>
        <v>1868636843.6700001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19910692.029999997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34024942.229999997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32214529.190000001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57654.97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86207818.419999987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5865864.6900000004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1357689.6600000001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7223554.3500000006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6025650.1100000003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6025650.1100000003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373169.5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8450263.5499999989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8823433.0499999989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12092314.329999998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12092314.329999998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5728062.54</v>
      </c>
      <c r="C195" s="189">
        <v>0</v>
      </c>
      <c r="D195" s="174">
        <v>0</v>
      </c>
      <c r="E195" s="175">
        <f t="shared" ref="E195:E203" si="13">SUM(B195:C195)-D195</f>
        <v>5728062.54</v>
      </c>
    </row>
    <row r="196" spans="1:8" ht="12.65" customHeight="1" x14ac:dyDescent="0.35">
      <c r="A196" s="173" t="s">
        <v>333</v>
      </c>
      <c r="B196" s="174">
        <v>3311377.88</v>
      </c>
      <c r="C196" s="189">
        <v>0</v>
      </c>
      <c r="D196" s="174">
        <v>0</v>
      </c>
      <c r="E196" s="175">
        <f t="shared" si="13"/>
        <v>3311377.88</v>
      </c>
    </row>
    <row r="197" spans="1:8" ht="12.65" customHeight="1" x14ac:dyDescent="0.35">
      <c r="A197" s="173" t="s">
        <v>334</v>
      </c>
      <c r="B197" s="174">
        <v>607730014.78999996</v>
      </c>
      <c r="C197" s="189">
        <v>1566304.9799999993</v>
      </c>
      <c r="D197" s="174">
        <v>48354.6</v>
      </c>
      <c r="E197" s="175">
        <f t="shared" si="13"/>
        <v>609247965.16999996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3"/>
        <v>0</v>
      </c>
    </row>
    <row r="199" spans="1:8" ht="12.65" customHeight="1" x14ac:dyDescent="0.35">
      <c r="A199" s="173" t="s">
        <v>336</v>
      </c>
      <c r="B199" s="174">
        <v>38147869.760000005</v>
      </c>
      <c r="C199" s="189">
        <v>3171274.02</v>
      </c>
      <c r="D199" s="174">
        <v>1409.07</v>
      </c>
      <c r="E199" s="175">
        <f t="shared" si="13"/>
        <v>41317734.710000008</v>
      </c>
    </row>
    <row r="200" spans="1:8" ht="12.65" customHeight="1" x14ac:dyDescent="0.35">
      <c r="A200" s="173" t="s">
        <v>337</v>
      </c>
      <c r="B200" s="174">
        <v>214958870.32999998</v>
      </c>
      <c r="C200" s="189">
        <v>11588245.540000001</v>
      </c>
      <c r="D200" s="174">
        <v>182469.34999999998</v>
      </c>
      <c r="E200" s="175">
        <f t="shared" si="13"/>
        <v>226364646.51999998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3"/>
        <v>0</v>
      </c>
    </row>
    <row r="202" spans="1:8" ht="12.65" customHeight="1" x14ac:dyDescent="0.35">
      <c r="A202" s="173" t="s">
        <v>339</v>
      </c>
      <c r="B202" s="174">
        <v>10640373.34</v>
      </c>
      <c r="C202" s="189">
        <v>1116314.74</v>
      </c>
      <c r="D202" s="174">
        <v>0</v>
      </c>
      <c r="E202" s="175">
        <f t="shared" si="13"/>
        <v>11756688.08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3"/>
        <v>0</v>
      </c>
    </row>
    <row r="204" spans="1:8" ht="12.65" customHeight="1" x14ac:dyDescent="0.35">
      <c r="A204" s="173" t="s">
        <v>203</v>
      </c>
      <c r="B204" s="175">
        <f>SUM(B195:B203)</f>
        <v>880516568.63999999</v>
      </c>
      <c r="C204" s="191">
        <f>SUM(C195:C203)</f>
        <v>17442139.279999997</v>
      </c>
      <c r="D204" s="175">
        <f>SUM(D195:D203)</f>
        <v>232233.01999999996</v>
      </c>
      <c r="E204" s="175">
        <f>SUM(E195:E203)</f>
        <v>897726474.89999998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1757609.39</v>
      </c>
      <c r="C209" s="189">
        <v>216244.72999999989</v>
      </c>
      <c r="D209" s="174">
        <v>0</v>
      </c>
      <c r="E209" s="175">
        <f t="shared" ref="E209:E216" si="14">SUM(B209:C209)-D209</f>
        <v>1973854.1199999999</v>
      </c>
      <c r="H209" s="259"/>
    </row>
    <row r="210" spans="1:8" ht="12.65" customHeight="1" x14ac:dyDescent="0.35">
      <c r="A210" s="173" t="s">
        <v>334</v>
      </c>
      <c r="B210" s="174">
        <v>305895385.57999998</v>
      </c>
      <c r="C210" s="189">
        <v>20833660.590000022</v>
      </c>
      <c r="D210" s="174">
        <v>47725.490000000005</v>
      </c>
      <c r="E210" s="175">
        <f t="shared" si="14"/>
        <v>326681320.68000001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4"/>
        <v>0</v>
      </c>
      <c r="H211" s="259"/>
    </row>
    <row r="212" spans="1:8" ht="12.65" customHeight="1" x14ac:dyDescent="0.35">
      <c r="A212" s="173" t="s">
        <v>336</v>
      </c>
      <c r="B212" s="174">
        <v>30669621.75</v>
      </c>
      <c r="C212" s="189">
        <v>1668782.6299999997</v>
      </c>
      <c r="D212" s="174">
        <v>1409.07</v>
      </c>
      <c r="E212" s="175">
        <f t="shared" si="14"/>
        <v>32336995.309999999</v>
      </c>
      <c r="H212" s="259"/>
    </row>
    <row r="213" spans="1:8" ht="12.65" customHeight="1" x14ac:dyDescent="0.35">
      <c r="A213" s="173" t="s">
        <v>337</v>
      </c>
      <c r="B213" s="174">
        <v>174393993.13</v>
      </c>
      <c r="C213" s="189">
        <v>11130979.019999981</v>
      </c>
      <c r="D213" s="174">
        <v>182469.34999999998</v>
      </c>
      <c r="E213" s="175">
        <f t="shared" si="14"/>
        <v>185342502.79999998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4"/>
        <v>0</v>
      </c>
      <c r="H214" s="259"/>
    </row>
    <row r="215" spans="1:8" ht="12.65" customHeight="1" x14ac:dyDescent="0.35">
      <c r="A215" s="173" t="s">
        <v>339</v>
      </c>
      <c r="B215" s="174">
        <v>9375022.1099999994</v>
      </c>
      <c r="C215" s="189">
        <v>631319.54999999958</v>
      </c>
      <c r="D215" s="174">
        <v>0</v>
      </c>
      <c r="E215" s="175">
        <f t="shared" si="14"/>
        <v>10006341.659999998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4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522091631.95999998</v>
      </c>
      <c r="C217" s="191">
        <f>SUM(C208:C216)</f>
        <v>34480986.519999996</v>
      </c>
      <c r="D217" s="175">
        <f>SUM(D208:D216)</f>
        <v>231603.90999999997</v>
      </c>
      <c r="E217" s="175">
        <f>SUM(E208:E216)</f>
        <v>556341014.56999993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8" t="s">
        <v>1255</v>
      </c>
      <c r="C220" s="298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28274551.890000004</v>
      </c>
      <c r="D221" s="172">
        <f>C221</f>
        <v>28274551.890000004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1193738504.9535594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722059807.73949993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30288326.587336622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104600852.43992633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521675620.97967786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2572363112.7000003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21734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23948257.986191727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49458147.543808252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73406405.529999971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39091347.830000006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39091347.830000006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2713135417.9499998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973161894.70999992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129549719.65000007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8342068.7100001387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999266.79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13663215.680000002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26097.5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1109058125.6199999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3311377.8799999994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609247965.16999996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41317734.709999993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226364646.52000001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11756688.08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897726474.89999998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556341014.56999981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341385460.33000016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1450443585.95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0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1340330.7799999998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6232042.7200000016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7572373.5000000019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233522.52000000002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233522.52000000002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1442637689.9300003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1450443585.9500003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1450443585.95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1748596113.8400002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1868636843.6700001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3617232957.5100002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28274551.890000001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2572363112.7000003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73406405.530000001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39091347.830000006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2713135417.9500003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904097539.55999994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20320367.520000003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20320367.520000003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924417907.07999992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392493342.82999998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86207815.419999987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23190566.299999997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177499913.34999999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2187640.8400000003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35032520.680000022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35368193.5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7223554.3500000006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6025650.1099999994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8823433.0500000007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12092314.329999998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34907725.290000007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821052670.05000007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103365237.02999985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103365237.02999985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103365237.02999985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Tacoma General / Allenmore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22266</v>
      </c>
      <c r="C414" s="194">
        <f>E138</f>
        <v>22266</v>
      </c>
      <c r="D414" s="179"/>
    </row>
    <row r="415" spans="1:5" ht="12.65" customHeight="1" x14ac:dyDescent="0.35">
      <c r="A415" s="179" t="s">
        <v>464</v>
      </c>
      <c r="B415" s="179">
        <f>D111</f>
        <v>125531</v>
      </c>
      <c r="C415" s="179">
        <f>E139</f>
        <v>125531</v>
      </c>
      <c r="D415" s="194">
        <f>SUM(C59:H59)+N59</f>
        <v>99507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2340</v>
      </c>
    </row>
    <row r="424" spans="1:7" ht="12.65" customHeight="1" x14ac:dyDescent="0.35">
      <c r="A424" s="179" t="s">
        <v>1244</v>
      </c>
      <c r="B424" s="179">
        <f>D114</f>
        <v>4481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5">C378</f>
        <v>392493342.82999998</v>
      </c>
      <c r="C427" s="179">
        <f t="shared" ref="C427:C434" si="16">CE61</f>
        <v>392493342.82999998</v>
      </c>
      <c r="D427" s="179"/>
    </row>
    <row r="428" spans="1:7" ht="12.65" customHeight="1" x14ac:dyDescent="0.35">
      <c r="A428" s="179" t="s">
        <v>3</v>
      </c>
      <c r="B428" s="179">
        <f t="shared" si="15"/>
        <v>86207815.419999987</v>
      </c>
      <c r="C428" s="179">
        <f t="shared" si="16"/>
        <v>86207818</v>
      </c>
      <c r="D428" s="179">
        <f>D173</f>
        <v>86207818.419999987</v>
      </c>
    </row>
    <row r="429" spans="1:7" ht="12.65" customHeight="1" x14ac:dyDescent="0.35">
      <c r="A429" s="179" t="s">
        <v>236</v>
      </c>
      <c r="B429" s="179">
        <f t="shared" si="15"/>
        <v>23190566.299999997</v>
      </c>
      <c r="C429" s="179">
        <f t="shared" si="16"/>
        <v>23190566.299999997</v>
      </c>
      <c r="D429" s="179"/>
    </row>
    <row r="430" spans="1:7" ht="12.65" customHeight="1" x14ac:dyDescent="0.35">
      <c r="A430" s="179" t="s">
        <v>237</v>
      </c>
      <c r="B430" s="179">
        <f t="shared" si="15"/>
        <v>177499913.34999999</v>
      </c>
      <c r="C430" s="179">
        <f t="shared" si="16"/>
        <v>177499913.34999999</v>
      </c>
      <c r="D430" s="179"/>
    </row>
    <row r="431" spans="1:7" ht="12.65" customHeight="1" x14ac:dyDescent="0.35">
      <c r="A431" s="179" t="s">
        <v>444</v>
      </c>
      <c r="B431" s="179">
        <f t="shared" si="15"/>
        <v>2187640.8400000003</v>
      </c>
      <c r="C431" s="179">
        <f t="shared" si="16"/>
        <v>2187640.8400000003</v>
      </c>
      <c r="D431" s="179"/>
    </row>
    <row r="432" spans="1:7" ht="12.65" customHeight="1" x14ac:dyDescent="0.35">
      <c r="A432" s="179" t="s">
        <v>445</v>
      </c>
      <c r="B432" s="179">
        <f t="shared" si="15"/>
        <v>35032520.680000022</v>
      </c>
      <c r="C432" s="179">
        <f t="shared" si="16"/>
        <v>69422251</v>
      </c>
      <c r="D432" s="179"/>
    </row>
    <row r="433" spans="1:7" ht="12.65" customHeight="1" x14ac:dyDescent="0.35">
      <c r="A433" s="179" t="s">
        <v>6</v>
      </c>
      <c r="B433" s="179">
        <f t="shared" si="15"/>
        <v>35368193.5</v>
      </c>
      <c r="C433" s="179">
        <f t="shared" si="16"/>
        <v>35368194</v>
      </c>
      <c r="D433" s="179">
        <f>C217</f>
        <v>34480986.519999996</v>
      </c>
    </row>
    <row r="434" spans="1:7" ht="12.65" customHeight="1" x14ac:dyDescent="0.35">
      <c r="A434" s="179" t="s">
        <v>474</v>
      </c>
      <c r="B434" s="179">
        <f t="shared" si="15"/>
        <v>7223554.3500000006</v>
      </c>
      <c r="C434" s="179">
        <f t="shared" si="16"/>
        <v>7223554.3500000006</v>
      </c>
      <c r="D434" s="179">
        <f>D177</f>
        <v>7223554.3500000006</v>
      </c>
    </row>
    <row r="435" spans="1:7" ht="12.65" customHeight="1" x14ac:dyDescent="0.35">
      <c r="A435" s="179" t="s">
        <v>447</v>
      </c>
      <c r="B435" s="179">
        <f t="shared" si="15"/>
        <v>6025650.1099999994</v>
      </c>
      <c r="C435" s="179"/>
      <c r="D435" s="179">
        <f>D181</f>
        <v>6025650.1100000003</v>
      </c>
    </row>
    <row r="436" spans="1:7" ht="12.65" customHeight="1" x14ac:dyDescent="0.35">
      <c r="A436" s="179" t="s">
        <v>475</v>
      </c>
      <c r="B436" s="179">
        <f t="shared" si="15"/>
        <v>8823433.0500000007</v>
      </c>
      <c r="C436" s="179"/>
      <c r="D436" s="179">
        <f>D186</f>
        <v>8823433.0499999989</v>
      </c>
    </row>
    <row r="437" spans="1:7" ht="12.65" customHeight="1" x14ac:dyDescent="0.35">
      <c r="A437" s="194" t="s">
        <v>449</v>
      </c>
      <c r="B437" s="194">
        <f t="shared" si="15"/>
        <v>12092314.329999998</v>
      </c>
      <c r="C437" s="194"/>
      <c r="D437" s="194">
        <f>D190</f>
        <v>12092314.329999998</v>
      </c>
    </row>
    <row r="438" spans="1:7" ht="12.65" customHeight="1" x14ac:dyDescent="0.35">
      <c r="A438" s="194" t="s">
        <v>476</v>
      </c>
      <c r="B438" s="194">
        <f>C386+C387+C388</f>
        <v>26941397.489999998</v>
      </c>
      <c r="C438" s="194">
        <f>CD69</f>
        <v>26941397.489999998</v>
      </c>
      <c r="D438" s="194">
        <f>D181+D186+D190</f>
        <v>26941397.489999998</v>
      </c>
    </row>
    <row r="439" spans="1:7" ht="12.65" customHeight="1" x14ac:dyDescent="0.35">
      <c r="A439" s="179" t="s">
        <v>451</v>
      </c>
      <c r="B439" s="194">
        <f>C389</f>
        <v>34907725.290000007</v>
      </c>
      <c r="C439" s="194">
        <f>SUM(C69:CC69)</f>
        <v>34907725.289999999</v>
      </c>
      <c r="D439" s="179"/>
    </row>
    <row r="440" spans="1:7" ht="12.65" customHeight="1" x14ac:dyDescent="0.35">
      <c r="A440" s="179" t="s">
        <v>477</v>
      </c>
      <c r="B440" s="194">
        <f>B438+B439</f>
        <v>61849122.780000001</v>
      </c>
      <c r="C440" s="194">
        <f>CE69</f>
        <v>61849122.780000001</v>
      </c>
      <c r="D440" s="179"/>
    </row>
    <row r="441" spans="1:7" ht="12.65" customHeight="1" x14ac:dyDescent="0.35">
      <c r="A441" s="179" t="s">
        <v>478</v>
      </c>
      <c r="B441" s="179">
        <f>D390</f>
        <v>821052670.05000007</v>
      </c>
      <c r="C441" s="179">
        <f>SUM(C427:C437)+C440</f>
        <v>855442403.45000005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28274551.890000004</v>
      </c>
      <c r="C444" s="179">
        <f>C363</f>
        <v>28274551.890000001</v>
      </c>
      <c r="D444" s="179"/>
    </row>
    <row r="445" spans="1:7" ht="12.65" customHeight="1" x14ac:dyDescent="0.35">
      <c r="A445" s="179" t="s">
        <v>343</v>
      </c>
      <c r="B445" s="179">
        <f>D229</f>
        <v>2572363112.7000003</v>
      </c>
      <c r="C445" s="179">
        <f>C364</f>
        <v>2572363112.7000003</v>
      </c>
      <c r="D445" s="179"/>
    </row>
    <row r="446" spans="1:7" ht="12.65" customHeight="1" x14ac:dyDescent="0.35">
      <c r="A446" s="179" t="s">
        <v>351</v>
      </c>
      <c r="B446" s="179">
        <f>D236</f>
        <v>73406405.529999971</v>
      </c>
      <c r="C446" s="179">
        <f>C365</f>
        <v>73406405.530000001</v>
      </c>
      <c r="D446" s="179"/>
    </row>
    <row r="447" spans="1:7" ht="12.65" customHeight="1" x14ac:dyDescent="0.35">
      <c r="A447" s="179" t="s">
        <v>356</v>
      </c>
      <c r="B447" s="179">
        <f>D240</f>
        <v>39091347.830000006</v>
      </c>
      <c r="C447" s="179">
        <f>C366</f>
        <v>39091347.830000006</v>
      </c>
      <c r="D447" s="179"/>
    </row>
    <row r="448" spans="1:7" ht="12.65" customHeight="1" x14ac:dyDescent="0.35">
      <c r="A448" s="179" t="s">
        <v>358</v>
      </c>
      <c r="B448" s="179">
        <f>D242</f>
        <v>2713135417.9499998</v>
      </c>
      <c r="C448" s="179">
        <f>D367</f>
        <v>2713135417.9500003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21734</v>
      </c>
    </row>
    <row r="454" spans="1:7" ht="12.65" customHeight="1" x14ac:dyDescent="0.35">
      <c r="A454" s="179" t="s">
        <v>168</v>
      </c>
      <c r="B454" s="179">
        <f>C233</f>
        <v>23948257.986191727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49458147.543808252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20320367.520000003</v>
      </c>
      <c r="C458" s="194">
        <f>CE70</f>
        <v>20320367.520000003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1748596113.8400002</v>
      </c>
      <c r="C463" s="194">
        <f>CE73</f>
        <v>1748596113.8400002</v>
      </c>
      <c r="D463" s="194">
        <f>E141+E147+E153</f>
        <v>1748596113.8399992</v>
      </c>
    </row>
    <row r="464" spans="1:7" ht="12.65" customHeight="1" x14ac:dyDescent="0.35">
      <c r="A464" s="179" t="s">
        <v>246</v>
      </c>
      <c r="B464" s="194">
        <f>C360</f>
        <v>1868636843.6700001</v>
      </c>
      <c r="C464" s="194">
        <f>CE74</f>
        <v>1868636843.6700003</v>
      </c>
      <c r="D464" s="194">
        <f>E142+E148+E154</f>
        <v>1868636843.6700001</v>
      </c>
    </row>
    <row r="465" spans="1:7" ht="12.65" customHeight="1" x14ac:dyDescent="0.35">
      <c r="A465" s="179" t="s">
        <v>247</v>
      </c>
      <c r="B465" s="194">
        <f>D361</f>
        <v>3617232957.5100002</v>
      </c>
      <c r="C465" s="194">
        <f>CE75</f>
        <v>3617232957.5099998</v>
      </c>
      <c r="D465" s="194">
        <f>D463+D464</f>
        <v>3617232957.5099993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7">C267</f>
        <v>5728062.54</v>
      </c>
      <c r="C468" s="179">
        <f>E195</f>
        <v>5728062.54</v>
      </c>
      <c r="D468" s="179"/>
    </row>
    <row r="469" spans="1:7" ht="12.65" customHeight="1" x14ac:dyDescent="0.35">
      <c r="A469" s="179" t="s">
        <v>333</v>
      </c>
      <c r="B469" s="179">
        <f t="shared" si="17"/>
        <v>3311377.8799999994</v>
      </c>
      <c r="C469" s="179">
        <f>E196</f>
        <v>3311377.88</v>
      </c>
      <c r="D469" s="179"/>
    </row>
    <row r="470" spans="1:7" ht="12.65" customHeight="1" x14ac:dyDescent="0.35">
      <c r="A470" s="179" t="s">
        <v>334</v>
      </c>
      <c r="B470" s="179">
        <f t="shared" si="17"/>
        <v>609247965.16999996</v>
      </c>
      <c r="C470" s="179">
        <f>E197</f>
        <v>609247965.16999996</v>
      </c>
      <c r="D470" s="179"/>
    </row>
    <row r="471" spans="1:7" ht="12.65" customHeight="1" x14ac:dyDescent="0.35">
      <c r="A471" s="179" t="s">
        <v>494</v>
      </c>
      <c r="B471" s="179">
        <f t="shared" si="17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7"/>
        <v>41317734.709999993</v>
      </c>
      <c r="C472" s="179">
        <f>E199</f>
        <v>41317734.710000008</v>
      </c>
      <c r="D472" s="179"/>
    </row>
    <row r="473" spans="1:7" ht="12.65" customHeight="1" x14ac:dyDescent="0.35">
      <c r="A473" s="179" t="s">
        <v>495</v>
      </c>
      <c r="B473" s="179">
        <f t="shared" si="17"/>
        <v>226364646.52000001</v>
      </c>
      <c r="C473" s="179">
        <f>SUM(E200:E201)</f>
        <v>226364646.51999998</v>
      </c>
      <c r="D473" s="179"/>
    </row>
    <row r="474" spans="1:7" ht="12.65" customHeight="1" x14ac:dyDescent="0.35">
      <c r="A474" s="179" t="s">
        <v>339</v>
      </c>
      <c r="B474" s="179">
        <f t="shared" si="17"/>
        <v>11756688.08</v>
      </c>
      <c r="C474" s="179">
        <f>E202</f>
        <v>11756688.08</v>
      </c>
      <c r="D474" s="179"/>
    </row>
    <row r="475" spans="1:7" ht="12.65" customHeight="1" x14ac:dyDescent="0.35">
      <c r="A475" s="179" t="s">
        <v>340</v>
      </c>
      <c r="B475" s="179">
        <f t="shared" si="17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897726474.89999998</v>
      </c>
      <c r="C476" s="179">
        <f>E204</f>
        <v>897726474.89999998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556341014.56999981</v>
      </c>
      <c r="C478" s="179">
        <f>E217</f>
        <v>556341014.56999993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1450443585.95</v>
      </c>
    </row>
    <row r="482" spans="1:12" ht="12.65" customHeight="1" x14ac:dyDescent="0.35">
      <c r="A482" s="180" t="s">
        <v>499</v>
      </c>
      <c r="C482" s="180">
        <f>D339</f>
        <v>1450443585.9500003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176</v>
      </c>
      <c r="B493" s="261" t="str">
        <f>RIGHT('Data 2018'!C82,4)</f>
        <v>2018</v>
      </c>
      <c r="C493" s="261" t="str">
        <f>RIGHT(C82,4)</f>
        <v>2019</v>
      </c>
      <c r="D493" s="261" t="str">
        <f>RIGHT('Data 2018'!C82,4)</f>
        <v>2018</v>
      </c>
      <c r="E493" s="261" t="str">
        <f>RIGHT(C82,4)</f>
        <v>2019</v>
      </c>
      <c r="F493" s="261" t="str">
        <f>RIGHT('Data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'Data 2018'!C71</f>
        <v>54668878.669999994</v>
      </c>
      <c r="C496" s="240">
        <f>C71</f>
        <v>59149061.330000013</v>
      </c>
      <c r="D496" s="240">
        <f>'Data 2018'!C59</f>
        <v>43005</v>
      </c>
      <c r="E496" s="180">
        <f>C59</f>
        <v>43060</v>
      </c>
      <c r="F496" s="263">
        <f t="shared" ref="F496:G511" si="18">IF(B496=0,"",IF(D496=0,"",B496/D496))</f>
        <v>1271.2214549470991</v>
      </c>
      <c r="G496" s="264">
        <f t="shared" si="18"/>
        <v>1373.6428548536928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'Data 2018'!D71</f>
        <v>15378332.689999999</v>
      </c>
      <c r="C497" s="240">
        <f>D71</f>
        <v>17527916.939999998</v>
      </c>
      <c r="D497" s="240">
        <f>'Data 2018'!D59</f>
        <v>13479</v>
      </c>
      <c r="E497" s="180">
        <f>D59</f>
        <v>18692</v>
      </c>
      <c r="F497" s="263">
        <f t="shared" si="18"/>
        <v>1140.9105044884634</v>
      </c>
      <c r="G497" s="263">
        <f t="shared" si="18"/>
        <v>937.72292638561942</v>
      </c>
      <c r="H497" s="265" t="str">
        <f t="shared" ref="H497:H550" si="19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'Data 2018'!E71</f>
        <v>22151001.389999997</v>
      </c>
      <c r="C498" s="240">
        <f>E71</f>
        <v>25259216.77</v>
      </c>
      <c r="D498" s="240">
        <f>'Data 2018'!E59</f>
        <v>27709</v>
      </c>
      <c r="E498" s="180">
        <f>E59</f>
        <v>30014</v>
      </c>
      <c r="F498" s="263">
        <f t="shared" si="18"/>
        <v>799.41540257678002</v>
      </c>
      <c r="G498" s="263">
        <f t="shared" si="18"/>
        <v>841.58115446125134</v>
      </c>
      <c r="H498" s="265" t="str">
        <f t="shared" si="19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'Data 2018'!F71</f>
        <v>0</v>
      </c>
      <c r="C499" s="240">
        <f>F71</f>
        <v>0</v>
      </c>
      <c r="D499" s="240">
        <f>'Data 2018'!F59</f>
        <v>0</v>
      </c>
      <c r="E499" s="180">
        <f>F59</f>
        <v>0</v>
      </c>
      <c r="F499" s="263" t="str">
        <f t="shared" si="18"/>
        <v/>
      </c>
      <c r="G499" s="263" t="str">
        <f t="shared" si="18"/>
        <v/>
      </c>
      <c r="H499" s="265" t="str">
        <f t="shared" si="19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'Data 2018'!G71</f>
        <v>0</v>
      </c>
      <c r="C500" s="240">
        <f>G71</f>
        <v>0</v>
      </c>
      <c r="D500" s="240">
        <f>'Data 2018'!G59</f>
        <v>0</v>
      </c>
      <c r="E500" s="180">
        <f>G59</f>
        <v>0</v>
      </c>
      <c r="F500" s="263" t="str">
        <f t="shared" si="18"/>
        <v/>
      </c>
      <c r="G500" s="263" t="str">
        <f t="shared" si="18"/>
        <v/>
      </c>
      <c r="H500" s="265" t="str">
        <f t="shared" si="19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'Data 2018'!H71</f>
        <v>6253706.4400000004</v>
      </c>
      <c r="C501" s="240">
        <f>H71</f>
        <v>6933763.669999999</v>
      </c>
      <c r="D501" s="240">
        <f>'Data 2018'!H59</f>
        <v>3922</v>
      </c>
      <c r="E501" s="180">
        <f>H59</f>
        <v>7741</v>
      </c>
      <c r="F501" s="263">
        <f t="shared" si="18"/>
        <v>1594.5197450280471</v>
      </c>
      <c r="G501" s="263">
        <f t="shared" si="18"/>
        <v>895.7193734659603</v>
      </c>
      <c r="H501" s="265">
        <f t="shared" si="19"/>
        <v>-0.43825131281130358</v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'Data 2018'!I71</f>
        <v>0</v>
      </c>
      <c r="C502" s="240">
        <f>I71</f>
        <v>0</v>
      </c>
      <c r="D502" s="240">
        <f>'Data 2018'!I59</f>
        <v>0</v>
      </c>
      <c r="E502" s="180">
        <f>I59</f>
        <v>0</v>
      </c>
      <c r="F502" s="263" t="str">
        <f t="shared" si="18"/>
        <v/>
      </c>
      <c r="G502" s="263" t="str">
        <f t="shared" si="18"/>
        <v/>
      </c>
      <c r="H502" s="265" t="str">
        <f t="shared" si="19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'Data 2018'!J71</f>
        <v>0</v>
      </c>
      <c r="C503" s="240">
        <f>J71</f>
        <v>0</v>
      </c>
      <c r="D503" s="240">
        <f>'Data 2018'!J59</f>
        <v>0</v>
      </c>
      <c r="E503" s="180">
        <f>J59</f>
        <v>0</v>
      </c>
      <c r="F503" s="263" t="str">
        <f t="shared" si="18"/>
        <v/>
      </c>
      <c r="G503" s="263" t="str">
        <f t="shared" si="18"/>
        <v/>
      </c>
      <c r="H503" s="265" t="str">
        <f t="shared" si="19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'Data 2018'!K71</f>
        <v>0</v>
      </c>
      <c r="C504" s="240">
        <f>K71</f>
        <v>0</v>
      </c>
      <c r="D504" s="240">
        <f>'Data 2018'!K59</f>
        <v>0</v>
      </c>
      <c r="E504" s="180">
        <f>K59</f>
        <v>0</v>
      </c>
      <c r="F504" s="263" t="str">
        <f t="shared" si="18"/>
        <v/>
      </c>
      <c r="G504" s="263" t="str">
        <f t="shared" si="18"/>
        <v/>
      </c>
      <c r="H504" s="265" t="str">
        <f t="shared" si="19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'Data 2018'!L71</f>
        <v>0</v>
      </c>
      <c r="C505" s="240">
        <f>L71</f>
        <v>0</v>
      </c>
      <c r="D505" s="240">
        <f>'Data 2018'!L59</f>
        <v>0</v>
      </c>
      <c r="E505" s="180">
        <f>L59</f>
        <v>0</v>
      </c>
      <c r="F505" s="263" t="str">
        <f t="shared" si="18"/>
        <v/>
      </c>
      <c r="G505" s="263" t="str">
        <f t="shared" si="18"/>
        <v/>
      </c>
      <c r="H505" s="265" t="str">
        <f t="shared" si="19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'Data 2018'!M71</f>
        <v>0</v>
      </c>
      <c r="C506" s="240">
        <f>M71</f>
        <v>0</v>
      </c>
      <c r="D506" s="240">
        <f>'Data 2018'!M59</f>
        <v>0</v>
      </c>
      <c r="E506" s="180">
        <f>M59</f>
        <v>0</v>
      </c>
      <c r="F506" s="263" t="str">
        <f t="shared" si="18"/>
        <v/>
      </c>
      <c r="G506" s="263" t="str">
        <f t="shared" si="18"/>
        <v/>
      </c>
      <c r="H506" s="265" t="str">
        <f t="shared" si="19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'Data 2018'!N71</f>
        <v>0</v>
      </c>
      <c r="C507" s="240">
        <f>N71</f>
        <v>0</v>
      </c>
      <c r="D507" s="240">
        <f>'Data 2018'!N59</f>
        <v>0</v>
      </c>
      <c r="E507" s="180">
        <f>N59</f>
        <v>0</v>
      </c>
      <c r="F507" s="263" t="str">
        <f t="shared" si="18"/>
        <v/>
      </c>
      <c r="G507" s="263" t="str">
        <f t="shared" si="18"/>
        <v/>
      </c>
      <c r="H507" s="265" t="str">
        <f t="shared" si="19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'Data 2018'!O71</f>
        <v>20094504.509999994</v>
      </c>
      <c r="C508" s="240">
        <f>O71</f>
        <v>20970682.650000002</v>
      </c>
      <c r="D508" s="240">
        <f>'Data 2018'!O59</f>
        <v>3244</v>
      </c>
      <c r="E508" s="180">
        <f>O59</f>
        <v>2340</v>
      </c>
      <c r="F508" s="263">
        <f t="shared" si="18"/>
        <v>6194.3602065351397</v>
      </c>
      <c r="G508" s="263">
        <f t="shared" si="18"/>
        <v>8961.8301923076924</v>
      </c>
      <c r="H508" s="265">
        <f t="shared" si="19"/>
        <v>0.44677253073736845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'Data 2018'!P71</f>
        <v>79329761.810000002</v>
      </c>
      <c r="C509" s="240">
        <f>P71</f>
        <v>99228780</v>
      </c>
      <c r="D509" s="240">
        <f>'Data 2018'!P59</f>
        <v>2309595</v>
      </c>
      <c r="E509" s="180">
        <f>P59</f>
        <v>2735200</v>
      </c>
      <c r="F509" s="263">
        <f t="shared" si="18"/>
        <v>34.347910265652636</v>
      </c>
      <c r="G509" s="263">
        <f t="shared" si="18"/>
        <v>36.278436677391049</v>
      </c>
      <c r="H509" s="265" t="str">
        <f t="shared" si="19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'Data 2018'!Q71</f>
        <v>0</v>
      </c>
      <c r="C510" s="240">
        <f>Q71</f>
        <v>0</v>
      </c>
      <c r="D510" s="240">
        <f>'Data 2018'!Q59</f>
        <v>0</v>
      </c>
      <c r="E510" s="180">
        <f>Q59</f>
        <v>0</v>
      </c>
      <c r="F510" s="263" t="str">
        <f t="shared" si="18"/>
        <v/>
      </c>
      <c r="G510" s="263" t="str">
        <f t="shared" si="18"/>
        <v/>
      </c>
      <c r="H510" s="265" t="str">
        <f t="shared" si="19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'Data 2018'!R71</f>
        <v>6911843.7199999997</v>
      </c>
      <c r="C511" s="240">
        <f>R71</f>
        <v>8506679.6099999994</v>
      </c>
      <c r="D511" s="240">
        <f>'Data 2018'!R59</f>
        <v>0</v>
      </c>
      <c r="E511" s="180">
        <f>R59</f>
        <v>2348715</v>
      </c>
      <c r="F511" s="263" t="str">
        <f t="shared" si="18"/>
        <v/>
      </c>
      <c r="G511" s="263">
        <f t="shared" si="18"/>
        <v>3.6218441190182715</v>
      </c>
      <c r="H511" s="265" t="str">
        <f t="shared" si="19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'Data 2018'!S71</f>
        <v>5903968.9700000007</v>
      </c>
      <c r="C512" s="240">
        <f>S71</f>
        <v>6006371.3600000003</v>
      </c>
      <c r="D512" s="181" t="s">
        <v>529</v>
      </c>
      <c r="E512" s="181" t="s">
        <v>529</v>
      </c>
      <c r="F512" s="263" t="str">
        <f t="shared" ref="F512:G527" si="20">IF(B512=0,"",IF(D512=0,"",B512/D512))</f>
        <v/>
      </c>
      <c r="G512" s="263" t="str">
        <f t="shared" si="20"/>
        <v/>
      </c>
      <c r="H512" s="265" t="str">
        <f t="shared" si="19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'Data 2018'!T71</f>
        <v>15250821.159999998</v>
      </c>
      <c r="C513" s="240">
        <f>T71</f>
        <v>16145717.790000001</v>
      </c>
      <c r="D513" s="181" t="s">
        <v>529</v>
      </c>
      <c r="E513" s="181" t="s">
        <v>529</v>
      </c>
      <c r="F513" s="263" t="str">
        <f t="shared" si="20"/>
        <v/>
      </c>
      <c r="G513" s="263" t="str">
        <f t="shared" si="20"/>
        <v/>
      </c>
      <c r="H513" s="265" t="str">
        <f t="shared" si="19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'Data 2018'!U71</f>
        <v>38233380.719999991</v>
      </c>
      <c r="C514" s="240">
        <f>U71</f>
        <v>40677926.159999996</v>
      </c>
      <c r="D514" s="240">
        <f>'Data 2018'!U59</f>
        <v>1419882</v>
      </c>
      <c r="E514" s="180">
        <f>U59</f>
        <v>1429677</v>
      </c>
      <c r="F514" s="263">
        <f t="shared" si="20"/>
        <v>26.927153608539296</v>
      </c>
      <c r="G514" s="263">
        <f t="shared" si="20"/>
        <v>28.452528899884378</v>
      </c>
      <c r="H514" s="265" t="str">
        <f t="shared" si="19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'Data 2018'!V71</f>
        <v>600.38</v>
      </c>
      <c r="C515" s="240">
        <f>V71</f>
        <v>15915</v>
      </c>
      <c r="D515" s="240">
        <f>'Data 2018'!V59</f>
        <v>0</v>
      </c>
      <c r="E515" s="180">
        <f>V59</f>
        <v>0</v>
      </c>
      <c r="F515" s="263" t="str">
        <f t="shared" si="20"/>
        <v/>
      </c>
      <c r="G515" s="263" t="str">
        <f t="shared" si="20"/>
        <v/>
      </c>
      <c r="H515" s="265" t="str">
        <f t="shared" si="19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'Data 2018'!W71</f>
        <v>2793517.6500000004</v>
      </c>
      <c r="C516" s="240">
        <f>W71</f>
        <v>2865712.4</v>
      </c>
      <c r="D516" s="240">
        <f>'Data 2018'!W59</f>
        <v>81292</v>
      </c>
      <c r="E516" s="180">
        <f>W59</f>
        <v>101663</v>
      </c>
      <c r="F516" s="263">
        <f t="shared" si="20"/>
        <v>34.363992151749251</v>
      </c>
      <c r="G516" s="263">
        <f t="shared" si="20"/>
        <v>28.188351711045314</v>
      </c>
      <c r="H516" s="265" t="str">
        <f t="shared" si="19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'Data 2018'!X71</f>
        <v>3281986.7899999996</v>
      </c>
      <c r="C517" s="240">
        <f>X71</f>
        <v>3524651.4600000004</v>
      </c>
      <c r="D517" s="240">
        <f>'Data 2018'!X59</f>
        <v>290027</v>
      </c>
      <c r="E517" s="180">
        <f>X59</f>
        <v>329840</v>
      </c>
      <c r="F517" s="263">
        <f t="shared" si="20"/>
        <v>11.316142255721017</v>
      </c>
      <c r="G517" s="263">
        <f t="shared" si="20"/>
        <v>10.685943063303421</v>
      </c>
      <c r="H517" s="265" t="str">
        <f t="shared" si="19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'Data 2018'!Y71</f>
        <v>24714391.800000001</v>
      </c>
      <c r="C518" s="240">
        <f>Y71</f>
        <v>28090797.760000002</v>
      </c>
      <c r="D518" s="240">
        <f>'Data 2018'!Y59</f>
        <v>193998</v>
      </c>
      <c r="E518" s="180">
        <f>Y59</f>
        <v>229292</v>
      </c>
      <c r="F518" s="263">
        <f t="shared" si="20"/>
        <v>127.39508551634553</v>
      </c>
      <c r="G518" s="263">
        <f t="shared" si="20"/>
        <v>122.51102419622141</v>
      </c>
      <c r="H518" s="265" t="str">
        <f t="shared" si="19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'Data 2018'!Z71</f>
        <v>13107006.860000001</v>
      </c>
      <c r="C519" s="240">
        <f>Z71</f>
        <v>13609507.140000002</v>
      </c>
      <c r="D519" s="240">
        <f>'Data 2018'!Z59</f>
        <v>0</v>
      </c>
      <c r="E519" s="180">
        <f>Z59</f>
        <v>222782</v>
      </c>
      <c r="F519" s="263" t="str">
        <f t="shared" si="20"/>
        <v/>
      </c>
      <c r="G519" s="263">
        <f t="shared" si="20"/>
        <v>61.088899192933013</v>
      </c>
      <c r="H519" s="265" t="str">
        <f t="shared" si="19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'Data 2018'!AA71</f>
        <v>1448911.99</v>
      </c>
      <c r="C520" s="240">
        <f>AA71</f>
        <v>1377582.75</v>
      </c>
      <c r="D520" s="240">
        <f>'Data 2018'!AA59</f>
        <v>27699</v>
      </c>
      <c r="E520" s="180">
        <f>AA59</f>
        <v>29003</v>
      </c>
      <c r="F520" s="263">
        <f t="shared" si="20"/>
        <v>52.30918047582945</v>
      </c>
      <c r="G520" s="263">
        <f t="shared" si="20"/>
        <v>47.497939868289485</v>
      </c>
      <c r="H520" s="265" t="str">
        <f t="shared" si="19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'Data 2018'!AB71</f>
        <v>58761612.719999999</v>
      </c>
      <c r="C521" s="240">
        <f>AB71</f>
        <v>62387085.060000002</v>
      </c>
      <c r="D521" s="181" t="s">
        <v>529</v>
      </c>
      <c r="E521" s="181" t="s">
        <v>529</v>
      </c>
      <c r="F521" s="263" t="str">
        <f t="shared" si="20"/>
        <v/>
      </c>
      <c r="G521" s="263" t="str">
        <f t="shared" si="20"/>
        <v/>
      </c>
      <c r="H521" s="265" t="str">
        <f t="shared" si="19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'Data 2018'!AC71</f>
        <v>9386885.2199999988</v>
      </c>
      <c r="C522" s="240">
        <f>AC71</f>
        <v>9642806.879999999</v>
      </c>
      <c r="D522" s="240">
        <f>'Data 2018'!AC59</f>
        <v>231980</v>
      </c>
      <c r="E522" s="180">
        <f>AC59</f>
        <v>233869</v>
      </c>
      <c r="F522" s="263">
        <f t="shared" si="20"/>
        <v>40.464200448314507</v>
      </c>
      <c r="G522" s="263">
        <f t="shared" si="20"/>
        <v>41.231659091200626</v>
      </c>
      <c r="H522" s="265" t="str">
        <f t="shared" si="19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'Data 2018'!AD71</f>
        <v>1047061.44</v>
      </c>
      <c r="C523" s="240">
        <f>AD71</f>
        <v>1402772.84</v>
      </c>
      <c r="D523" s="240">
        <f>'Data 2018'!AD59</f>
        <v>7971</v>
      </c>
      <c r="E523" s="180">
        <f>AD59</f>
        <v>7542</v>
      </c>
      <c r="F523" s="263">
        <f t="shared" si="20"/>
        <v>131.35885585246518</v>
      </c>
      <c r="G523" s="263">
        <f t="shared" si="20"/>
        <v>185.99480774330416</v>
      </c>
      <c r="H523" s="265">
        <f t="shared" si="19"/>
        <v>0.41592895687370324</v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'Data 2018'!AE71</f>
        <v>2154118.4500000007</v>
      </c>
      <c r="C524" s="240">
        <f>AE71</f>
        <v>2611922.87</v>
      </c>
      <c r="D524" s="240">
        <f>'Data 2018'!AE59</f>
        <v>94779</v>
      </c>
      <c r="E524" s="180">
        <f>AE59</f>
        <v>99947</v>
      </c>
      <c r="F524" s="263">
        <f t="shared" si="20"/>
        <v>22.727803099842799</v>
      </c>
      <c r="G524" s="263">
        <f t="shared" si="20"/>
        <v>26.133079231992959</v>
      </c>
      <c r="H524" s="265" t="str">
        <f t="shared" si="19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'Data 2018'!AF71</f>
        <v>0</v>
      </c>
      <c r="C525" s="240">
        <f>AF71</f>
        <v>0</v>
      </c>
      <c r="D525" s="240">
        <f>'Data 2018'!AF59</f>
        <v>0</v>
      </c>
      <c r="E525" s="180">
        <f>AF59</f>
        <v>0</v>
      </c>
      <c r="F525" s="263" t="str">
        <f t="shared" si="20"/>
        <v/>
      </c>
      <c r="G525" s="263" t="str">
        <f t="shared" si="20"/>
        <v/>
      </c>
      <c r="H525" s="265" t="str">
        <f t="shared" si="19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'Data 2018'!AG71</f>
        <v>30549429.770000003</v>
      </c>
      <c r="C526" s="240">
        <f>AG71</f>
        <v>35264367.390000008</v>
      </c>
      <c r="D526" s="240">
        <f>'Data 2018'!AG59</f>
        <v>86323</v>
      </c>
      <c r="E526" s="180">
        <f>AG59</f>
        <v>88499</v>
      </c>
      <c r="F526" s="263">
        <f t="shared" si="20"/>
        <v>353.89675717943078</v>
      </c>
      <c r="G526" s="263">
        <f t="shared" si="20"/>
        <v>398.47193064328417</v>
      </c>
      <c r="H526" s="265" t="str">
        <f t="shared" si="19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'Data 2018'!AH71</f>
        <v>0</v>
      </c>
      <c r="C527" s="240">
        <f>AH71</f>
        <v>0</v>
      </c>
      <c r="D527" s="240">
        <f>'Data 2018'!AH59</f>
        <v>0</v>
      </c>
      <c r="E527" s="180">
        <f>AH59</f>
        <v>0</v>
      </c>
      <c r="F527" s="263" t="str">
        <f t="shared" si="20"/>
        <v/>
      </c>
      <c r="G527" s="263" t="str">
        <f t="shared" si="20"/>
        <v/>
      </c>
      <c r="H527" s="265" t="str">
        <f t="shared" si="19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'Data 2018'!AI71</f>
        <v>6445028.7600000007</v>
      </c>
      <c r="C528" s="240">
        <f>AI71</f>
        <v>3899697.52</v>
      </c>
      <c r="D528" s="240">
        <f>'Data 2018'!AI59</f>
        <v>624</v>
      </c>
      <c r="E528" s="180">
        <f>AI59</f>
        <v>519</v>
      </c>
      <c r="F528" s="263">
        <f t="shared" ref="F528:G540" si="21">IF(B528=0,"",IF(D528=0,"",B528/D528))</f>
        <v>10328.571730769232</v>
      </c>
      <c r="G528" s="263">
        <f t="shared" si="21"/>
        <v>7513.8680539499037</v>
      </c>
      <c r="H528" s="265">
        <f t="shared" si="19"/>
        <v>-0.27251625395931678</v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'Data 2018'!AJ71</f>
        <v>58518328.359999999</v>
      </c>
      <c r="C529" s="240">
        <f>AJ71</f>
        <v>63304278.960000001</v>
      </c>
      <c r="D529" s="240">
        <f>'Data 2018'!AJ59</f>
        <v>163196</v>
      </c>
      <c r="E529" s="180">
        <f>AJ59</f>
        <v>166372</v>
      </c>
      <c r="F529" s="263">
        <f t="shared" si="21"/>
        <v>358.57697713179243</v>
      </c>
      <c r="G529" s="263">
        <f t="shared" si="21"/>
        <v>380.49839492222247</v>
      </c>
      <c r="H529" s="265" t="str">
        <f t="shared" si="19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'Data 2018'!AK71</f>
        <v>192813.27</v>
      </c>
      <c r="C530" s="240">
        <f>AK71</f>
        <v>174941.58</v>
      </c>
      <c r="D530" s="240">
        <f>'Data 2018'!AK59</f>
        <v>6317</v>
      </c>
      <c r="E530" s="180">
        <f>AK59</f>
        <v>5950</v>
      </c>
      <c r="F530" s="263">
        <f t="shared" si="21"/>
        <v>30.522917524141203</v>
      </c>
      <c r="G530" s="263">
        <f t="shared" si="21"/>
        <v>29.401946218487392</v>
      </c>
      <c r="H530" s="265" t="str">
        <f t="shared" si="19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'Data 2018'!AL71</f>
        <v>596102.14</v>
      </c>
      <c r="C531" s="240">
        <f>AL71</f>
        <v>716420.49</v>
      </c>
      <c r="D531" s="240">
        <f>'Data 2018'!AL59</f>
        <v>24506</v>
      </c>
      <c r="E531" s="180">
        <f>AL59</f>
        <v>0</v>
      </c>
      <c r="F531" s="263">
        <f t="shared" si="21"/>
        <v>24.324742512037869</v>
      </c>
      <c r="G531" s="263" t="str">
        <f t="shared" si="21"/>
        <v/>
      </c>
      <c r="H531" s="265" t="str">
        <f t="shared" si="19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'Data 2018'!AM71</f>
        <v>0</v>
      </c>
      <c r="C532" s="240">
        <f>AM71</f>
        <v>0</v>
      </c>
      <c r="D532" s="240">
        <f>'Data 2018'!AM59</f>
        <v>0</v>
      </c>
      <c r="E532" s="180">
        <f>AM59</f>
        <v>0</v>
      </c>
      <c r="F532" s="263" t="str">
        <f t="shared" si="21"/>
        <v/>
      </c>
      <c r="G532" s="263" t="str">
        <f t="shared" si="21"/>
        <v/>
      </c>
      <c r="H532" s="265" t="str">
        <f t="shared" si="19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'Data 2018'!AN71</f>
        <v>0</v>
      </c>
      <c r="C533" s="240">
        <f>AN71</f>
        <v>0</v>
      </c>
      <c r="D533" s="240">
        <f>'Data 2018'!AN59</f>
        <v>0</v>
      </c>
      <c r="E533" s="180">
        <f>AN59</f>
        <v>0</v>
      </c>
      <c r="F533" s="263" t="str">
        <f t="shared" si="21"/>
        <v/>
      </c>
      <c r="G533" s="263" t="str">
        <f t="shared" si="21"/>
        <v/>
      </c>
      <c r="H533" s="265" t="str">
        <f t="shared" si="19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'Data 2018'!AO71</f>
        <v>2580313.44</v>
      </c>
      <c r="C534" s="240">
        <f>AO71</f>
        <v>550743.81000000006</v>
      </c>
      <c r="D534" s="240">
        <f>'Data 2018'!AO59</f>
        <v>0</v>
      </c>
      <c r="E534" s="180">
        <f>AO59</f>
        <v>0</v>
      </c>
      <c r="F534" s="263" t="str">
        <f t="shared" si="21"/>
        <v/>
      </c>
      <c r="G534" s="263" t="str">
        <f t="shared" si="21"/>
        <v/>
      </c>
      <c r="H534" s="265" t="str">
        <f t="shared" si="19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'Data 2018'!AP71</f>
        <v>10419150.870000001</v>
      </c>
      <c r="C535" s="240">
        <f>AP71</f>
        <v>10767328.189999999</v>
      </c>
      <c r="D535" s="240">
        <f>'Data 2018'!AP59</f>
        <v>40965</v>
      </c>
      <c r="E535" s="180">
        <f>AP59</f>
        <v>0</v>
      </c>
      <c r="F535" s="263">
        <f t="shared" si="21"/>
        <v>254.34275283778837</v>
      </c>
      <c r="G535" s="263" t="str">
        <f t="shared" si="21"/>
        <v/>
      </c>
      <c r="H535" s="265" t="str">
        <f t="shared" si="19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'Data 2018'!AQ71</f>
        <v>0</v>
      </c>
      <c r="C536" s="240">
        <f>AQ71</f>
        <v>0</v>
      </c>
      <c r="D536" s="240">
        <f>'Data 2018'!AQ59</f>
        <v>0</v>
      </c>
      <c r="E536" s="180">
        <f>AQ59</f>
        <v>0</v>
      </c>
      <c r="F536" s="263" t="str">
        <f t="shared" si="21"/>
        <v/>
      </c>
      <c r="G536" s="263" t="str">
        <f t="shared" si="21"/>
        <v/>
      </c>
      <c r="H536" s="265" t="str">
        <f t="shared" si="19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'Data 2018'!AR71</f>
        <v>0</v>
      </c>
      <c r="C537" s="240">
        <f>AR71</f>
        <v>0</v>
      </c>
      <c r="D537" s="240">
        <f>'Data 2018'!AR59</f>
        <v>0</v>
      </c>
      <c r="E537" s="180">
        <f>AR59</f>
        <v>0</v>
      </c>
      <c r="F537" s="263" t="str">
        <f t="shared" si="21"/>
        <v/>
      </c>
      <c r="G537" s="263" t="str">
        <f t="shared" si="21"/>
        <v/>
      </c>
      <c r="H537" s="265" t="str">
        <f t="shared" si="19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'Data 2018'!AS71</f>
        <v>0</v>
      </c>
      <c r="C538" s="240">
        <f>AS71</f>
        <v>0</v>
      </c>
      <c r="D538" s="240">
        <f>'Data 2018'!AS59</f>
        <v>0</v>
      </c>
      <c r="E538" s="180">
        <f>AS59</f>
        <v>0</v>
      </c>
      <c r="F538" s="263" t="str">
        <f t="shared" si="21"/>
        <v/>
      </c>
      <c r="G538" s="263" t="str">
        <f t="shared" si="21"/>
        <v/>
      </c>
      <c r="H538" s="265" t="str">
        <f t="shared" si="19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'Data 2018'!AT71</f>
        <v>0</v>
      </c>
      <c r="C539" s="240">
        <f>AT71</f>
        <v>0</v>
      </c>
      <c r="D539" s="240">
        <f>'Data 2018'!AT59</f>
        <v>0</v>
      </c>
      <c r="E539" s="180">
        <f>AT59</f>
        <v>0</v>
      </c>
      <c r="F539" s="263" t="str">
        <f t="shared" si="21"/>
        <v/>
      </c>
      <c r="G539" s="263" t="str">
        <f t="shared" si="21"/>
        <v/>
      </c>
      <c r="H539" s="265" t="str">
        <f t="shared" si="19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'Data 2018'!AU71</f>
        <v>0</v>
      </c>
      <c r="C540" s="240">
        <f>AU71</f>
        <v>0</v>
      </c>
      <c r="D540" s="240">
        <f>'Data 2018'!AU59</f>
        <v>0</v>
      </c>
      <c r="E540" s="180">
        <f>AU59</f>
        <v>0</v>
      </c>
      <c r="F540" s="263" t="str">
        <f t="shared" si="21"/>
        <v/>
      </c>
      <c r="G540" s="263" t="str">
        <f t="shared" si="21"/>
        <v/>
      </c>
      <c r="H540" s="265" t="str">
        <f t="shared" si="19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'Data 2018'!AV71</f>
        <v>46814509.530000001</v>
      </c>
      <c r="C541" s="240">
        <f>AV71</f>
        <v>51516237.699999996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'Data 2018'!AW71</f>
        <v>5492368.7999999998</v>
      </c>
      <c r="C542" s="240">
        <f>AW71</f>
        <v>6074552.9200000009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'Data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'Data 2018'!AY71</f>
        <v>1075203.7000000002</v>
      </c>
      <c r="C544" s="240">
        <f>AY71</f>
        <v>1180614.4100000001</v>
      </c>
      <c r="D544" s="240">
        <f>'Data 2018'!AY59</f>
        <v>307599</v>
      </c>
      <c r="E544" s="180">
        <f>AY59</f>
        <v>307599</v>
      </c>
      <c r="F544" s="263">
        <f t="shared" ref="F544:G550" si="22">IF(B544=0,"",IF(D544=0,"",B544/D544))</f>
        <v>3.4954720268921555</v>
      </c>
      <c r="G544" s="263">
        <f t="shared" si="22"/>
        <v>3.8381607547488783</v>
      </c>
      <c r="H544" s="265" t="str">
        <f t="shared" si="19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'Data 2018'!AZ71</f>
        <v>0</v>
      </c>
      <c r="C545" s="240">
        <f>AZ71</f>
        <v>0</v>
      </c>
      <c r="D545" s="240">
        <f>'Data 2018'!AZ59</f>
        <v>0</v>
      </c>
      <c r="E545" s="180">
        <f>AZ59</f>
        <v>0</v>
      </c>
      <c r="F545" s="263" t="str">
        <f t="shared" si="22"/>
        <v/>
      </c>
      <c r="G545" s="263" t="str">
        <f t="shared" si="22"/>
        <v/>
      </c>
      <c r="H545" s="265" t="str">
        <f t="shared" si="19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'Data 2018'!BA71</f>
        <v>0</v>
      </c>
      <c r="C546" s="240">
        <f>BA71</f>
        <v>0</v>
      </c>
      <c r="D546" s="240">
        <f>'Data 2018'!BA59</f>
        <v>0</v>
      </c>
      <c r="E546" s="180">
        <f>BA59</f>
        <v>0</v>
      </c>
      <c r="F546" s="263" t="str">
        <f t="shared" si="22"/>
        <v/>
      </c>
      <c r="G546" s="263" t="str">
        <f t="shared" si="22"/>
        <v/>
      </c>
      <c r="H546" s="265" t="str">
        <f t="shared" si="19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'Data 2018'!BB71</f>
        <v>2928982.1999999997</v>
      </c>
      <c r="C547" s="240">
        <f>BB71</f>
        <v>3260432.07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'Data 2018'!BC71</f>
        <v>1435611.01</v>
      </c>
      <c r="C548" s="240">
        <f>BC71</f>
        <v>1614391.2799999998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'Data 2018'!BD71</f>
        <v>492124.51</v>
      </c>
      <c r="C549" s="240">
        <f>BD71</f>
        <v>584234.05000000005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'Data 2018'!BE71</f>
        <v>2217050.4</v>
      </c>
      <c r="C550" s="240">
        <f>BE71</f>
        <v>2467025.6999999997</v>
      </c>
      <c r="D550" s="240">
        <f>'Data 2018'!BE59</f>
        <v>592698</v>
      </c>
      <c r="E550" s="180">
        <f>BE59</f>
        <v>592698</v>
      </c>
      <c r="F550" s="263">
        <f t="shared" si="22"/>
        <v>3.7406071894961683</v>
      </c>
      <c r="G550" s="263">
        <f t="shared" si="22"/>
        <v>4.1623654879888239</v>
      </c>
      <c r="H550" s="265" t="str">
        <f t="shared" si="19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'Data 2018'!BF71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'Data 2018'!BG71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'Data 2018'!BH71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'Data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'Data 2018'!BJ71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'Data 2018'!BK71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'Data 2018'!BL71</f>
        <v>1327963.5799999998</v>
      </c>
      <c r="C557" s="240">
        <f>BL71</f>
        <v>1556866.7899999998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'Data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'Data 2018'!BN71</f>
        <v>7748774.0500000007</v>
      </c>
      <c r="C559" s="240">
        <f>BN71</f>
        <v>8987031.7300000004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'Data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'Data 2018'!BP71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'Data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'Data 2018'!BR71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'Data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'Data 2018'!BT71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'Data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'Data 2018'!BV71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'Data 2018'!BW71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'Data 2018'!BX71</f>
        <v>3872579.9999999995</v>
      </c>
      <c r="C569" s="240">
        <f>BX71</f>
        <v>4293259.3199999994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'Data 2018'!BY71</f>
        <v>1885413.5999999996</v>
      </c>
      <c r="C570" s="240">
        <f>BY71</f>
        <v>2073156.0899999996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'Data 2018'!BZ71</f>
        <v>1858361.43</v>
      </c>
      <c r="C571" s="240">
        <f>BZ71</f>
        <v>3310348.0899999994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'Data 2018'!CA71</f>
        <v>0</v>
      </c>
      <c r="C572" s="240">
        <f>CA71</f>
        <v>11437.62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'Data 2018'!CB71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'Data 2018'!CC71</f>
        <v>177928409.04999998</v>
      </c>
      <c r="C574" s="240">
        <f>CC71</f>
        <v>180638402.28999999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'Data 2018'!CD71</f>
        <v>25651842.41</v>
      </c>
      <c r="C575" s="240">
        <f>CD71</f>
        <v>26941397.489999998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644711963.07177067</v>
      </c>
      <c r="F612" s="180">
        <f>CE64-(AX64+BD64+BE64+BG64+BJ64+BN64+BP64+BQ64+CB64+CC64+CD64)</f>
        <v>174042383.29999998</v>
      </c>
      <c r="G612" s="180">
        <f>CE77-(AX77+AY77+BD77+BE77+BG77+BJ77+BN77+BP77+BQ77+CB77+CC77+CD77)</f>
        <v>307599</v>
      </c>
      <c r="H612" s="197">
        <f>CE60-(AX60+AY60+AZ60+BD60+BE60+BG60+BJ60+BN60+BO60+BP60+BQ60+BR60+CB60+CC60+CD60)</f>
        <v>2982.560809865402</v>
      </c>
      <c r="I612" s="180">
        <f>CE78-(AX78+AY78+AZ78+BD78+BE78+BF78+BG78+BJ78+BN78+BO78+BP78+BQ78+BR78+CB78+CC78+CD78)</f>
        <v>278272</v>
      </c>
      <c r="J612" s="180">
        <f>CE79-(AX79+AY79+AZ79+BA79+BD79+BE79+BF79+BG79+BJ79+BN79+BO79+BP79+BQ79+BR79+CB79+CC79+CD79)</f>
        <v>4001188.9999999995</v>
      </c>
      <c r="K612" s="180">
        <f>CE75-(AW75+AX75+AY75+AZ75+BA75+BB75+BC75+BD75+BE75+BF75+BG75+BH75+BI75+BJ75+BK75+BL75+BM75+BN75+BO75+BP75+BQ75+BR75+BS75+BT75+BU75+BV75+BW75+BX75+CB75+CC75+CD75)</f>
        <v>3596641183.5099998</v>
      </c>
      <c r="L612" s="197">
        <f>CE80-(AW80+AX80+AY80+AZ80+BA80+BB80+BC80+BD80+BE80+BF80+BG80+BH80+BI80+BJ80+BK80+BL80+BM80+BN80+BO80+BP80+BQ80+BR80+BS80+BT80+BU80+BV80+BW80+BX80+BY80+BZ80+CA80+CB80+CC80+CD80)</f>
        <v>952.40273959556134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2467025.6999999997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26941397.489999998</v>
      </c>
      <c r="D615" s="266">
        <f>SUM(C614:C615)</f>
        <v>29408423.189999998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8987031.7300000004</v>
      </c>
      <c r="D619" s="180">
        <f>(D615/D612)*BN76</f>
        <v>518524.94538580126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180638402.28999999</v>
      </c>
      <c r="D620" s="180">
        <f>(D615/D612)*CC76</f>
        <v>266113.89284369955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190410072.85822949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584234.05000000005</v>
      </c>
      <c r="D624" s="180">
        <f>(D615/D612)*BD76</f>
        <v>0</v>
      </c>
      <c r="E624" s="180">
        <f>(E623/E612)*SUM(C624:D624)</f>
        <v>172548.44705646418</v>
      </c>
      <c r="F624" s="180">
        <f>SUM(C624:E624)</f>
        <v>756782.4970564642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1180614.4100000001</v>
      </c>
      <c r="D625" s="180">
        <f>(D615/D612)*AY76</f>
        <v>384784.6682467059</v>
      </c>
      <c r="E625" s="180">
        <f>(E623/E612)*SUM(C625:D625)</f>
        <v>462327.00742979563</v>
      </c>
      <c r="F625" s="180">
        <f>(F624/F612)*AY64</f>
        <v>1611.0299024697204</v>
      </c>
      <c r="G625" s="180">
        <f>SUM(C625:F625)</f>
        <v>2029337.1155789716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6074552.9200000009</v>
      </c>
      <c r="D631" s="180">
        <f>(D615/D612)*AW76</f>
        <v>218213.74942894067</v>
      </c>
      <c r="E631" s="180">
        <f>(E623/E612)*SUM(C631:D631)</f>
        <v>1858513.9234843331</v>
      </c>
      <c r="F631" s="180">
        <f>(F624/F612)*AW64</f>
        <v>214.86441049384695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3260432.07</v>
      </c>
      <c r="D632" s="180">
        <f>(D615/D612)*BB76</f>
        <v>27604.675241986959</v>
      </c>
      <c r="E632" s="180">
        <f>(E623/E612)*SUM(C632:D632)</f>
        <v>971093.06493877864</v>
      </c>
      <c r="F632" s="180">
        <f>(F624/F612)*BB64</f>
        <v>10.077235826977255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1614391.2799999998</v>
      </c>
      <c r="D633" s="180">
        <f>(D615/D612)*BC76</f>
        <v>0</v>
      </c>
      <c r="E633" s="180">
        <f>(E623/E612)*SUM(C633:D633)</f>
        <v>476796.42825593165</v>
      </c>
      <c r="F633" s="180">
        <f>(F624/F612)*BC64</f>
        <v>70.198659704457057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26503.00916189616</v>
      </c>
      <c r="E634" s="180">
        <f>(E623/E612)*SUM(C634:D634)</f>
        <v>7827.4333260932399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1556866.7899999998</v>
      </c>
      <c r="D637" s="180">
        <f>(D615/D612)*BL76</f>
        <v>174319.30358107056</v>
      </c>
      <c r="E637" s="180">
        <f>(E623/E612)*SUM(C637:D637)</f>
        <v>511290.76097697549</v>
      </c>
      <c r="F637" s="180">
        <f>(F624/F612)*BL64</f>
        <v>114.81521226531859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4293259.3199999994</v>
      </c>
      <c r="D644" s="180">
        <f>(D615/D612)*BX76</f>
        <v>118797.31812842221</v>
      </c>
      <c r="E644" s="180">
        <f>(E623/E612)*SUM(C644:D644)</f>
        <v>1303062.5675347459</v>
      </c>
      <c r="F644" s="180">
        <f>(F624/F612)*BX64</f>
        <v>49.088395803097846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22493983.657973267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2073156.0899999996</v>
      </c>
      <c r="D645" s="180">
        <f>(D615/D612)*BY76</f>
        <v>15844.637960008658</v>
      </c>
      <c r="E645" s="180">
        <f>(E623/E612)*SUM(C645:D645)</f>
        <v>616968.20222875162</v>
      </c>
      <c r="F645" s="180">
        <f>(F624/F612)*BY64</f>
        <v>9.02321626112081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3310348.0899999994</v>
      </c>
      <c r="D646" s="180">
        <f>(D615/D612)*BZ76</f>
        <v>0</v>
      </c>
      <c r="E646" s="180">
        <f>(E623/E612)*SUM(C646:D646)</f>
        <v>977682.52662752569</v>
      </c>
      <c r="F646" s="180">
        <f>(F624/F612)*BZ64</f>
        <v>2.5329081572072507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11437.62</v>
      </c>
      <c r="D647" s="180">
        <f>(D615/D612)*CA76</f>
        <v>0</v>
      </c>
      <c r="E647" s="180">
        <f>(E623/E612)*SUM(C647:D647)</f>
        <v>3378.0016228461109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7008826.7245635502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242993149.84999996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59149061.330000013</v>
      </c>
      <c r="D668" s="180">
        <f>(D615/D612)*C76</f>
        <v>4216830.3824001746</v>
      </c>
      <c r="E668" s="180">
        <f>(E623/E612)*SUM(C668:D668)</f>
        <v>18714565.183803864</v>
      </c>
      <c r="F668" s="180">
        <f>(F624/F612)*C64</f>
        <v>24162.330830656701</v>
      </c>
      <c r="G668" s="180">
        <f>(G625/G612)*C77</f>
        <v>435055.40248745837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1715439.5085215569</v>
      </c>
      <c r="L668" s="180">
        <f>(L647/L612)*C80</f>
        <v>2109726.5992860054</v>
      </c>
      <c r="M668" s="180">
        <f t="shared" ref="M668:M713" si="23">ROUND(SUM(D668:L668),0)</f>
        <v>27215779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17527916.939999998</v>
      </c>
      <c r="D669" s="180">
        <f>(D615/D612)*D76</f>
        <v>493114.17363033735</v>
      </c>
      <c r="E669" s="180">
        <f>(E623/E612)*SUM(C669:D669)</f>
        <v>5322354.8559231311</v>
      </c>
      <c r="F669" s="180">
        <f>(F624/F612)*D64</f>
        <v>5602.5149460920511</v>
      </c>
      <c r="G669" s="180">
        <f>(G625/G612)*D77</f>
        <v>274640.92791080923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439668.4896581397</v>
      </c>
      <c r="L669" s="180">
        <f>(L647/L612)*D80</f>
        <v>621146.20713272481</v>
      </c>
      <c r="M669" s="180">
        <f t="shared" si="23"/>
        <v>7156527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25259216.77</v>
      </c>
      <c r="D670" s="180">
        <f>(D615/D612)*E76</f>
        <v>2945629.3062409842</v>
      </c>
      <c r="E670" s="180">
        <f>(E623/E612)*SUM(C670:D670)</f>
        <v>8330056.0621586302</v>
      </c>
      <c r="F670" s="180">
        <f>(F624/F612)*E64</f>
        <v>6863.8906418938641</v>
      </c>
      <c r="G670" s="180">
        <f>(G625/G612)*E77</f>
        <v>732589.12195825006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522025.1097166593</v>
      </c>
      <c r="L670" s="180">
        <f>(L647/L612)*E80</f>
        <v>913987.85481880663</v>
      </c>
      <c r="M670" s="180">
        <f t="shared" si="23"/>
        <v>13451151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3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3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6933763.669999999</v>
      </c>
      <c r="D673" s="180">
        <f>(D615/D612)*H76</f>
        <v>0</v>
      </c>
      <c r="E673" s="180">
        <f>(E623/E612)*SUM(C673:D673)</f>
        <v>2047826.8144676427</v>
      </c>
      <c r="F673" s="180">
        <f>(F624/F612)*H64</f>
        <v>351.95443913629902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279001.89406755881</v>
      </c>
      <c r="L673" s="180">
        <f>(L647/L612)*H80</f>
        <v>117178.63215326497</v>
      </c>
      <c r="M673" s="180">
        <f t="shared" si="23"/>
        <v>2444359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3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3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3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3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3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3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20970682.650000002</v>
      </c>
      <c r="D680" s="180">
        <f>(D615/D612)*O76</f>
        <v>2086276.6654500824</v>
      </c>
      <c r="E680" s="180">
        <f>(E623/E612)*SUM(C680:D680)</f>
        <v>6809672.4655555198</v>
      </c>
      <c r="F680" s="180">
        <f>(F624/F612)*O64</f>
        <v>6120.7417109473445</v>
      </c>
      <c r="G680" s="180">
        <f>(G625/G612)*O77</f>
        <v>197504.75531158317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443118.3070732968</v>
      </c>
      <c r="L680" s="180">
        <f>(L647/L612)*O80</f>
        <v>637317.45070683537</v>
      </c>
      <c r="M680" s="180">
        <f t="shared" si="23"/>
        <v>10180010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99228780</v>
      </c>
      <c r="D681" s="180">
        <f>(D615/D612)*P76</f>
        <v>3427825.5720208366</v>
      </c>
      <c r="E681" s="180">
        <f>(E623/E612)*SUM(C681:D681)</f>
        <v>30318735.909932267</v>
      </c>
      <c r="F681" s="180">
        <f>(F624/F612)*P64</f>
        <v>234672.32860232177</v>
      </c>
      <c r="G681" s="180">
        <f>(G625/G612)*P77</f>
        <v>149515.65853714166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4978796.4514801065</v>
      </c>
      <c r="L681" s="180">
        <f>(L647/L612)*P80</f>
        <v>680929.12381780881</v>
      </c>
      <c r="M681" s="180">
        <f t="shared" si="23"/>
        <v>39790475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3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8506679.6099999994</v>
      </c>
      <c r="D683" s="180">
        <f>(D615/D612)*R76</f>
        <v>1254437.3906404751</v>
      </c>
      <c r="E683" s="180">
        <f>(E623/E612)*SUM(C683:D683)</f>
        <v>2882861.0383064202</v>
      </c>
      <c r="F683" s="180">
        <f>(F624/F612)*R64</f>
        <v>2249.2446197542708</v>
      </c>
      <c r="G683" s="180">
        <f>(G625/G612)*R77</f>
        <v>2243.0977321020237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571957.34076574771</v>
      </c>
      <c r="L683" s="180">
        <f>(L647/L612)*R80</f>
        <v>277972.11291943281</v>
      </c>
      <c r="M683" s="180">
        <f t="shared" si="23"/>
        <v>4991720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6006371.3600000003</v>
      </c>
      <c r="D684" s="180">
        <f>(D615/D612)*S76</f>
        <v>614461.20361439325</v>
      </c>
      <c r="E684" s="180">
        <f>(E623/E612)*SUM(C684:D684)</f>
        <v>1955405.3329697782</v>
      </c>
      <c r="F684" s="180">
        <f>(F624/F612)*S64</f>
        <v>5686.7648084618822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2455.2221614521377</v>
      </c>
      <c r="L684" s="180">
        <f>(L647/L612)*S80</f>
        <v>0</v>
      </c>
      <c r="M684" s="180">
        <f t="shared" si="23"/>
        <v>2578009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16145717.790000001</v>
      </c>
      <c r="D685" s="180">
        <f>(D615/D612)*T76</f>
        <v>202932.84690451002</v>
      </c>
      <c r="E685" s="180">
        <f>(E623/E612)*SUM(C685:D685)</f>
        <v>4828431.822600116</v>
      </c>
      <c r="F685" s="180">
        <f>(F624/F612)*T64</f>
        <v>56086.125971215595</v>
      </c>
      <c r="G685" s="180">
        <f>(G625/G612)*T77</f>
        <v>16955.179916182944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686847.08722992928</v>
      </c>
      <c r="L685" s="180">
        <f>(L647/L612)*T80</f>
        <v>110805.47034820433</v>
      </c>
      <c r="M685" s="180">
        <f t="shared" si="23"/>
        <v>5902059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40677926.159999996</v>
      </c>
      <c r="D686" s="180">
        <f>(D615/D612)*U76</f>
        <v>1158694.6683448718</v>
      </c>
      <c r="E686" s="180">
        <f>(E623/E612)*SUM(C686:D686)</f>
        <v>12356082.214004867</v>
      </c>
      <c r="F686" s="180">
        <f>(F624/F612)*U64</f>
        <v>68051.63119757839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1175523.1908366808</v>
      </c>
      <c r="L686" s="180">
        <f>(L647/L612)*U80</f>
        <v>0</v>
      </c>
      <c r="M686" s="180">
        <f t="shared" si="23"/>
        <v>14758352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15915</v>
      </c>
      <c r="D687" s="180">
        <f>(D615/D612)*V76</f>
        <v>0</v>
      </c>
      <c r="E687" s="180">
        <f>(E623/E612)*SUM(C687:D687)</f>
        <v>4700.3568773569896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79187.672330987538</v>
      </c>
      <c r="L687" s="180">
        <f>(L647/L612)*V80</f>
        <v>0</v>
      </c>
      <c r="M687" s="180">
        <f t="shared" si="23"/>
        <v>83888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2865712.4</v>
      </c>
      <c r="D688" s="180">
        <f>(D615/D612)*W76</f>
        <v>89752.04080062281</v>
      </c>
      <c r="E688" s="180">
        <f>(E623/E612)*SUM(C688:D688)</f>
        <v>872870.72636514204</v>
      </c>
      <c r="F688" s="180">
        <f>(F624/F612)*W64</f>
        <v>2032.4704510371396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382380.90680460184</v>
      </c>
      <c r="L688" s="180">
        <f>(L647/L612)*W80</f>
        <v>0</v>
      </c>
      <c r="M688" s="180">
        <f t="shared" si="23"/>
        <v>1347036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3524651.4600000004</v>
      </c>
      <c r="D689" s="180">
        <f>(D615/D612)*X76</f>
        <v>173085.63606976165</v>
      </c>
      <c r="E689" s="180">
        <f>(E623/E612)*SUM(C689:D689)</f>
        <v>1092094.5014244153</v>
      </c>
      <c r="F689" s="180">
        <f>(F624/F612)*X64</f>
        <v>3411.5593476358558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1198368.8290381648</v>
      </c>
      <c r="L689" s="180">
        <f>(L647/L612)*X80</f>
        <v>0</v>
      </c>
      <c r="M689" s="180">
        <f t="shared" si="23"/>
        <v>2466961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28090797.760000002</v>
      </c>
      <c r="D690" s="180">
        <f>(D615/D612)*Y76</f>
        <v>2071271.6756916563</v>
      </c>
      <c r="E690" s="180">
        <f>(E623/E612)*SUM(C690:D690)</f>
        <v>8908104.9643337931</v>
      </c>
      <c r="F690" s="180">
        <f>(F624/F612)*Y64</f>
        <v>62643.290657942853</v>
      </c>
      <c r="G690" s="180">
        <f>(G625/G612)*Y77</f>
        <v>3892.4342998240995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1562371.3618994963</v>
      </c>
      <c r="L690" s="180">
        <f>(L647/L612)*Y80</f>
        <v>102292.30250974612</v>
      </c>
      <c r="M690" s="180">
        <f t="shared" si="23"/>
        <v>12710576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13609507.140000002</v>
      </c>
      <c r="D691" s="180">
        <f>(D615/D612)*Z76</f>
        <v>0</v>
      </c>
      <c r="E691" s="180">
        <f>(E623/E612)*SUM(C691:D691)</f>
        <v>4019449.6062166546</v>
      </c>
      <c r="F691" s="180">
        <f>(F624/F612)*Z64</f>
        <v>15934.286323282284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835029.64470240218</v>
      </c>
      <c r="L691" s="180">
        <f>(L647/L612)*Z80</f>
        <v>11615.597939866506</v>
      </c>
      <c r="M691" s="180">
        <f t="shared" si="23"/>
        <v>4882029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1377582.75</v>
      </c>
      <c r="D692" s="180">
        <f>(D615/D612)*AA76</f>
        <v>114635.7993231783</v>
      </c>
      <c r="E692" s="180">
        <f>(E623/E612)*SUM(C692:D692)</f>
        <v>440713.77447884833</v>
      </c>
      <c r="F692" s="180">
        <f>(F624/F612)*AA64</f>
        <v>2352.2896424889382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73714.015527054435</v>
      </c>
      <c r="L692" s="180">
        <f>(L647/L612)*AA80</f>
        <v>0</v>
      </c>
      <c r="M692" s="180">
        <f t="shared" si="23"/>
        <v>631416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62387085.060000002</v>
      </c>
      <c r="D693" s="180">
        <f>(D615/D612)*AB76</f>
        <v>908461.14317188656</v>
      </c>
      <c r="E693" s="180">
        <f>(E623/E612)*SUM(C693:D693)</f>
        <v>18693789.249270879</v>
      </c>
      <c r="F693" s="180">
        <f>(F624/F612)*AB64</f>
        <v>201773.35555953355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2111299.519699059</v>
      </c>
      <c r="L693" s="180">
        <f>(L647/L612)*AB80</f>
        <v>0</v>
      </c>
      <c r="M693" s="180">
        <f t="shared" si="23"/>
        <v>21915323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9642806.879999999</v>
      </c>
      <c r="D694" s="180">
        <f>(D615/D612)*AC76</f>
        <v>153012.48609693602</v>
      </c>
      <c r="E694" s="180">
        <f>(E623/E612)*SUM(C694:D694)</f>
        <v>2893110.0802249769</v>
      </c>
      <c r="F694" s="180">
        <f>(F624/F612)*AC64</f>
        <v>5583.7666600296907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684168.03072939545</v>
      </c>
      <c r="L694" s="180">
        <f>(L647/L612)*AC80</f>
        <v>0</v>
      </c>
      <c r="M694" s="180">
        <f t="shared" si="23"/>
        <v>3735874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1402772.84</v>
      </c>
      <c r="D695" s="180">
        <f>(D615/D612)*AD76</f>
        <v>0</v>
      </c>
      <c r="E695" s="180">
        <f>(E623/E612)*SUM(C695:D695)</f>
        <v>414296.76191414363</v>
      </c>
      <c r="F695" s="180">
        <f>(F624/F612)*AD64</f>
        <v>89.380728736660444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20877.93156030912</v>
      </c>
      <c r="L695" s="180">
        <f>(L647/L612)*AD80</f>
        <v>0</v>
      </c>
      <c r="M695" s="180">
        <f t="shared" si="23"/>
        <v>435264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2611922.87</v>
      </c>
      <c r="D696" s="180">
        <f>(D615/D612)*AE76</f>
        <v>0</v>
      </c>
      <c r="E696" s="180">
        <f>(E623/E612)*SUM(C696:D696)</f>
        <v>771408.71034436102</v>
      </c>
      <c r="F696" s="180">
        <f>(F624/F612)*AE64</f>
        <v>18.060912246475535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55345.377690983172</v>
      </c>
      <c r="L696" s="180">
        <f>(L647/L612)*AE80</f>
        <v>0</v>
      </c>
      <c r="M696" s="180">
        <f t="shared" si="23"/>
        <v>826772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3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35264367.390000008</v>
      </c>
      <c r="D698" s="180">
        <f>(D615/D612)*AG76</f>
        <v>2071832.9298973244</v>
      </c>
      <c r="E698" s="180">
        <f>(E623/E612)*SUM(C698:D698)</f>
        <v>11026922.145649239</v>
      </c>
      <c r="F698" s="180">
        <f>(F624/F612)*AG64</f>
        <v>12352.108167180588</v>
      </c>
      <c r="G698" s="180">
        <f>(G625/G612)*AG77</f>
        <v>97291.065456789831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2684402.9437651825</v>
      </c>
      <c r="L698" s="180">
        <f>(L647/L612)*AG80</f>
        <v>755045.26827706641</v>
      </c>
      <c r="M698" s="180">
        <f t="shared" si="23"/>
        <v>16647846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3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3899697.52</v>
      </c>
      <c r="D700" s="180">
        <f>(D615/D612)*AI76</f>
        <v>603288.72157512989</v>
      </c>
      <c r="E700" s="180">
        <f>(E623/E612)*SUM(C700:D700)</f>
        <v>1329917.8353271482</v>
      </c>
      <c r="F700" s="180">
        <f>(F624/F612)*AI64</f>
        <v>1840.4336084353254</v>
      </c>
      <c r="G700" s="180">
        <f>(G625/G612)*AI77</f>
        <v>74484.039398328954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56286.456438953697</v>
      </c>
      <c r="L700" s="180">
        <f>(L647/L612)*AI80</f>
        <v>127931.83433588847</v>
      </c>
      <c r="M700" s="180">
        <f t="shared" si="23"/>
        <v>2193749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63304278.960000001</v>
      </c>
      <c r="D701" s="180">
        <f>(D615/D612)*AJ76</f>
        <v>3676972.8147391737</v>
      </c>
      <c r="E701" s="180">
        <f>(E623/E612)*SUM(C701:D701)</f>
        <v>19782330.344541334</v>
      </c>
      <c r="F701" s="180">
        <f>(F624/F612)*AJ64</f>
        <v>14660.505243320362</v>
      </c>
      <c r="G701" s="180">
        <f>(G625/G612)*AJ77</f>
        <v>26851.1993225154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856772.24219832383</v>
      </c>
      <c r="L701" s="180">
        <f>(L647/L612)*AJ80</f>
        <v>202397.84854102691</v>
      </c>
      <c r="M701" s="180">
        <f t="shared" si="23"/>
        <v>24559985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174941.58</v>
      </c>
      <c r="D702" s="180">
        <f>(D615/D612)*AK76</f>
        <v>46444.653949485742</v>
      </c>
      <c r="E702" s="180">
        <f>(E623/E612)*SUM(C702:D702)</f>
        <v>65384.49935888336</v>
      </c>
      <c r="F702" s="180">
        <f>(F624/F612)*AK64</f>
        <v>20.016936015059951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4618.6941411589933</v>
      </c>
      <c r="L702" s="180">
        <f>(L647/L612)*AK80</f>
        <v>0</v>
      </c>
      <c r="M702" s="180">
        <f t="shared" si="23"/>
        <v>116468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716420.49</v>
      </c>
      <c r="D703" s="180">
        <f>(D615/D612)*AL76</f>
        <v>0</v>
      </c>
      <c r="E703" s="180">
        <f>(E623/E612)*SUM(C703:D703)</f>
        <v>211588.56281815673</v>
      </c>
      <c r="F703" s="180">
        <f>(F624/F612)*AL64</f>
        <v>49.285894023729853</v>
      </c>
      <c r="G703" s="180">
        <f>(G625/G612)*AL77</f>
        <v>481.60627777484626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18934.914169481221</v>
      </c>
      <c r="L703" s="180">
        <f>(L647/L612)*AL80</f>
        <v>0</v>
      </c>
      <c r="M703" s="180">
        <f t="shared" si="23"/>
        <v>231054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3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3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550743.81000000006</v>
      </c>
      <c r="D706" s="180">
        <f>(D615/D612)*AO76</f>
        <v>0</v>
      </c>
      <c r="E706" s="180">
        <f>(E623/E612)*SUM(C706:D706)</f>
        <v>162657.39585267304</v>
      </c>
      <c r="F706" s="180">
        <f>(F624/F612)*AO64</f>
        <v>5.3412789361018183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3873.5125365113486</v>
      </c>
      <c r="M706" s="180">
        <f t="shared" si="23"/>
        <v>166536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10767328.189999999</v>
      </c>
      <c r="D707" s="180">
        <f>(D615/D612)*AP76</f>
        <v>103375.97799107905</v>
      </c>
      <c r="E707" s="180">
        <f>(E623/E612)*SUM(C707:D707)</f>
        <v>3210567.9609004185</v>
      </c>
      <c r="F707" s="180">
        <f>(F624/F612)*AP64</f>
        <v>1729.6353238718971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145915.34110833096</v>
      </c>
      <c r="L707" s="180">
        <f>(L647/L612)*AP80</f>
        <v>23148.52697951124</v>
      </c>
      <c r="M707" s="180">
        <f t="shared" si="23"/>
        <v>3484737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3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3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3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3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3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51516237.699999996</v>
      </c>
      <c r="D713" s="180">
        <f>(D615/D612)*AV76</f>
        <v>1245380.9014685573</v>
      </c>
      <c r="E713" s="180">
        <f>(E623/E612)*SUM(C713:D713)</f>
        <v>15582685.319126559</v>
      </c>
      <c r="F713" s="180">
        <f>(F624/F612)*AV64</f>
        <v>20357.552612707819</v>
      </c>
      <c r="G713" s="180">
        <f>(G625/G612)*AV77</f>
        <v>17832.626970211088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902547.14196435956</v>
      </c>
      <c r="L713" s="180">
        <f>(L647/L612)*AV80</f>
        <v>313458.38226085011</v>
      </c>
      <c r="M713" s="180">
        <f t="shared" si="23"/>
        <v>18082262</v>
      </c>
      <c r="N713" s="199" t="s">
        <v>741</v>
      </c>
    </row>
    <row r="715" spans="1:83" ht="12.65" customHeight="1" x14ac:dyDescent="0.35">
      <c r="C715" s="180">
        <f>SUM(C614:C647)+SUM(C668:C713)</f>
        <v>835122035.92999983</v>
      </c>
      <c r="D715" s="180">
        <f>SUM(D616:D647)+SUM(D668:D713)</f>
        <v>29408423.189999986</v>
      </c>
      <c r="E715" s="180">
        <f>SUM(E624:E647)+SUM(E668:E713)</f>
        <v>190410072.85822949</v>
      </c>
      <c r="F715" s="180">
        <f>SUM(F625:F648)+SUM(F668:F713)</f>
        <v>756782.4970564642</v>
      </c>
      <c r="G715" s="180">
        <f>SUM(G626:G647)+SUM(G668:G713)</f>
        <v>2029337.1155789718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22487053.625279378</v>
      </c>
      <c r="L715" s="180">
        <f>SUM(L668:L713)</f>
        <v>7008826.7245635521</v>
      </c>
      <c r="M715" s="180">
        <f>SUM(M668:M713)</f>
        <v>242986217</v>
      </c>
      <c r="N715" s="198" t="s">
        <v>742</v>
      </c>
    </row>
    <row r="716" spans="1:83" ht="12.65" customHeight="1" x14ac:dyDescent="0.35">
      <c r="C716" s="180">
        <f>CE71</f>
        <v>835122035.93000007</v>
      </c>
      <c r="D716" s="180">
        <f>D615</f>
        <v>29408423.189999998</v>
      </c>
      <c r="E716" s="180">
        <f>E623</f>
        <v>190410072.85822949</v>
      </c>
      <c r="F716" s="180">
        <f>F624</f>
        <v>756782.4970564642</v>
      </c>
      <c r="G716" s="180">
        <f>G625</f>
        <v>2029337.1155789716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22493983.657973267</v>
      </c>
      <c r="L716" s="180">
        <f>L647</f>
        <v>7008826.7245635502</v>
      </c>
      <c r="M716" s="180">
        <f>C648</f>
        <v>242993149.84999996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176*2019*A</v>
      </c>
      <c r="B722" s="276">
        <f>ROUND(C165,0)</f>
        <v>19910692</v>
      </c>
      <c r="C722" s="276">
        <f>ROUND(C166,0)</f>
        <v>0</v>
      </c>
      <c r="D722" s="276">
        <f>ROUND(C167,0)</f>
        <v>0</v>
      </c>
      <c r="E722" s="276">
        <f>ROUND(C168,0)</f>
        <v>34024942</v>
      </c>
      <c r="F722" s="276">
        <f>ROUND(C169,0)</f>
        <v>0</v>
      </c>
      <c r="G722" s="276">
        <f>ROUND(C170,0)</f>
        <v>0</v>
      </c>
      <c r="H722" s="276">
        <f>ROUND(C171+C172,0)</f>
        <v>32272184</v>
      </c>
      <c r="I722" s="276">
        <f>ROUND(C175,0)</f>
        <v>5865865</v>
      </c>
      <c r="J722" s="276">
        <f>ROUND(C176,0)</f>
        <v>1357690</v>
      </c>
      <c r="K722" s="276">
        <f>ROUND(C179,0)</f>
        <v>6025650</v>
      </c>
      <c r="L722" s="276">
        <f>ROUND(C180,0)</f>
        <v>0</v>
      </c>
      <c r="M722" s="276">
        <f>ROUND(C183,0)</f>
        <v>373170</v>
      </c>
      <c r="N722" s="276">
        <f>ROUND(C184,0)</f>
        <v>8450264</v>
      </c>
      <c r="O722" s="276">
        <f>ROUND(C185,0)</f>
        <v>0</v>
      </c>
      <c r="P722" s="276">
        <f>ROUND(C188,0)</f>
        <v>0</v>
      </c>
      <c r="Q722" s="276">
        <f>ROUND(C189,0)</f>
        <v>12092314</v>
      </c>
      <c r="R722" s="276">
        <f>ROUND(B195,0)</f>
        <v>5728063</v>
      </c>
      <c r="S722" s="276">
        <f>ROUND(C195,0)</f>
        <v>0</v>
      </c>
      <c r="T722" s="276">
        <f>ROUND(D195,0)</f>
        <v>0</v>
      </c>
      <c r="U722" s="276">
        <f>ROUND(B196,0)</f>
        <v>3311378</v>
      </c>
      <c r="V722" s="276">
        <f>ROUND(C196,0)</f>
        <v>0</v>
      </c>
      <c r="W722" s="276">
        <f>ROUND(D196,0)</f>
        <v>0</v>
      </c>
      <c r="X722" s="276">
        <f>ROUND(B197,0)</f>
        <v>607730015</v>
      </c>
      <c r="Y722" s="276">
        <f>ROUND(C197,0)</f>
        <v>1566305</v>
      </c>
      <c r="Z722" s="276">
        <f>ROUND(D197,0)</f>
        <v>48355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38147870</v>
      </c>
      <c r="AE722" s="276">
        <f>ROUND(C199,0)</f>
        <v>3171274</v>
      </c>
      <c r="AF722" s="276">
        <f>ROUND(D199,0)</f>
        <v>1409</v>
      </c>
      <c r="AG722" s="276">
        <f>ROUND(B200,0)</f>
        <v>214958870</v>
      </c>
      <c r="AH722" s="276">
        <f>ROUND(C200,0)</f>
        <v>11588246</v>
      </c>
      <c r="AI722" s="276">
        <f>ROUND(D200,0)</f>
        <v>182469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10640373</v>
      </c>
      <c r="AN722" s="276">
        <f>ROUND(C202,0)</f>
        <v>1116315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1757609</v>
      </c>
      <c r="AW722" s="276">
        <f>ROUND(C209,0)</f>
        <v>216245</v>
      </c>
      <c r="AX722" s="276">
        <f>ROUND(D209,0)</f>
        <v>0</v>
      </c>
      <c r="AY722" s="276">
        <f>ROUND(B210,0)</f>
        <v>305895386</v>
      </c>
      <c r="AZ722" s="276">
        <f>ROUND(C210,0)</f>
        <v>20833661</v>
      </c>
      <c r="BA722" s="276">
        <f>ROUND(D210,0)</f>
        <v>47725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30669622</v>
      </c>
      <c r="BF722" s="276">
        <f>ROUND(C212,0)</f>
        <v>1668783</v>
      </c>
      <c r="BG722" s="276">
        <f>ROUND(D212,0)</f>
        <v>1409</v>
      </c>
      <c r="BH722" s="276">
        <f>ROUND(B213,0)</f>
        <v>174393993</v>
      </c>
      <c r="BI722" s="276">
        <f>ROUND(C213,0)</f>
        <v>11130979</v>
      </c>
      <c r="BJ722" s="276">
        <f>ROUND(D213,0)</f>
        <v>182469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9375022</v>
      </c>
      <c r="BO722" s="276">
        <f>ROUND(C215,0)</f>
        <v>631320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1193738505</v>
      </c>
      <c r="BU722" s="276">
        <f>ROUND(C224,0)</f>
        <v>722059808</v>
      </c>
      <c r="BV722" s="276">
        <f>ROUND(C225,0)</f>
        <v>30288327</v>
      </c>
      <c r="BW722" s="276">
        <f>ROUND(C226,0)</f>
        <v>104600852</v>
      </c>
      <c r="BX722" s="276">
        <f>ROUND(C227,0)</f>
        <v>0</v>
      </c>
      <c r="BY722" s="276">
        <f>ROUND(C228,0)</f>
        <v>521675621</v>
      </c>
      <c r="BZ722" s="276">
        <f>ROUND(C231,0)</f>
        <v>21734</v>
      </c>
      <c r="CA722" s="276">
        <f>ROUND(C233,0)</f>
        <v>23948258</v>
      </c>
      <c r="CB722" s="276">
        <f>ROUND(C234,0)</f>
        <v>49458148</v>
      </c>
      <c r="CC722" s="276">
        <f>ROUND(C238+C239,0)</f>
        <v>39091348</v>
      </c>
      <c r="CD722" s="276">
        <f>D221</f>
        <v>28274551.890000004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176*2019*A</v>
      </c>
      <c r="B726" s="276">
        <f>ROUND(C111,0)</f>
        <v>22266</v>
      </c>
      <c r="C726" s="276">
        <f>ROUND(C112,0)</f>
        <v>0</v>
      </c>
      <c r="D726" s="276">
        <f>ROUND(C113,0)</f>
        <v>0</v>
      </c>
      <c r="E726" s="276">
        <f>ROUND(C114,0)</f>
        <v>2340</v>
      </c>
      <c r="F726" s="276">
        <f>ROUND(D111,0)</f>
        <v>125531</v>
      </c>
      <c r="G726" s="276">
        <f>ROUND(D112,0)</f>
        <v>0</v>
      </c>
      <c r="H726" s="276">
        <f>ROUND(D113,0)</f>
        <v>0</v>
      </c>
      <c r="I726" s="276">
        <f>ROUND(D114,0)</f>
        <v>4481</v>
      </c>
      <c r="J726" s="276">
        <f>ROUND(C116,0)</f>
        <v>157</v>
      </c>
      <c r="K726" s="276">
        <f>ROUND(C117,0)</f>
        <v>65</v>
      </c>
      <c r="L726" s="276">
        <f>ROUND(C118,0)</f>
        <v>99</v>
      </c>
      <c r="M726" s="276">
        <f>ROUND(C119,0)</f>
        <v>0</v>
      </c>
      <c r="N726" s="276">
        <f>ROUND(C120,0)</f>
        <v>56</v>
      </c>
      <c r="O726" s="276">
        <f>ROUND(C121,0)</f>
        <v>0</v>
      </c>
      <c r="P726" s="276">
        <f>ROUND(C122,0)</f>
        <v>27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44</v>
      </c>
      <c r="V726" s="276">
        <f>ROUND(C128,0)</f>
        <v>581</v>
      </c>
      <c r="W726" s="276">
        <f>ROUND(C129,0)</f>
        <v>44</v>
      </c>
      <c r="X726" s="276">
        <f>ROUND(B138,0)</f>
        <v>8536</v>
      </c>
      <c r="Y726" s="276">
        <f>ROUND(B139,0)</f>
        <v>48878</v>
      </c>
      <c r="Z726" s="276">
        <f>ROUND(B140,0)</f>
        <v>24424</v>
      </c>
      <c r="AA726" s="276">
        <f>ROUND(B141,0)</f>
        <v>762962792</v>
      </c>
      <c r="AB726" s="276">
        <f>ROUND(B142,0)</f>
        <v>705339501</v>
      </c>
      <c r="AC726" s="276">
        <f>ROUND(C138,0)</f>
        <v>6272</v>
      </c>
      <c r="AD726" s="276">
        <f>ROUND(C139,0)</f>
        <v>40648</v>
      </c>
      <c r="AE726" s="276">
        <f>ROUND(C140,0)</f>
        <v>14583</v>
      </c>
      <c r="AF726" s="276">
        <f>ROUND(C141,0)</f>
        <v>455238874</v>
      </c>
      <c r="AG726" s="276">
        <f>ROUND(C142,0)</f>
        <v>421141021</v>
      </c>
      <c r="AH726" s="276">
        <f>ROUND(D138,0)</f>
        <v>7458</v>
      </c>
      <c r="AI726" s="276">
        <f>ROUND(D139,0)</f>
        <v>36005</v>
      </c>
      <c r="AJ726" s="276">
        <f>ROUND(D140,0)</f>
        <v>25699</v>
      </c>
      <c r="AK726" s="276">
        <f>ROUND(D141,0)</f>
        <v>530394447</v>
      </c>
      <c r="AL726" s="276">
        <f>ROUND(D142,0)</f>
        <v>742156322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176*2019*A</v>
      </c>
      <c r="B730" s="276">
        <f>ROUND(C250,0)</f>
        <v>973161895</v>
      </c>
      <c r="C730" s="276">
        <f>ROUND(C251,0)</f>
        <v>0</v>
      </c>
      <c r="D730" s="276">
        <f>ROUND(C252,0)</f>
        <v>129549720</v>
      </c>
      <c r="E730" s="276">
        <f>ROUND(C253,0)</f>
        <v>8342069</v>
      </c>
      <c r="F730" s="276">
        <f>ROUND(C254,0)</f>
        <v>0</v>
      </c>
      <c r="G730" s="276">
        <f>ROUND(C255,0)</f>
        <v>999267</v>
      </c>
      <c r="H730" s="276">
        <f>ROUND(C256,0)</f>
        <v>0</v>
      </c>
      <c r="I730" s="276">
        <f>ROUND(C257,0)</f>
        <v>13663216</v>
      </c>
      <c r="J730" s="276">
        <f>ROUND(C258,0)</f>
        <v>26098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5728063</v>
      </c>
      <c r="P730" s="276">
        <f>ROUND(C268,0)</f>
        <v>3311378</v>
      </c>
      <c r="Q730" s="276">
        <f>ROUND(C269,0)</f>
        <v>609247965</v>
      </c>
      <c r="R730" s="276">
        <f>ROUND(C270,0)</f>
        <v>0</v>
      </c>
      <c r="S730" s="276">
        <f>ROUND(C271,0)</f>
        <v>41317735</v>
      </c>
      <c r="T730" s="276">
        <f>ROUND(C272,0)</f>
        <v>226364647</v>
      </c>
      <c r="U730" s="276">
        <f>ROUND(C273,0)</f>
        <v>11756688</v>
      </c>
      <c r="V730" s="276">
        <f>ROUND(C274,0)</f>
        <v>0</v>
      </c>
      <c r="W730" s="276">
        <f>ROUND(C275,0)</f>
        <v>0</v>
      </c>
      <c r="X730" s="276">
        <f>ROUND(C276,0)</f>
        <v>556341015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0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1340331</v>
      </c>
      <c r="AM730" s="276">
        <f>ROUND(C310,0)</f>
        <v>0</v>
      </c>
      <c r="AN730" s="276">
        <f>ROUND(C311,0)</f>
        <v>0</v>
      </c>
      <c r="AO730" s="276">
        <f>ROUND(C312,0)</f>
        <v>6232043</v>
      </c>
      <c r="AP730" s="276">
        <f>ROUND(C313,0)</f>
        <v>0</v>
      </c>
      <c r="AQ730" s="276">
        <f>ROUND(C316,0)</f>
        <v>0</v>
      </c>
      <c r="AR730" s="276">
        <f>ROUND(C317,0)</f>
        <v>233523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1442637690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3745.13</v>
      </c>
      <c r="BJ730" s="276">
        <f>ROUND(C359,0)</f>
        <v>1748596114</v>
      </c>
      <c r="BK730" s="276">
        <f>ROUND(C360,0)</f>
        <v>1868636844</v>
      </c>
      <c r="BL730" s="276">
        <f>ROUND(C364,0)</f>
        <v>2572363113</v>
      </c>
      <c r="BM730" s="276">
        <f>ROUND(C365,0)</f>
        <v>73406406</v>
      </c>
      <c r="BN730" s="276">
        <f>ROUND(C366,0)</f>
        <v>39091348</v>
      </c>
      <c r="BO730" s="276">
        <f>ROUND(C370,0)</f>
        <v>20320368</v>
      </c>
      <c r="BP730" s="276">
        <f>ROUND(C371,0)</f>
        <v>0</v>
      </c>
      <c r="BQ730" s="276">
        <f>ROUND(C378,0)</f>
        <v>392493343</v>
      </c>
      <c r="BR730" s="276">
        <f>ROUND(C379,0)</f>
        <v>86207815</v>
      </c>
      <c r="BS730" s="276">
        <f>ROUND(C380,0)</f>
        <v>23190566</v>
      </c>
      <c r="BT730" s="276">
        <f>ROUND(C381,0)</f>
        <v>177499913</v>
      </c>
      <c r="BU730" s="276">
        <f>ROUND(C382,0)</f>
        <v>2187641</v>
      </c>
      <c r="BV730" s="276">
        <f>ROUND(C383,0)</f>
        <v>35032521</v>
      </c>
      <c r="BW730" s="276">
        <f>ROUND(C384,0)</f>
        <v>35368194</v>
      </c>
      <c r="BX730" s="276">
        <f>ROUND(C385,0)</f>
        <v>7223554</v>
      </c>
      <c r="BY730" s="276">
        <f>ROUND(C386,0)</f>
        <v>6025650</v>
      </c>
      <c r="BZ730" s="276">
        <f>ROUND(C387,0)</f>
        <v>8823433</v>
      </c>
      <c r="CA730" s="276">
        <f>ROUND(C388,0)</f>
        <v>12092314</v>
      </c>
      <c r="CB730" s="276">
        <f>C363</f>
        <v>28274551.890000001</v>
      </c>
      <c r="CC730" s="276">
        <f>ROUND(C389,0)</f>
        <v>34907725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176*2019*6010*A</v>
      </c>
      <c r="B734" s="276">
        <f>ROUND(C59,0)</f>
        <v>43060</v>
      </c>
      <c r="C734" s="276">
        <f>ROUND(C60,2)</f>
        <v>424.6</v>
      </c>
      <c r="D734" s="276">
        <f>ROUND(C61,0)</f>
        <v>40166686</v>
      </c>
      <c r="E734" s="276">
        <f>ROUND(C62,0)</f>
        <v>8968154</v>
      </c>
      <c r="F734" s="276">
        <f>ROUND(C63,0)</f>
        <v>194973</v>
      </c>
      <c r="G734" s="276">
        <f>ROUND(C64,0)</f>
        <v>5556774</v>
      </c>
      <c r="H734" s="276">
        <f>ROUND(C65,0)</f>
        <v>244871</v>
      </c>
      <c r="I734" s="276">
        <f>ROUND(C66,0)</f>
        <v>840633</v>
      </c>
      <c r="J734" s="276">
        <f>ROUND(C67,0)</f>
        <v>2750617</v>
      </c>
      <c r="K734" s="276">
        <f>ROUND(C68,0)</f>
        <v>243383</v>
      </c>
      <c r="L734" s="276">
        <f>ROUND(C69,0)</f>
        <v>213773</v>
      </c>
      <c r="M734" s="276">
        <f>ROUND(C70,0)</f>
        <v>30803</v>
      </c>
      <c r="N734" s="276">
        <f>ROUND(C75,0)</f>
        <v>274287582</v>
      </c>
      <c r="O734" s="276">
        <f>ROUND(C73,0)</f>
        <v>272997124</v>
      </c>
      <c r="P734" s="276">
        <f>IF(C76&gt;0,ROUND(C76,0),0)</f>
        <v>84975</v>
      </c>
      <c r="Q734" s="276">
        <f>IF(C77&gt;0,ROUND(C77,0),0)</f>
        <v>65944</v>
      </c>
      <c r="R734" s="276">
        <f>IF(C78&gt;0,ROUND(C78,0),0)</f>
        <v>29076</v>
      </c>
      <c r="S734" s="276">
        <f>IF(C79&gt;0,ROUND(C79,0),0)</f>
        <v>435965</v>
      </c>
      <c r="T734" s="276">
        <f>IF(C80&gt;0,ROUND(C80,2),0)</f>
        <v>286.68</v>
      </c>
      <c r="U734" s="276"/>
      <c r="V734" s="276"/>
      <c r="W734" s="276"/>
      <c r="X734" s="276"/>
      <c r="Y734" s="276">
        <f>IF(M668&lt;&gt;0,ROUND(M668,0),0)</f>
        <v>27215779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176*2019*6030*A</v>
      </c>
      <c r="B735" s="276">
        <f>ROUND(D59,0)</f>
        <v>18692</v>
      </c>
      <c r="C735" s="278">
        <f>ROUND(D60,2)</f>
        <v>151.91</v>
      </c>
      <c r="D735" s="276">
        <f>ROUND(D61,0)</f>
        <v>11933417</v>
      </c>
      <c r="E735" s="276">
        <f>ROUND(D62,0)</f>
        <v>2888775</v>
      </c>
      <c r="F735" s="276">
        <f>ROUND(D63,0)</f>
        <v>0</v>
      </c>
      <c r="G735" s="276">
        <f>ROUND(D64,0)</f>
        <v>1288448</v>
      </c>
      <c r="H735" s="276">
        <f>ROUND(D65,0)</f>
        <v>61295</v>
      </c>
      <c r="I735" s="276">
        <f>ROUND(D66,0)</f>
        <v>234276</v>
      </c>
      <c r="J735" s="276">
        <f>ROUND(D67,0)</f>
        <v>914004</v>
      </c>
      <c r="K735" s="276">
        <f>ROUND(D68,0)</f>
        <v>165329</v>
      </c>
      <c r="L735" s="276">
        <f>ROUND(D69,0)</f>
        <v>42374</v>
      </c>
      <c r="M735" s="276">
        <f>ROUND(D70,0)</f>
        <v>0</v>
      </c>
      <c r="N735" s="276">
        <f>ROUND(D75,0)</f>
        <v>70300122</v>
      </c>
      <c r="O735" s="276">
        <f>ROUND(D73,0)</f>
        <v>68064712</v>
      </c>
      <c r="P735" s="276">
        <f>IF(D76&gt;0,ROUND(D76,0),0)</f>
        <v>9937</v>
      </c>
      <c r="Q735" s="276">
        <f>IF(D77&gt;0,ROUND(D77,0),0)</f>
        <v>41629</v>
      </c>
      <c r="R735" s="276">
        <f>IF(D78&gt;0,ROUND(D78,0),0)</f>
        <v>1958</v>
      </c>
      <c r="S735" s="276">
        <f>IF(D79&gt;0,ROUND(D79,0),0)</f>
        <v>183351</v>
      </c>
      <c r="T735" s="278">
        <f>IF(D80&gt;0,ROUND(D80,2),0)</f>
        <v>84.41</v>
      </c>
      <c r="U735" s="276"/>
      <c r="V735" s="277"/>
      <c r="W735" s="276"/>
      <c r="X735" s="276"/>
      <c r="Y735" s="276">
        <f t="shared" ref="Y735:Y779" si="24">IF(M669&lt;&gt;0,ROUND(M669,0),0)</f>
        <v>7156527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176*2019*6070*A</v>
      </c>
      <c r="B736" s="276">
        <f>ROUND(E59,0)</f>
        <v>30014</v>
      </c>
      <c r="C736" s="278">
        <f>ROUND(E60,2)</f>
        <v>226.7</v>
      </c>
      <c r="D736" s="276">
        <f>ROUND(E61,0)</f>
        <v>17611411</v>
      </c>
      <c r="E736" s="276">
        <f>ROUND(E62,0)</f>
        <v>4381382</v>
      </c>
      <c r="F736" s="276">
        <f>ROUND(E63,0)</f>
        <v>0</v>
      </c>
      <c r="G736" s="276">
        <f>ROUND(E64,0)</f>
        <v>1578535</v>
      </c>
      <c r="H736" s="276">
        <f>ROUND(E65,0)</f>
        <v>50719</v>
      </c>
      <c r="I736" s="276">
        <f>ROUND(E66,0)</f>
        <v>257485</v>
      </c>
      <c r="J736" s="276">
        <f>ROUND(E67,0)</f>
        <v>1123175</v>
      </c>
      <c r="K736" s="276">
        <f>ROUND(E68,0)</f>
        <v>177457</v>
      </c>
      <c r="L736" s="276">
        <f>ROUND(E69,0)</f>
        <v>80642</v>
      </c>
      <c r="M736" s="276">
        <f>ROUND(E70,0)</f>
        <v>1590</v>
      </c>
      <c r="N736" s="276">
        <f>ROUND(E75,0)</f>
        <v>83468408</v>
      </c>
      <c r="O736" s="276">
        <f>ROUND(E73,0)</f>
        <v>77759643</v>
      </c>
      <c r="P736" s="276">
        <f>IF(E76&gt;0,ROUND(E76,0),0)</f>
        <v>59358</v>
      </c>
      <c r="Q736" s="276">
        <f>IF(E77&gt;0,ROUND(E77,0),0)</f>
        <v>111043</v>
      </c>
      <c r="R736" s="276">
        <f>IF(E78&gt;0,ROUND(E78,0),0)</f>
        <v>25604</v>
      </c>
      <c r="S736" s="276">
        <f>IF(E79&gt;0,ROUND(E79,0),0)</f>
        <v>327355</v>
      </c>
      <c r="T736" s="278">
        <f>IF(E80&gt;0,ROUND(E80,2),0)</f>
        <v>124.2</v>
      </c>
      <c r="U736" s="276"/>
      <c r="V736" s="277"/>
      <c r="W736" s="276"/>
      <c r="X736" s="276"/>
      <c r="Y736" s="276">
        <f t="shared" si="24"/>
        <v>13451151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176*2019*6100*A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4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176*2019*6120*A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4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176*2019*6140*A</v>
      </c>
      <c r="B739" s="276">
        <f>ROUND(H59,0)</f>
        <v>7741</v>
      </c>
      <c r="C739" s="278">
        <f>ROUND(H60,2)</f>
        <v>55.25</v>
      </c>
      <c r="D739" s="276">
        <f>ROUND(H61,0)</f>
        <v>5310506</v>
      </c>
      <c r="E739" s="276">
        <f>ROUND(H62,0)</f>
        <v>1118877</v>
      </c>
      <c r="F739" s="276">
        <f>ROUND(H63,0)</f>
        <v>0</v>
      </c>
      <c r="G739" s="276">
        <f>ROUND(H64,0)</f>
        <v>80941</v>
      </c>
      <c r="H739" s="276">
        <f>ROUND(H65,0)</f>
        <v>13471</v>
      </c>
      <c r="I739" s="276">
        <f>ROUND(H66,0)</f>
        <v>23531</v>
      </c>
      <c r="J739" s="276">
        <f>ROUND(H67,0)</f>
        <v>350647</v>
      </c>
      <c r="K739" s="276">
        <f>ROUND(H68,0)</f>
        <v>0</v>
      </c>
      <c r="L739" s="276">
        <f>ROUND(H69,0)</f>
        <v>44655</v>
      </c>
      <c r="M739" s="276">
        <f>ROUND(H70,0)</f>
        <v>8864</v>
      </c>
      <c r="N739" s="276">
        <f>ROUND(H75,0)</f>
        <v>44610582</v>
      </c>
      <c r="O739" s="276">
        <f>ROUND(H73,0)</f>
        <v>43073691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15.92</v>
      </c>
      <c r="U739" s="276"/>
      <c r="V739" s="277"/>
      <c r="W739" s="276"/>
      <c r="X739" s="276"/>
      <c r="Y739" s="276">
        <f t="shared" si="24"/>
        <v>2444359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176*2019*6150*A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4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176*2019*6170*A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4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176*2019*6200*A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4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176*2019*6210*A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4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176*2019*6330*A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4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176*2019*6400*A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4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176*2019*7010*A</v>
      </c>
      <c r="B746" s="276">
        <f>ROUND(O59,0)</f>
        <v>2340</v>
      </c>
      <c r="C746" s="278">
        <f>ROUND(O60,2)</f>
        <v>131.09</v>
      </c>
      <c r="D746" s="276">
        <f>ROUND(O61,0)</f>
        <v>13696757</v>
      </c>
      <c r="E746" s="276">
        <f>ROUND(O62,0)</f>
        <v>2951765</v>
      </c>
      <c r="F746" s="276">
        <f>ROUND(O63,0)</f>
        <v>1032556</v>
      </c>
      <c r="G746" s="276">
        <f>ROUND(O64,0)</f>
        <v>1407628</v>
      </c>
      <c r="H746" s="276">
        <f>ROUND(O65,0)</f>
        <v>36063</v>
      </c>
      <c r="I746" s="276">
        <f>ROUND(O66,0)</f>
        <v>448983</v>
      </c>
      <c r="J746" s="276">
        <f>ROUND(O67,0)</f>
        <v>1201328</v>
      </c>
      <c r="K746" s="276">
        <f>ROUND(O68,0)</f>
        <v>69687</v>
      </c>
      <c r="L746" s="276">
        <f>ROUND(O69,0)</f>
        <v>158467</v>
      </c>
      <c r="M746" s="276">
        <f>ROUND(O70,0)</f>
        <v>32552</v>
      </c>
      <c r="N746" s="276">
        <f>ROUND(O75,0)</f>
        <v>70851725</v>
      </c>
      <c r="O746" s="276">
        <f>ROUND(O73,0)</f>
        <v>60235536</v>
      </c>
      <c r="P746" s="276">
        <f>IF(O76&gt;0,ROUND(O76,0),0)</f>
        <v>42041</v>
      </c>
      <c r="Q746" s="276">
        <f>IF(O77&gt;0,ROUND(O77,0),0)</f>
        <v>29937</v>
      </c>
      <c r="R746" s="276">
        <f>IF(O78&gt;0,ROUND(O78,0),0)</f>
        <v>21673</v>
      </c>
      <c r="S746" s="276">
        <f>IF(O79&gt;0,ROUND(O79,0),0)</f>
        <v>551641</v>
      </c>
      <c r="T746" s="278">
        <f>IF(O80&gt;0,ROUND(O80,2),0)</f>
        <v>86.6</v>
      </c>
      <c r="U746" s="276"/>
      <c r="V746" s="277"/>
      <c r="W746" s="276"/>
      <c r="X746" s="276"/>
      <c r="Y746" s="276">
        <f t="shared" si="24"/>
        <v>10180010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176*2019*7020*A</v>
      </c>
      <c r="B747" s="276">
        <f>ROUND(P59,0)</f>
        <v>2735200</v>
      </c>
      <c r="C747" s="278">
        <f>ROUND(P60,2)</f>
        <v>217.11</v>
      </c>
      <c r="D747" s="276">
        <f>ROUND(P61,0)</f>
        <v>20397953</v>
      </c>
      <c r="E747" s="276">
        <f>ROUND(P62,0)</f>
        <v>4388625</v>
      </c>
      <c r="F747" s="276">
        <f>ROUND(P63,0)</f>
        <v>11390355</v>
      </c>
      <c r="G747" s="276">
        <f>ROUND(P64,0)</f>
        <v>53969181</v>
      </c>
      <c r="H747" s="276">
        <f>ROUND(P65,0)</f>
        <v>277331</v>
      </c>
      <c r="I747" s="276">
        <f>ROUND(P66,0)</f>
        <v>3782469</v>
      </c>
      <c r="J747" s="276">
        <f>ROUND(P67,0)</f>
        <v>4328397</v>
      </c>
      <c r="K747" s="276">
        <f>ROUND(P68,0)</f>
        <v>578301</v>
      </c>
      <c r="L747" s="276">
        <f>ROUND(P69,0)</f>
        <v>121682</v>
      </c>
      <c r="M747" s="276">
        <f>ROUND(P70,0)</f>
        <v>5515</v>
      </c>
      <c r="N747" s="276">
        <f>ROUND(P75,0)</f>
        <v>796077059</v>
      </c>
      <c r="O747" s="276">
        <f>ROUND(P73,0)</f>
        <v>446732996</v>
      </c>
      <c r="P747" s="276">
        <f>IF(P76&gt;0,ROUND(P76,0),0)</f>
        <v>69075</v>
      </c>
      <c r="Q747" s="276">
        <f>IF(P77&gt;0,ROUND(P77,0),0)</f>
        <v>22663</v>
      </c>
      <c r="R747" s="276">
        <f>IF(P78&gt;0,ROUND(P78,0),0)</f>
        <v>51679</v>
      </c>
      <c r="S747" s="276">
        <f>IF(P79&gt;0,ROUND(P79,0),0)</f>
        <v>415750</v>
      </c>
      <c r="T747" s="278">
        <f>IF(P80&gt;0,ROUND(P80,2),0)</f>
        <v>92.53</v>
      </c>
      <c r="U747" s="276"/>
      <c r="V747" s="277"/>
      <c r="W747" s="276"/>
      <c r="X747" s="276"/>
      <c r="Y747" s="276">
        <f t="shared" si="24"/>
        <v>39790475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176*2019*7030*A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4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176*2019*7040*A</v>
      </c>
      <c r="B749" s="276">
        <f>ROUND(R59,0)</f>
        <v>2348715</v>
      </c>
      <c r="C749" s="278">
        <f>ROUND(R60,2)</f>
        <v>60.59</v>
      </c>
      <c r="D749" s="276">
        <f>ROUND(R61,0)</f>
        <v>6166367</v>
      </c>
      <c r="E749" s="276">
        <f>ROUND(R62,0)</f>
        <v>1332909</v>
      </c>
      <c r="F749" s="276">
        <f>ROUND(R63,0)</f>
        <v>0</v>
      </c>
      <c r="G749" s="276">
        <f>ROUND(R64,0)</f>
        <v>517274</v>
      </c>
      <c r="H749" s="276">
        <f>ROUND(R65,0)</f>
        <v>46946</v>
      </c>
      <c r="I749" s="276">
        <f>ROUND(R66,0)</f>
        <v>39188</v>
      </c>
      <c r="J749" s="276">
        <f>ROUND(R67,0)</f>
        <v>376563</v>
      </c>
      <c r="K749" s="276">
        <f>ROUND(R68,0)</f>
        <v>0</v>
      </c>
      <c r="L749" s="276">
        <f>ROUND(R69,0)</f>
        <v>27433</v>
      </c>
      <c r="M749" s="276">
        <f>ROUND(R70,0)</f>
        <v>0</v>
      </c>
      <c r="N749" s="276">
        <f>ROUND(R75,0)</f>
        <v>91452246</v>
      </c>
      <c r="O749" s="276">
        <f>ROUND(R73,0)</f>
        <v>35372565</v>
      </c>
      <c r="P749" s="276">
        <f>IF(R76&gt;0,ROUND(R76,0),0)</f>
        <v>25279</v>
      </c>
      <c r="Q749" s="276">
        <f>IF(R77&gt;0,ROUND(R77,0),0)</f>
        <v>340</v>
      </c>
      <c r="R749" s="276">
        <f>IF(R78&gt;0,ROUND(R78,0),0)</f>
        <v>0</v>
      </c>
      <c r="S749" s="276">
        <f>IF(R79&gt;0,ROUND(R79,0),0)</f>
        <v>80687</v>
      </c>
      <c r="T749" s="278">
        <f>IF(R80&gt;0,ROUND(R80,2),0)</f>
        <v>37.770000000000003</v>
      </c>
      <c r="U749" s="276"/>
      <c r="V749" s="277"/>
      <c r="W749" s="276"/>
      <c r="X749" s="276"/>
      <c r="Y749" s="276">
        <f t="shared" si="24"/>
        <v>4991720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176*2019*7050*A</v>
      </c>
      <c r="B750" s="276"/>
      <c r="C750" s="278">
        <f>ROUND(S60,2)</f>
        <v>45.63</v>
      </c>
      <c r="D750" s="276">
        <f>ROUND(S61,0)</f>
        <v>2795860</v>
      </c>
      <c r="E750" s="276">
        <f>ROUND(S62,0)</f>
        <v>858967</v>
      </c>
      <c r="F750" s="276">
        <f>ROUND(S63,0)</f>
        <v>0</v>
      </c>
      <c r="G750" s="276">
        <f>ROUND(S64,0)</f>
        <v>1307824</v>
      </c>
      <c r="H750" s="276">
        <f>ROUND(S65,0)</f>
        <v>30965</v>
      </c>
      <c r="I750" s="276">
        <f>ROUND(S66,0)</f>
        <v>638226</v>
      </c>
      <c r="J750" s="276">
        <f>ROUND(S67,0)</f>
        <v>354817</v>
      </c>
      <c r="K750" s="276">
        <f>ROUND(S68,0)</f>
        <v>4459</v>
      </c>
      <c r="L750" s="276">
        <f>ROUND(S69,0)</f>
        <v>15253</v>
      </c>
      <c r="M750" s="276">
        <f>ROUND(S70,0)</f>
        <v>0</v>
      </c>
      <c r="N750" s="276">
        <f>ROUND(S75,0)</f>
        <v>392574</v>
      </c>
      <c r="O750" s="276">
        <f>ROUND(S73,0)</f>
        <v>389325</v>
      </c>
      <c r="P750" s="276">
        <f>IF(S76&gt;0,ROUND(S76,0),0)</f>
        <v>12382</v>
      </c>
      <c r="Q750" s="276">
        <f>IF(S77&gt;0,ROUND(S77,0),0)</f>
        <v>0</v>
      </c>
      <c r="R750" s="276">
        <f>IF(S78&gt;0,ROUND(S78,0),0)</f>
        <v>2426</v>
      </c>
      <c r="S750" s="276">
        <f>IF(S79&gt;0,ROUND(S79,0),0)</f>
        <v>555634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4"/>
        <v>2578009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176*2019*7060*A</v>
      </c>
      <c r="B751" s="276"/>
      <c r="C751" s="278">
        <f>ROUND(T60,2)</f>
        <v>23.11</v>
      </c>
      <c r="D751" s="276">
        <f>ROUND(T61,0)</f>
        <v>2626513</v>
      </c>
      <c r="E751" s="276">
        <f>ROUND(T62,0)</f>
        <v>562061</v>
      </c>
      <c r="F751" s="276">
        <f>ROUND(T63,0)</f>
        <v>0</v>
      </c>
      <c r="G751" s="276">
        <f>ROUND(T64,0)</f>
        <v>12898505</v>
      </c>
      <c r="H751" s="276">
        <f>ROUND(T65,0)</f>
        <v>6549</v>
      </c>
      <c r="I751" s="276">
        <f>ROUND(T66,0)</f>
        <v>28444</v>
      </c>
      <c r="J751" s="276">
        <f>ROUND(T67,0)</f>
        <v>23547</v>
      </c>
      <c r="K751" s="276">
        <f>ROUND(T68,0)</f>
        <v>0</v>
      </c>
      <c r="L751" s="276">
        <f>ROUND(T69,0)</f>
        <v>99</v>
      </c>
      <c r="M751" s="276">
        <f>ROUND(T70,0)</f>
        <v>0</v>
      </c>
      <c r="N751" s="276">
        <f>ROUND(T75,0)</f>
        <v>109822367</v>
      </c>
      <c r="O751" s="276">
        <f>ROUND(T73,0)</f>
        <v>11808166</v>
      </c>
      <c r="P751" s="276">
        <f>IF(T76&gt;0,ROUND(T76,0),0)</f>
        <v>4089</v>
      </c>
      <c r="Q751" s="276">
        <f>IF(T77&gt;0,ROUND(T77,0),0)</f>
        <v>2570</v>
      </c>
      <c r="R751" s="276">
        <f>IF(T78&gt;0,ROUND(T78,0),0)</f>
        <v>0</v>
      </c>
      <c r="S751" s="276">
        <f>IF(T79&gt;0,ROUND(T79,0),0)</f>
        <v>7670</v>
      </c>
      <c r="T751" s="278">
        <f>IF(T80&gt;0,ROUND(T80,2),0)</f>
        <v>15.06</v>
      </c>
      <c r="U751" s="276"/>
      <c r="V751" s="277"/>
      <c r="W751" s="276"/>
      <c r="X751" s="276"/>
      <c r="Y751" s="276">
        <f t="shared" si="24"/>
        <v>5902059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176*2019*7070*A</v>
      </c>
      <c r="B752" s="276">
        <f>ROUND(U59,0)</f>
        <v>1429677</v>
      </c>
      <c r="C752" s="278">
        <f>ROUND(U60,2)</f>
        <v>223.99</v>
      </c>
      <c r="D752" s="276">
        <f>ROUND(U61,0)</f>
        <v>14794804</v>
      </c>
      <c r="E752" s="276">
        <f>ROUND(U62,0)</f>
        <v>4639733</v>
      </c>
      <c r="F752" s="276">
        <f>ROUND(U63,0)</f>
        <v>0</v>
      </c>
      <c r="G752" s="276">
        <f>ROUND(U64,0)</f>
        <v>15650293</v>
      </c>
      <c r="H752" s="276">
        <f>ROUND(U65,0)</f>
        <v>100191</v>
      </c>
      <c r="I752" s="276">
        <f>ROUND(U66,0)</f>
        <v>5483060</v>
      </c>
      <c r="J752" s="276">
        <f>ROUND(U67,0)</f>
        <v>1185065</v>
      </c>
      <c r="K752" s="276">
        <f>ROUND(U68,0)</f>
        <v>269264</v>
      </c>
      <c r="L752" s="276">
        <f>ROUND(U69,0)</f>
        <v>55436</v>
      </c>
      <c r="M752" s="276">
        <f>ROUND(U70,0)</f>
        <v>1499920</v>
      </c>
      <c r="N752" s="276">
        <f>ROUND(U75,0)</f>
        <v>187958486</v>
      </c>
      <c r="O752" s="276">
        <f>ROUND(U73,0)</f>
        <v>108390775</v>
      </c>
      <c r="P752" s="276">
        <f>IF(U76&gt;0,ROUND(U76,0),0)</f>
        <v>23349</v>
      </c>
      <c r="Q752" s="276">
        <f>IF(U77&gt;0,ROUND(U77,0),0)</f>
        <v>0</v>
      </c>
      <c r="R752" s="276">
        <f>IF(U78&gt;0,ROUND(U78,0),0)</f>
        <v>933</v>
      </c>
      <c r="S752" s="276">
        <f>IF(U79&gt;0,ROUND(U79,0),0)</f>
        <v>10290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4"/>
        <v>14758352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176*2019*7110*A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15915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12661592</v>
      </c>
      <c r="O753" s="276">
        <f>ROUND(V73,0)</f>
        <v>4251770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4"/>
        <v>83888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176*2019*7120*A</v>
      </c>
      <c r="B754" s="276">
        <f>ROUND(W59,0)</f>
        <v>101663</v>
      </c>
      <c r="C754" s="278">
        <f>ROUND(W60,2)</f>
        <v>13.62</v>
      </c>
      <c r="D754" s="276">
        <f>ROUND(W61,0)</f>
        <v>1656339</v>
      </c>
      <c r="E754" s="276">
        <f>ROUND(W62,0)</f>
        <v>342994</v>
      </c>
      <c r="F754" s="276">
        <f>ROUND(W63,0)</f>
        <v>0</v>
      </c>
      <c r="G754" s="276">
        <f>ROUND(W64,0)</f>
        <v>467421</v>
      </c>
      <c r="H754" s="276">
        <f>ROUND(W65,0)</f>
        <v>6571</v>
      </c>
      <c r="I754" s="276">
        <f>ROUND(W66,0)</f>
        <v>125089</v>
      </c>
      <c r="J754" s="276">
        <f>ROUND(W67,0)</f>
        <v>224576</v>
      </c>
      <c r="K754" s="276">
        <f>ROUND(W68,0)</f>
        <v>0</v>
      </c>
      <c r="L754" s="276">
        <f>ROUND(W69,0)</f>
        <v>42723</v>
      </c>
      <c r="M754" s="276">
        <f>ROUND(W70,0)</f>
        <v>0</v>
      </c>
      <c r="N754" s="276">
        <f>ROUND(W75,0)</f>
        <v>61140211</v>
      </c>
      <c r="O754" s="276">
        <f>ROUND(W73,0)</f>
        <v>17136348</v>
      </c>
      <c r="P754" s="276">
        <f>IF(W76&gt;0,ROUND(W76,0),0)</f>
        <v>1809</v>
      </c>
      <c r="Q754" s="276">
        <f>IF(W77&gt;0,ROUND(W77,0),0)</f>
        <v>0</v>
      </c>
      <c r="R754" s="276">
        <f>IF(W78&gt;0,ROUND(W78,0),0)</f>
        <v>5500</v>
      </c>
      <c r="S754" s="276">
        <f>IF(W79&gt;0,ROUND(W79,0),0)</f>
        <v>13665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4"/>
        <v>1347036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176*2019*7130*A</v>
      </c>
      <c r="B755" s="276">
        <f>ROUND(X59,0)</f>
        <v>329840</v>
      </c>
      <c r="C755" s="278">
        <f>ROUND(X60,2)</f>
        <v>19.18</v>
      </c>
      <c r="D755" s="276">
        <f>ROUND(X61,0)</f>
        <v>1980574</v>
      </c>
      <c r="E755" s="276">
        <f>ROUND(X62,0)</f>
        <v>451902</v>
      </c>
      <c r="F755" s="276">
        <f>ROUND(X63,0)</f>
        <v>0</v>
      </c>
      <c r="G755" s="276">
        <f>ROUND(X64,0)</f>
        <v>784579</v>
      </c>
      <c r="H755" s="276">
        <f>ROUND(X65,0)</f>
        <v>9546</v>
      </c>
      <c r="I755" s="276">
        <f>ROUND(X66,0)</f>
        <v>104530</v>
      </c>
      <c r="J755" s="276">
        <f>ROUND(X67,0)</f>
        <v>195720</v>
      </c>
      <c r="K755" s="276">
        <f>ROUND(X68,0)</f>
        <v>0</v>
      </c>
      <c r="L755" s="276">
        <f>ROUND(X69,0)</f>
        <v>50</v>
      </c>
      <c r="M755" s="276">
        <f>ROUND(X70,0)</f>
        <v>2250</v>
      </c>
      <c r="N755" s="276">
        <f>ROUND(X75,0)</f>
        <v>191611355</v>
      </c>
      <c r="O755" s="276">
        <f>ROUND(X73,0)</f>
        <v>63156863</v>
      </c>
      <c r="P755" s="276">
        <f>IF(X76&gt;0,ROUND(X76,0),0)</f>
        <v>3488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135554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4"/>
        <v>2466961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176*2019*7140*A</v>
      </c>
      <c r="B756" s="276">
        <f>ROUND(Y59,0)</f>
        <v>229292</v>
      </c>
      <c r="C756" s="278">
        <f>ROUND(Y60,2)</f>
        <v>86.15</v>
      </c>
      <c r="D756" s="276">
        <f>ROUND(Y61,0)</f>
        <v>8598610</v>
      </c>
      <c r="E756" s="276">
        <f>ROUND(Y62,0)</f>
        <v>1993807</v>
      </c>
      <c r="F756" s="276">
        <f>ROUND(Y63,0)</f>
        <v>235325</v>
      </c>
      <c r="G756" s="276">
        <f>ROUND(Y64,0)</f>
        <v>14406501</v>
      </c>
      <c r="H756" s="276">
        <f>ROUND(Y65,0)</f>
        <v>104755</v>
      </c>
      <c r="I756" s="276">
        <f>ROUND(Y66,0)</f>
        <v>306583</v>
      </c>
      <c r="J756" s="276">
        <f>ROUND(Y67,0)</f>
        <v>1994273</v>
      </c>
      <c r="K756" s="276">
        <f>ROUND(Y68,0)</f>
        <v>429333</v>
      </c>
      <c r="L756" s="276">
        <f>ROUND(Y69,0)</f>
        <v>24501</v>
      </c>
      <c r="M756" s="276">
        <f>ROUND(Y70,0)</f>
        <v>2890</v>
      </c>
      <c r="N756" s="276">
        <f>ROUND(Y75,0)</f>
        <v>249812984</v>
      </c>
      <c r="O756" s="276">
        <f>ROUND(Y73,0)</f>
        <v>84711604</v>
      </c>
      <c r="P756" s="276">
        <f>IF(Y76&gt;0,ROUND(Y76,0),0)</f>
        <v>41739</v>
      </c>
      <c r="Q756" s="276">
        <f>IF(Y77&gt;0,ROUND(Y77,0),0)</f>
        <v>590</v>
      </c>
      <c r="R756" s="276">
        <f>IF(Y78&gt;0,ROUND(Y78,0),0)</f>
        <v>8171</v>
      </c>
      <c r="S756" s="276">
        <f>IF(Y79&gt;0,ROUND(Y79,0),0)</f>
        <v>231443</v>
      </c>
      <c r="T756" s="278">
        <f>IF(Y80&gt;0,ROUND(Y80,2),0)</f>
        <v>13.9</v>
      </c>
      <c r="U756" s="276"/>
      <c r="V756" s="277"/>
      <c r="W756" s="276"/>
      <c r="X756" s="276"/>
      <c r="Y756" s="276">
        <f t="shared" si="24"/>
        <v>12710576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176*2019*7150*A</v>
      </c>
      <c r="B757" s="276">
        <f>ROUND(Z59,0)</f>
        <v>222782</v>
      </c>
      <c r="C757" s="278">
        <f>ROUND(Z60,2)</f>
        <v>27.69</v>
      </c>
      <c r="D757" s="276">
        <f>ROUND(Z61,0)</f>
        <v>5250777</v>
      </c>
      <c r="E757" s="276">
        <f>ROUND(Z62,0)</f>
        <v>714667</v>
      </c>
      <c r="F757" s="276">
        <f>ROUND(Z63,0)</f>
        <v>718844</v>
      </c>
      <c r="G757" s="276">
        <f>ROUND(Z64,0)</f>
        <v>3664515</v>
      </c>
      <c r="H757" s="276">
        <f>ROUND(Z65,0)</f>
        <v>71153</v>
      </c>
      <c r="I757" s="276">
        <f>ROUND(Z66,0)</f>
        <v>1847366</v>
      </c>
      <c r="J757" s="276">
        <f>ROUND(Z67,0)</f>
        <v>1310557</v>
      </c>
      <c r="K757" s="276">
        <f>ROUND(Z68,0)</f>
        <v>27</v>
      </c>
      <c r="L757" s="276">
        <f>ROUND(Z69,0)</f>
        <v>31601</v>
      </c>
      <c r="M757" s="276">
        <f>ROUND(Z70,0)</f>
        <v>0</v>
      </c>
      <c r="N757" s="276">
        <f>ROUND(Z75,0)</f>
        <v>133515791</v>
      </c>
      <c r="O757" s="276">
        <f>ROUND(Z73,0)</f>
        <v>32459164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1.58</v>
      </c>
      <c r="U757" s="276"/>
      <c r="V757" s="277"/>
      <c r="W757" s="276"/>
      <c r="X757" s="276"/>
      <c r="Y757" s="276">
        <f t="shared" si="24"/>
        <v>4882029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176*2019*7160*A</v>
      </c>
      <c r="B758" s="276">
        <f>ROUND(AA59,0)</f>
        <v>29003</v>
      </c>
      <c r="C758" s="278">
        <f>ROUND(AA60,2)</f>
        <v>5.26</v>
      </c>
      <c r="D758" s="276">
        <f>ROUND(AA61,0)</f>
        <v>641904</v>
      </c>
      <c r="E758" s="276">
        <f>ROUND(AA62,0)</f>
        <v>130135</v>
      </c>
      <c r="F758" s="276">
        <f>ROUND(AA63,0)</f>
        <v>0</v>
      </c>
      <c r="G758" s="276">
        <f>ROUND(AA64,0)</f>
        <v>540972</v>
      </c>
      <c r="H758" s="276">
        <f>ROUND(AA65,0)</f>
        <v>7612</v>
      </c>
      <c r="I758" s="276">
        <f>ROUND(AA66,0)</f>
        <v>3084</v>
      </c>
      <c r="J758" s="276">
        <f>ROUND(AA67,0)</f>
        <v>59250</v>
      </c>
      <c r="K758" s="276">
        <f>ROUND(AA68,0)</f>
        <v>0</v>
      </c>
      <c r="L758" s="276">
        <f>ROUND(AA69,0)</f>
        <v>0</v>
      </c>
      <c r="M758" s="276">
        <f>ROUND(AA70,0)</f>
        <v>5374</v>
      </c>
      <c r="N758" s="276">
        <f>ROUND(AA75,0)</f>
        <v>11786390</v>
      </c>
      <c r="O758" s="276">
        <f>ROUND(AA73,0)</f>
        <v>3884726</v>
      </c>
      <c r="P758" s="276">
        <f>IF(AA76&gt;0,ROUND(AA76,0),0)</f>
        <v>2310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4"/>
        <v>631416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176*2019*7170*A</v>
      </c>
      <c r="B759" s="276"/>
      <c r="C759" s="278">
        <f>ROUND(AB60,2)</f>
        <v>120.08</v>
      </c>
      <c r="D759" s="276">
        <f>ROUND(AB61,0)</f>
        <v>12433111</v>
      </c>
      <c r="E759" s="276">
        <f>ROUND(AB62,0)</f>
        <v>2808452</v>
      </c>
      <c r="F759" s="276">
        <f>ROUND(AB63,0)</f>
        <v>819</v>
      </c>
      <c r="G759" s="276">
        <f>ROUND(AB64,0)</f>
        <v>46403182</v>
      </c>
      <c r="H759" s="276">
        <f>ROUND(AB65,0)</f>
        <v>46939</v>
      </c>
      <c r="I759" s="276">
        <f>ROUND(AB66,0)</f>
        <v>672007</v>
      </c>
      <c r="J759" s="276">
        <f>ROUND(AB67,0)</f>
        <v>234311</v>
      </c>
      <c r="K759" s="276">
        <f>ROUND(AB68,0)</f>
        <v>47580</v>
      </c>
      <c r="L759" s="276">
        <f>ROUND(AB69,0)</f>
        <v>35280</v>
      </c>
      <c r="M759" s="276">
        <f>ROUND(AB70,0)</f>
        <v>294596</v>
      </c>
      <c r="N759" s="276">
        <f>ROUND(AB75,0)</f>
        <v>337583014</v>
      </c>
      <c r="O759" s="276">
        <f>ROUND(AB73,0)</f>
        <v>114433577</v>
      </c>
      <c r="P759" s="276">
        <f>IF(AB76&gt;0,ROUND(AB76,0),0)</f>
        <v>18307</v>
      </c>
      <c r="Q759" s="276">
        <f>IF(AB77&gt;0,ROUND(AB77,0),0)</f>
        <v>0</v>
      </c>
      <c r="R759" s="276">
        <f>IF(AB78&gt;0,ROUND(AB78,0),0)</f>
        <v>1660</v>
      </c>
      <c r="S759" s="276">
        <f>IF(AB79&gt;0,ROUND(AB79,0),0)</f>
        <v>23194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4"/>
        <v>21915323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176*2019*7180*A</v>
      </c>
      <c r="B760" s="276">
        <f>ROUND(AC59,0)</f>
        <v>233869</v>
      </c>
      <c r="C760" s="278">
        <f>ROUND(AC60,2)</f>
        <v>66.459999999999994</v>
      </c>
      <c r="D760" s="276">
        <f>ROUND(AC61,0)</f>
        <v>5876344</v>
      </c>
      <c r="E760" s="276">
        <f>ROUND(AC62,0)</f>
        <v>1501204</v>
      </c>
      <c r="F760" s="276">
        <f>ROUND(AC63,0)</f>
        <v>0</v>
      </c>
      <c r="G760" s="276">
        <f>ROUND(AC64,0)</f>
        <v>1284137</v>
      </c>
      <c r="H760" s="276">
        <f>ROUND(AC65,0)</f>
        <v>24110</v>
      </c>
      <c r="I760" s="276">
        <f>ROUND(AC66,0)</f>
        <v>65716</v>
      </c>
      <c r="J760" s="276">
        <f>ROUND(AC67,0)</f>
        <v>326599</v>
      </c>
      <c r="K760" s="276">
        <f>ROUND(AC68,0)</f>
        <v>61490</v>
      </c>
      <c r="L760" s="276">
        <f>ROUND(AC69,0)</f>
        <v>523467</v>
      </c>
      <c r="M760" s="276">
        <f>ROUND(AC70,0)</f>
        <v>20260</v>
      </c>
      <c r="N760" s="276">
        <f>ROUND(AC75,0)</f>
        <v>109394003</v>
      </c>
      <c r="O760" s="276">
        <f>ROUND(AC73,0)</f>
        <v>107979297</v>
      </c>
      <c r="P760" s="276">
        <f>IF(AC76&gt;0,ROUND(AC76,0),0)</f>
        <v>3083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4"/>
        <v>3735874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176*2019*7190*A</v>
      </c>
      <c r="B761" s="276">
        <f>ROUND(AD59,0)</f>
        <v>7542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20555</v>
      </c>
      <c r="H761" s="276">
        <f>ROUND(AD65,0)</f>
        <v>242</v>
      </c>
      <c r="I761" s="276">
        <f>ROUND(AD66,0)</f>
        <v>1368570</v>
      </c>
      <c r="J761" s="276">
        <f>ROUND(AD67,0)</f>
        <v>13406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3338245</v>
      </c>
      <c r="O761" s="276">
        <f>ROUND(AD73,0)</f>
        <v>3267201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4"/>
        <v>435264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176*2019*7200*A</v>
      </c>
      <c r="B762" s="276">
        <f>ROUND(AE59,0)</f>
        <v>99947</v>
      </c>
      <c r="C762" s="278">
        <f>ROUND(AE60,2)</f>
        <v>23.25</v>
      </c>
      <c r="D762" s="276">
        <f>ROUND(AE61,0)</f>
        <v>2024940</v>
      </c>
      <c r="E762" s="276">
        <f>ROUND(AE62,0)</f>
        <v>522445</v>
      </c>
      <c r="F762" s="276">
        <f>ROUND(AE63,0)</f>
        <v>0</v>
      </c>
      <c r="G762" s="276">
        <f>ROUND(AE64,0)</f>
        <v>4154</v>
      </c>
      <c r="H762" s="276">
        <f>ROUND(AE65,0)</f>
        <v>11454</v>
      </c>
      <c r="I762" s="276">
        <f>ROUND(AE66,0)</f>
        <v>1356</v>
      </c>
      <c r="J762" s="276">
        <f>ROUND(AE67,0)</f>
        <v>46985</v>
      </c>
      <c r="K762" s="276">
        <f>ROUND(AE68,0)</f>
        <v>0</v>
      </c>
      <c r="L762" s="276">
        <f>ROUND(AE69,0)</f>
        <v>590</v>
      </c>
      <c r="M762" s="276">
        <f>ROUND(AE70,0)</f>
        <v>0</v>
      </c>
      <c r="N762" s="276">
        <f>ROUND(AE75,0)</f>
        <v>8849365</v>
      </c>
      <c r="O762" s="276">
        <f>ROUND(AE73,0)</f>
        <v>8303566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305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4"/>
        <v>826772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176*2019*7220*A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4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176*2019*7230*A</v>
      </c>
      <c r="B764" s="276">
        <f>ROUND(AG59,0)</f>
        <v>88499</v>
      </c>
      <c r="C764" s="278">
        <f>ROUND(AG60,2)</f>
        <v>200.83</v>
      </c>
      <c r="D764" s="276">
        <f>ROUND(AG61,0)</f>
        <v>17190340</v>
      </c>
      <c r="E764" s="276">
        <f>ROUND(AG62,0)</f>
        <v>3974719</v>
      </c>
      <c r="F764" s="276">
        <f>ROUND(AG63,0)</f>
        <v>4158013</v>
      </c>
      <c r="G764" s="276">
        <f>ROUND(AG64,0)</f>
        <v>2840698</v>
      </c>
      <c r="H764" s="276">
        <f>ROUND(AG65,0)</f>
        <v>139554</v>
      </c>
      <c r="I764" s="276">
        <f>ROUND(AG66,0)</f>
        <v>5805597</v>
      </c>
      <c r="J764" s="276">
        <f>ROUND(AG67,0)</f>
        <v>1019547</v>
      </c>
      <c r="K764" s="276">
        <f>ROUND(AG68,0)</f>
        <v>93604</v>
      </c>
      <c r="L764" s="276">
        <f>ROUND(AG69,0)</f>
        <v>68544</v>
      </c>
      <c r="M764" s="276">
        <f>ROUND(AG70,0)</f>
        <v>26247</v>
      </c>
      <c r="N764" s="276">
        <f>ROUND(AG75,0)</f>
        <v>429218511</v>
      </c>
      <c r="O764" s="276">
        <f>ROUND(AG73,0)</f>
        <v>127508882</v>
      </c>
      <c r="P764" s="276">
        <f>IF(AG76&gt;0,ROUND(AG76,0),0)</f>
        <v>41750</v>
      </c>
      <c r="Q764" s="276">
        <f>IF(AG77&gt;0,ROUND(AG77,0),0)</f>
        <v>14747</v>
      </c>
      <c r="R764" s="276">
        <f>IF(AG78&gt;0,ROUND(AG78,0),0)</f>
        <v>21139</v>
      </c>
      <c r="S764" s="276">
        <f>IF(AG79&gt;0,ROUND(AG79,0),0)</f>
        <v>700344</v>
      </c>
      <c r="T764" s="278">
        <f>IF(AG80&gt;0,ROUND(AG80,2),0)</f>
        <v>102.6</v>
      </c>
      <c r="U764" s="276"/>
      <c r="V764" s="277"/>
      <c r="W764" s="276"/>
      <c r="X764" s="276"/>
      <c r="Y764" s="276">
        <f t="shared" si="24"/>
        <v>16647846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176*2019*7240*A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4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176*2019*7250*A</v>
      </c>
      <c r="B766" s="276">
        <f>ROUND(AI59,0)</f>
        <v>519</v>
      </c>
      <c r="C766" s="278">
        <f>ROUND(AI60,2)</f>
        <v>24.8</v>
      </c>
      <c r="D766" s="276">
        <f>ROUND(AI61,0)</f>
        <v>2680286</v>
      </c>
      <c r="E766" s="276">
        <f>ROUND(AI62,0)</f>
        <v>494460</v>
      </c>
      <c r="F766" s="276">
        <f>ROUND(AI63,0)</f>
        <v>0</v>
      </c>
      <c r="G766" s="276">
        <f>ROUND(AI64,0)</f>
        <v>423257</v>
      </c>
      <c r="H766" s="276">
        <f>ROUND(AI65,0)</f>
        <v>26842</v>
      </c>
      <c r="I766" s="276">
        <f>ROUND(AI66,0)</f>
        <v>45684</v>
      </c>
      <c r="J766" s="276">
        <f>ROUND(AI67,0)</f>
        <v>222540</v>
      </c>
      <c r="K766" s="276">
        <f>ROUND(AI68,0)</f>
        <v>2452</v>
      </c>
      <c r="L766" s="276">
        <f>ROUND(AI69,0)</f>
        <v>4176</v>
      </c>
      <c r="M766" s="276">
        <f>ROUND(AI70,0)</f>
        <v>0</v>
      </c>
      <c r="N766" s="276">
        <f>ROUND(AI75,0)</f>
        <v>8999837</v>
      </c>
      <c r="O766" s="276">
        <f>ROUND(AI73,0)</f>
        <v>7645486</v>
      </c>
      <c r="P766" s="276">
        <f>IF(AI76&gt;0,ROUND(AI76,0),0)</f>
        <v>12157</v>
      </c>
      <c r="Q766" s="276">
        <f>IF(AI77&gt;0,ROUND(AI77,0),0)</f>
        <v>11290</v>
      </c>
      <c r="R766" s="276">
        <f>IF(AI78&gt;0,ROUND(AI78,0),0)</f>
        <v>0</v>
      </c>
      <c r="S766" s="276">
        <f>IF(AI79&gt;0,ROUND(AI79,0),0)</f>
        <v>138568</v>
      </c>
      <c r="T766" s="278">
        <f>IF(AI80&gt;0,ROUND(AI80,2),0)</f>
        <v>17.38</v>
      </c>
      <c r="U766" s="276"/>
      <c r="V766" s="277"/>
      <c r="W766" s="276"/>
      <c r="X766" s="276"/>
      <c r="Y766" s="276">
        <f t="shared" si="24"/>
        <v>2193749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176*2019*7260*A</v>
      </c>
      <c r="B767" s="276">
        <f>ROUND(AJ59,0)</f>
        <v>166372</v>
      </c>
      <c r="C767" s="278">
        <f>ROUND(AJ60,2)</f>
        <v>334.75</v>
      </c>
      <c r="D767" s="276">
        <f>ROUND(AJ61,0)</f>
        <v>45725641</v>
      </c>
      <c r="E767" s="276">
        <f>ROUND(AJ62,0)</f>
        <v>8139834</v>
      </c>
      <c r="F767" s="276">
        <f>ROUND(AJ63,0)</f>
        <v>166013</v>
      </c>
      <c r="G767" s="276">
        <f>ROUND(AJ64,0)</f>
        <v>3371575</v>
      </c>
      <c r="H767" s="276">
        <f>ROUND(AJ65,0)</f>
        <v>374261</v>
      </c>
      <c r="I767" s="276">
        <f>ROUND(AJ66,0)</f>
        <v>344444</v>
      </c>
      <c r="J767" s="276">
        <f>ROUND(AJ67,0)</f>
        <v>2329547</v>
      </c>
      <c r="K767" s="276">
        <f>ROUND(AJ68,0)</f>
        <v>1936380</v>
      </c>
      <c r="L767" s="276">
        <f>ROUND(AJ69,0)</f>
        <v>1044500</v>
      </c>
      <c r="M767" s="276">
        <f>ROUND(AJ70,0)</f>
        <v>127917</v>
      </c>
      <c r="N767" s="276">
        <f>ROUND(AJ75,0)</f>
        <v>136992290</v>
      </c>
      <c r="O767" s="276">
        <f>ROUND(AJ73,0)</f>
        <v>7626264</v>
      </c>
      <c r="P767" s="276">
        <f>IF(AJ76&gt;0,ROUND(AJ76,0),0)</f>
        <v>74096</v>
      </c>
      <c r="Q767" s="276">
        <f>IF(AJ77&gt;0,ROUND(AJ77,0),0)</f>
        <v>4070</v>
      </c>
      <c r="R767" s="276">
        <f>IF(AJ78&gt;0,ROUND(AJ78,0),0)</f>
        <v>12176</v>
      </c>
      <c r="S767" s="276">
        <f>IF(AJ79&gt;0,ROUND(AJ79,0),0)</f>
        <v>87466</v>
      </c>
      <c r="T767" s="278">
        <f>IF(AJ80&gt;0,ROUND(AJ80,2),0)</f>
        <v>27.5</v>
      </c>
      <c r="U767" s="276"/>
      <c r="V767" s="277"/>
      <c r="W767" s="276"/>
      <c r="X767" s="276"/>
      <c r="Y767" s="276">
        <f t="shared" si="24"/>
        <v>24559985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176*2019*7310*A</v>
      </c>
      <c r="B768" s="276">
        <f>ROUND(AK59,0)</f>
        <v>5950</v>
      </c>
      <c r="C768" s="278">
        <f>ROUND(AK60,2)</f>
        <v>1.49</v>
      </c>
      <c r="D768" s="276">
        <f>ROUND(AK61,0)</f>
        <v>135600</v>
      </c>
      <c r="E768" s="276">
        <f>ROUND(AK62,0)</f>
        <v>34012</v>
      </c>
      <c r="F768" s="276">
        <f>ROUND(AK63,0)</f>
        <v>0</v>
      </c>
      <c r="G768" s="276">
        <f>ROUND(AK64,0)</f>
        <v>4603</v>
      </c>
      <c r="H768" s="276">
        <f>ROUND(AK65,0)</f>
        <v>0</v>
      </c>
      <c r="I768" s="276">
        <f>ROUND(AK66,0)</f>
        <v>6129</v>
      </c>
      <c r="J768" s="276">
        <f>ROUND(AK67,0)</f>
        <v>510</v>
      </c>
      <c r="K768" s="276">
        <f>ROUND(AK68,0)</f>
        <v>0</v>
      </c>
      <c r="L768" s="276">
        <f>ROUND(AK69,0)</f>
        <v>87</v>
      </c>
      <c r="M768" s="276">
        <f>ROUND(AK70,0)</f>
        <v>6000</v>
      </c>
      <c r="N768" s="276">
        <f>ROUND(AK75,0)</f>
        <v>738499</v>
      </c>
      <c r="O768" s="276">
        <f>ROUND(AK73,0)</f>
        <v>0</v>
      </c>
      <c r="P768" s="276">
        <f>IF(AK76&gt;0,ROUND(AK76,0),0)</f>
        <v>936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14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4"/>
        <v>116468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176*2019*7320*A</v>
      </c>
      <c r="B769" s="276">
        <f>ROUND(AL59,0)</f>
        <v>0</v>
      </c>
      <c r="C769" s="278">
        <f>ROUND(AL60,2)</f>
        <v>5.41</v>
      </c>
      <c r="D769" s="276">
        <f>ROUND(AL61,0)</f>
        <v>574526</v>
      </c>
      <c r="E769" s="276">
        <f>ROUND(AL62,0)</f>
        <v>129002</v>
      </c>
      <c r="F769" s="276">
        <f>ROUND(AL63,0)</f>
        <v>0</v>
      </c>
      <c r="G769" s="276">
        <f>ROUND(AL64,0)</f>
        <v>11335</v>
      </c>
      <c r="H769" s="276">
        <f>ROUND(AL65,0)</f>
        <v>1265</v>
      </c>
      <c r="I769" s="276">
        <f>ROUND(AL66,0)</f>
        <v>49</v>
      </c>
      <c r="J769" s="276">
        <f>ROUND(AL67,0)</f>
        <v>0</v>
      </c>
      <c r="K769" s="276">
        <f>ROUND(AL68,0)</f>
        <v>0</v>
      </c>
      <c r="L769" s="276">
        <f>ROUND(AL69,0)</f>
        <v>244</v>
      </c>
      <c r="M769" s="276">
        <f>ROUND(AL70,0)</f>
        <v>0</v>
      </c>
      <c r="N769" s="276">
        <f>ROUND(AL75,0)</f>
        <v>3027569</v>
      </c>
      <c r="O769" s="276">
        <f>ROUND(AL73,0)</f>
        <v>2010786</v>
      </c>
      <c r="P769" s="276">
        <f>IF(AL76&gt;0,ROUND(AL76,0),0)</f>
        <v>0</v>
      </c>
      <c r="Q769" s="276">
        <f>IF(AL77&gt;0,ROUND(AL77,0),0)</f>
        <v>73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4"/>
        <v>231054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176*2019*7330*A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4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176*2019*7340*A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4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176*2019*7350*A</v>
      </c>
      <c r="B772" s="276">
        <f>ROUND(AO59,0)</f>
        <v>0</v>
      </c>
      <c r="C772" s="278">
        <f>ROUND(AO60,2)</f>
        <v>8.0399999999999991</v>
      </c>
      <c r="D772" s="276">
        <f>ROUND(AO61,0)</f>
        <v>390551</v>
      </c>
      <c r="E772" s="276">
        <f>ROUND(AO62,0)</f>
        <v>158845</v>
      </c>
      <c r="F772" s="276">
        <f>ROUND(AO63,0)</f>
        <v>0</v>
      </c>
      <c r="G772" s="276">
        <f>ROUND(AO64,0)</f>
        <v>1228</v>
      </c>
      <c r="H772" s="276">
        <f>ROUND(AO65,0)</f>
        <v>0</v>
      </c>
      <c r="I772" s="276">
        <f>ROUND(AO66,0)</f>
        <v>120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0.53</v>
      </c>
      <c r="U772" s="276"/>
      <c r="V772" s="277"/>
      <c r="W772" s="276"/>
      <c r="X772" s="276"/>
      <c r="Y772" s="276">
        <f t="shared" si="24"/>
        <v>166536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176*2019*7380*A</v>
      </c>
      <c r="B773" s="276">
        <f>ROUND(AP59,0)</f>
        <v>0</v>
      </c>
      <c r="C773" s="278">
        <f>ROUND(AP60,2)</f>
        <v>41.4</v>
      </c>
      <c r="D773" s="276">
        <f>ROUND(AP61,0)</f>
        <v>8564056</v>
      </c>
      <c r="E773" s="276">
        <f>ROUND(AP62,0)</f>
        <v>1088406</v>
      </c>
      <c r="F773" s="276">
        <f>ROUND(AP63,0)</f>
        <v>0</v>
      </c>
      <c r="G773" s="276">
        <f>ROUND(AP64,0)</f>
        <v>397776</v>
      </c>
      <c r="H773" s="276">
        <f>ROUND(AP65,0)</f>
        <v>12754</v>
      </c>
      <c r="I773" s="276">
        <f>ROUND(AP66,0)</f>
        <v>6544</v>
      </c>
      <c r="J773" s="276">
        <f>ROUND(AP67,0)</f>
        <v>119607</v>
      </c>
      <c r="K773" s="276">
        <f>ROUND(AP68,0)</f>
        <v>482760</v>
      </c>
      <c r="L773" s="276">
        <f>ROUND(AP69,0)</f>
        <v>133078</v>
      </c>
      <c r="M773" s="276">
        <f>ROUND(AP70,0)</f>
        <v>37652</v>
      </c>
      <c r="N773" s="276">
        <f>ROUND(AP75,0)</f>
        <v>23330911</v>
      </c>
      <c r="O773" s="276">
        <f>ROUND(AP73,0)</f>
        <v>0</v>
      </c>
      <c r="P773" s="276">
        <f>IF(AP76&gt;0,ROUND(AP76,0),0)</f>
        <v>2083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3.15</v>
      </c>
      <c r="U773" s="276"/>
      <c r="V773" s="277"/>
      <c r="W773" s="276"/>
      <c r="X773" s="276"/>
      <c r="Y773" s="276">
        <f t="shared" si="24"/>
        <v>3484737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176*2019*7390*A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4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176*2019*7400*A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4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176*2019*7410*A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4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176*2019*7420*A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4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176*2019*7430*A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4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176*2019*7490*A</v>
      </c>
      <c r="B779" s="276"/>
      <c r="C779" s="278">
        <f>ROUND(AV60,2)</f>
        <v>248.71</v>
      </c>
      <c r="D779" s="276">
        <f>ROUND(AV61,0)</f>
        <v>36365347</v>
      </c>
      <c r="E779" s="276">
        <f>ROUND(AV62,0)</f>
        <v>6086949</v>
      </c>
      <c r="F779" s="276">
        <f>ROUND(AV63,0)</f>
        <v>946063</v>
      </c>
      <c r="G779" s="276">
        <f>ROUND(AV64,0)</f>
        <v>4681764</v>
      </c>
      <c r="H779" s="276">
        <f>ROUND(AV65,0)</f>
        <v>159791</v>
      </c>
      <c r="I779" s="276">
        <f>ROUND(AV66,0)</f>
        <v>1000557</v>
      </c>
      <c r="J779" s="276">
        <f>ROUND(AV67,0)</f>
        <v>1334121</v>
      </c>
      <c r="K779" s="276">
        <f>ROUND(AV68,0)</f>
        <v>719120</v>
      </c>
      <c r="L779" s="276">
        <f>ROUND(AV69,0)</f>
        <v>670302</v>
      </c>
      <c r="M779" s="276">
        <f>ROUND(AV70,0)</f>
        <v>447776</v>
      </c>
      <c r="N779" s="276">
        <f>ROUND(AV75,0)</f>
        <v>144311398</v>
      </c>
      <c r="O779" s="276">
        <f>ROUND(AV73,0)</f>
        <v>37600023</v>
      </c>
      <c r="P779" s="276">
        <f>IF(AV76&gt;0,ROUND(AV76,0),0)</f>
        <v>25096</v>
      </c>
      <c r="Q779" s="276">
        <f>IF(AV77&gt;0,ROUND(AV77,0),0)</f>
        <v>2703</v>
      </c>
      <c r="R779" s="276">
        <f>IF(AV78&gt;0,ROUND(AV78,0),0)</f>
        <v>26265</v>
      </c>
      <c r="S779" s="276">
        <f>IF(AV79&gt;0,ROUND(AV79,0),0)</f>
        <v>102294</v>
      </c>
      <c r="T779" s="278">
        <f>IF(AV80&gt;0,ROUND(AV80,2),0)</f>
        <v>42.59</v>
      </c>
      <c r="U779" s="276"/>
      <c r="V779" s="277"/>
      <c r="W779" s="276"/>
      <c r="X779" s="276"/>
      <c r="Y779" s="276">
        <f t="shared" si="24"/>
        <v>18082262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176*2019*8200*A</v>
      </c>
      <c r="B780" s="276"/>
      <c r="C780" s="278">
        <f>ROUND(AW60,2)</f>
        <v>61.68</v>
      </c>
      <c r="D780" s="276">
        <f>ROUND(AW61,0)</f>
        <v>5602805</v>
      </c>
      <c r="E780" s="276">
        <f>ROUND(AW62,0)</f>
        <v>1451536</v>
      </c>
      <c r="F780" s="276">
        <f>ROUND(AW63,0)</f>
        <v>546</v>
      </c>
      <c r="G780" s="276">
        <f>ROUND(AW64,0)</f>
        <v>49414</v>
      </c>
      <c r="H780" s="276">
        <f>ROUND(AW65,0)</f>
        <v>28309</v>
      </c>
      <c r="I780" s="276">
        <f>ROUND(AW66,0)</f>
        <v>105703</v>
      </c>
      <c r="J780" s="276">
        <f>ROUND(AW67,0)</f>
        <v>22293</v>
      </c>
      <c r="K780" s="276">
        <f>ROUND(AW68,0)</f>
        <v>0</v>
      </c>
      <c r="L780" s="276">
        <f>ROUND(AW69,0)</f>
        <v>560901</v>
      </c>
      <c r="M780" s="276">
        <f>ROUND(AW70,0)</f>
        <v>1746953</v>
      </c>
      <c r="N780" s="276"/>
      <c r="O780" s="276"/>
      <c r="P780" s="276">
        <f>IF(AW76&gt;0,ROUND(AW76,0),0)</f>
        <v>4397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0.21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176*2019*8310*A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176*2019*8320*A</v>
      </c>
      <c r="B782" s="276">
        <f>ROUND(AY59,0)</f>
        <v>307599</v>
      </c>
      <c r="C782" s="278">
        <f>ROUND(AY60,2)</f>
        <v>14.55</v>
      </c>
      <c r="D782" s="276">
        <f>ROUND(AY61,0)</f>
        <v>718583</v>
      </c>
      <c r="E782" s="276">
        <f>ROUND(AY62,0)</f>
        <v>292005</v>
      </c>
      <c r="F782" s="276">
        <f>ROUND(AY63,0)</f>
        <v>0</v>
      </c>
      <c r="G782" s="276">
        <f>ROUND(AY64,0)</f>
        <v>370499</v>
      </c>
      <c r="H782" s="276">
        <f>ROUND(AY65,0)</f>
        <v>37856</v>
      </c>
      <c r="I782" s="276">
        <f>ROUND(AY66,0)</f>
        <v>87361</v>
      </c>
      <c r="J782" s="276">
        <f>ROUND(AY67,0)</f>
        <v>148586</v>
      </c>
      <c r="K782" s="276">
        <f>ROUND(AY68,0)</f>
        <v>324</v>
      </c>
      <c r="L782" s="276">
        <f>ROUND(AY69,0)</f>
        <v>2649</v>
      </c>
      <c r="M782" s="276">
        <f>ROUND(AY70,0)</f>
        <v>477248</v>
      </c>
      <c r="N782" s="276"/>
      <c r="O782" s="276"/>
      <c r="P782" s="276">
        <f>IF(AY76&gt;0,ROUND(AY76,0),0)</f>
        <v>7754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176*2019*8330*A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176*2019*8350*A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176*2019*8360*A</v>
      </c>
      <c r="B785" s="276"/>
      <c r="C785" s="278">
        <f>ROUND(BB60,2)</f>
        <v>25.94</v>
      </c>
      <c r="D785" s="276">
        <f>ROUND(BB61,0)</f>
        <v>2611639</v>
      </c>
      <c r="E785" s="276">
        <f>ROUND(BB62,0)</f>
        <v>609654</v>
      </c>
      <c r="F785" s="276">
        <f>ROUND(BB63,0)</f>
        <v>0</v>
      </c>
      <c r="G785" s="276">
        <f>ROUND(BB64,0)</f>
        <v>2318</v>
      </c>
      <c r="H785" s="276">
        <f>ROUND(BB65,0)</f>
        <v>7021</v>
      </c>
      <c r="I785" s="276">
        <f>ROUND(BB66,0)</f>
        <v>7206</v>
      </c>
      <c r="J785" s="276">
        <f>ROUND(BB67,0)</f>
        <v>17279</v>
      </c>
      <c r="K785" s="276">
        <f>ROUND(BB68,0)</f>
        <v>0</v>
      </c>
      <c r="L785" s="276">
        <f>ROUND(BB69,0)</f>
        <v>5315</v>
      </c>
      <c r="M785" s="276">
        <f>ROUND(BB70,0)</f>
        <v>0</v>
      </c>
      <c r="N785" s="276"/>
      <c r="O785" s="276"/>
      <c r="P785" s="276">
        <f>IF(BB76&gt;0,ROUND(BB76,0),0)</f>
        <v>556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176*2019*8370*A</v>
      </c>
      <c r="B786" s="276"/>
      <c r="C786" s="278">
        <f>ROUND(BC60,2)</f>
        <v>9.5500000000000007</v>
      </c>
      <c r="D786" s="276">
        <f>ROUND(BC61,0)</f>
        <v>1333961</v>
      </c>
      <c r="E786" s="276">
        <f>ROUND(BC62,0)</f>
        <v>250632</v>
      </c>
      <c r="F786" s="276">
        <f>ROUND(BC63,0)</f>
        <v>0</v>
      </c>
      <c r="G786" s="276">
        <f>ROUND(BC64,0)</f>
        <v>16144</v>
      </c>
      <c r="H786" s="276">
        <f>ROUND(BC65,0)</f>
        <v>1792</v>
      </c>
      <c r="I786" s="276">
        <f>ROUND(BC66,0)</f>
        <v>2387</v>
      </c>
      <c r="J786" s="276">
        <f>ROUND(BC67,0)</f>
        <v>9476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3.94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176*2019*8420*A</v>
      </c>
      <c r="B787" s="276"/>
      <c r="C787" s="278">
        <f>ROUND(BD60,2)</f>
        <v>7.24</v>
      </c>
      <c r="D787" s="276">
        <f>ROUND(BD61,0)</f>
        <v>351831</v>
      </c>
      <c r="E787" s="276">
        <f>ROUND(BD62,0)</f>
        <v>142449</v>
      </c>
      <c r="F787" s="276">
        <f>ROUND(BD63,0)</f>
        <v>0</v>
      </c>
      <c r="G787" s="276">
        <f>ROUND(BD64,0)</f>
        <v>9510</v>
      </c>
      <c r="H787" s="276">
        <f>ROUND(BD65,0)</f>
        <v>9985</v>
      </c>
      <c r="I787" s="276">
        <f>ROUND(BD66,0)</f>
        <v>35643</v>
      </c>
      <c r="J787" s="276">
        <f>ROUND(BD67,0)</f>
        <v>34816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176*2019*8430*A</v>
      </c>
      <c r="B788" s="276">
        <f>ROUND(BE59,0)</f>
        <v>592698</v>
      </c>
      <c r="C788" s="278">
        <f>ROUND(BE60,2)</f>
        <v>11.34</v>
      </c>
      <c r="D788" s="276">
        <f>ROUND(BE61,0)</f>
        <v>1038347</v>
      </c>
      <c r="E788" s="276">
        <f>ROUND(BE62,0)</f>
        <v>257746</v>
      </c>
      <c r="F788" s="276">
        <f>ROUND(BE63,0)</f>
        <v>435</v>
      </c>
      <c r="G788" s="276">
        <f>ROUND(BE64,0)</f>
        <v>8363</v>
      </c>
      <c r="H788" s="276">
        <f>ROUND(BE65,0)</f>
        <v>104709</v>
      </c>
      <c r="I788" s="276">
        <f>ROUND(BE66,0)</f>
        <v>663003</v>
      </c>
      <c r="J788" s="276">
        <f>ROUND(BE67,0)</f>
        <v>390444</v>
      </c>
      <c r="K788" s="276">
        <f>ROUND(BE68,0)</f>
        <v>0</v>
      </c>
      <c r="L788" s="276">
        <f>ROUND(BE69,0)</f>
        <v>3979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176*2019*8460*A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176*2019*8470*A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176*2019*8480*A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176*2019*8490*A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534</v>
      </c>
      <c r="Q792" s="276">
        <f>IF(BI77&gt;0,ROUND(BI77,0),0)</f>
        <v>0</v>
      </c>
      <c r="R792" s="276">
        <f>IF(BI78&gt;0,ROUND(BI78,0),0)</f>
        <v>70012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176*2019*8510*A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176*2019*8530*A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176*2019*8560*A</v>
      </c>
      <c r="B795" s="276"/>
      <c r="C795" s="278">
        <f>ROUND(BL60,2)</f>
        <v>20.72</v>
      </c>
      <c r="D795" s="276">
        <f>ROUND(BL61,0)</f>
        <v>1058929</v>
      </c>
      <c r="E795" s="276">
        <f>ROUND(BL62,0)</f>
        <v>412548</v>
      </c>
      <c r="F795" s="276">
        <f>ROUND(BL63,0)</f>
        <v>0</v>
      </c>
      <c r="G795" s="276">
        <f>ROUND(BL64,0)</f>
        <v>26405</v>
      </c>
      <c r="H795" s="276">
        <f>ROUND(BL65,0)</f>
        <v>8208</v>
      </c>
      <c r="I795" s="276">
        <f>ROUND(BL66,0)</f>
        <v>249</v>
      </c>
      <c r="J795" s="276">
        <f>ROUND(BL67,0)</f>
        <v>30516</v>
      </c>
      <c r="K795" s="276">
        <f>ROUND(BL68,0)</f>
        <v>20012</v>
      </c>
      <c r="L795" s="276">
        <f>ROUND(BL69,0)</f>
        <v>-1</v>
      </c>
      <c r="M795" s="276">
        <f>ROUND(BL70,0)</f>
        <v>0</v>
      </c>
      <c r="N795" s="276"/>
      <c r="O795" s="276"/>
      <c r="P795" s="276">
        <f>IF(BL76&gt;0,ROUND(BL76,0),0)</f>
        <v>3513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176*2019*8590*A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176*2019*8610*A</v>
      </c>
      <c r="B797" s="276"/>
      <c r="C797" s="278">
        <f>ROUND(BN60,2)</f>
        <v>42.97</v>
      </c>
      <c r="D797" s="276">
        <f>ROUND(BN61,0)</f>
        <v>5137288</v>
      </c>
      <c r="E797" s="276">
        <f>ROUND(BN62,0)</f>
        <v>1028432</v>
      </c>
      <c r="F797" s="276">
        <f>ROUND(BN63,0)</f>
        <v>47269</v>
      </c>
      <c r="G797" s="276">
        <f>ROUND(BN64,0)</f>
        <v>518063</v>
      </c>
      <c r="H797" s="276">
        <f>ROUND(BN65,0)</f>
        <v>45967</v>
      </c>
      <c r="I797" s="276">
        <f>ROUND(BN66,0)</f>
        <v>862792</v>
      </c>
      <c r="J797" s="276">
        <f>ROUND(BN67,0)</f>
        <v>777063</v>
      </c>
      <c r="K797" s="276">
        <f>ROUND(BN68,0)</f>
        <v>30384</v>
      </c>
      <c r="L797" s="276">
        <f>ROUND(BN69,0)</f>
        <v>539774</v>
      </c>
      <c r="M797" s="276">
        <f>ROUND(BN70,0)</f>
        <v>0</v>
      </c>
      <c r="N797" s="276"/>
      <c r="O797" s="276"/>
      <c r="P797" s="276">
        <f>IF(BN76&gt;0,ROUND(BN76,0),0)</f>
        <v>10449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0.01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176*2019*8620*A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176*2019*8630*A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176*2019*8640*A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176*2019*8650*A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176*2019*8660*A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176*2019*8670*A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176*2019*8680*A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176*2019*8690*A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176*2019*8700*A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176*2019*8710*A</v>
      </c>
      <c r="B807" s="276"/>
      <c r="C807" s="278">
        <f>ROUND(BX60,2)</f>
        <v>33.08</v>
      </c>
      <c r="D807" s="276">
        <f>ROUND(BX61,0)</f>
        <v>3371866</v>
      </c>
      <c r="E807" s="276">
        <f>ROUND(BX62,0)</f>
        <v>780619</v>
      </c>
      <c r="F807" s="276">
        <f>ROUND(BX63,0)</f>
        <v>0</v>
      </c>
      <c r="G807" s="276">
        <f>ROUND(BX64,0)</f>
        <v>11289</v>
      </c>
      <c r="H807" s="276">
        <f>ROUND(BX65,0)</f>
        <v>23662</v>
      </c>
      <c r="I807" s="276">
        <f>ROUND(BX66,0)</f>
        <v>84153</v>
      </c>
      <c r="J807" s="276">
        <f>ROUND(BX67,0)</f>
        <v>21255</v>
      </c>
      <c r="K807" s="276">
        <f>ROUND(BX68,0)</f>
        <v>0</v>
      </c>
      <c r="L807" s="276">
        <f>ROUND(BX69,0)</f>
        <v>415</v>
      </c>
      <c r="M807" s="276">
        <f>ROUND(BX70,0)</f>
        <v>0</v>
      </c>
      <c r="N807" s="276"/>
      <c r="O807" s="276"/>
      <c r="P807" s="276">
        <f>IF(BX76&gt;0,ROUND(BX76,0),0)</f>
        <v>2394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176*2019*8720*A</v>
      </c>
      <c r="B808" s="276"/>
      <c r="C808" s="278">
        <f>ROUND(BY60,2)</f>
        <v>12.04</v>
      </c>
      <c r="D808" s="276">
        <f>ROUND(BY61,0)</f>
        <v>1696703</v>
      </c>
      <c r="E808" s="276">
        <f>ROUND(BY62,0)</f>
        <v>325792</v>
      </c>
      <c r="F808" s="276">
        <f>ROUND(BY63,0)</f>
        <v>0</v>
      </c>
      <c r="G808" s="276">
        <f>ROUND(BY64,0)</f>
        <v>2075</v>
      </c>
      <c r="H808" s="276">
        <f>ROUND(BY65,0)</f>
        <v>2604</v>
      </c>
      <c r="I808" s="276">
        <f>ROUND(BY66,0)</f>
        <v>3199</v>
      </c>
      <c r="J808" s="276">
        <f>ROUND(BY67,0)</f>
        <v>42045</v>
      </c>
      <c r="K808" s="276">
        <f>ROUND(BY68,0)</f>
        <v>0</v>
      </c>
      <c r="L808" s="276">
        <f>ROUND(BY69,0)</f>
        <v>738</v>
      </c>
      <c r="M808" s="276">
        <f>ROUND(BY70,0)</f>
        <v>0</v>
      </c>
      <c r="N808" s="276"/>
      <c r="O808" s="276"/>
      <c r="P808" s="276">
        <f>IF(BY76&gt;0,ROUND(BY76,0),0)</f>
        <v>319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0.2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176*2019*8730*A</v>
      </c>
      <c r="B809" s="276"/>
      <c r="C809" s="278">
        <f>ROUND(BZ60,2)</f>
        <v>32.340000000000003</v>
      </c>
      <c r="D809" s="276">
        <f>ROUND(BZ61,0)</f>
        <v>2539125</v>
      </c>
      <c r="E809" s="276">
        <f>ROUND(BZ62,0)</f>
        <v>701782</v>
      </c>
      <c r="F809" s="276">
        <f>ROUND(BZ63,0)</f>
        <v>0</v>
      </c>
      <c r="G809" s="276">
        <f>ROUND(BZ64,0)</f>
        <v>583</v>
      </c>
      <c r="H809" s="276">
        <f>ROUND(BZ65,0)</f>
        <v>3100</v>
      </c>
      <c r="I809" s="276">
        <f>ROUND(BZ66,0)</f>
        <v>145</v>
      </c>
      <c r="J809" s="276">
        <f>ROUND(BZ67,0)</f>
        <v>64598</v>
      </c>
      <c r="K809" s="276">
        <f>ROUND(BZ68,0)</f>
        <v>0</v>
      </c>
      <c r="L809" s="276">
        <f>ROUND(BZ69,0)</f>
        <v>1016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10.32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176*2019*8740*A</v>
      </c>
      <c r="B810" s="276"/>
      <c r="C810" s="278">
        <f>ROUND(CA60,2)</f>
        <v>0.1</v>
      </c>
      <c r="D810" s="276">
        <f>ROUND(CA61,0)</f>
        <v>11438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176*2019*8770*A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176*2019*8790*A</v>
      </c>
      <c r="B812" s="276"/>
      <c r="C812" s="278">
        <f>ROUND(CC60,2)</f>
        <v>686.47</v>
      </c>
      <c r="D812" s="276">
        <f>ROUND(CC61,0)</f>
        <v>81431608</v>
      </c>
      <c r="E812" s="276">
        <f>ROUND(CC62,0)</f>
        <v>19291542</v>
      </c>
      <c r="F812" s="276">
        <f>ROUND(CC63,0)</f>
        <v>4299356</v>
      </c>
      <c r="G812" s="276">
        <f>ROUND(CC64,0)</f>
        <v>2921595</v>
      </c>
      <c r="H812" s="276">
        <f>ROUND(CC65,0)</f>
        <v>49179</v>
      </c>
      <c r="I812" s="276">
        <f>ROUND(CC66,0)</f>
        <v>44074776</v>
      </c>
      <c r="J812" s="276">
        <f>ROUND(CC67,0)</f>
        <v>11770114</v>
      </c>
      <c r="K812" s="276">
        <f>ROUND(CC68,0)</f>
        <v>1892208</v>
      </c>
      <c r="L812" s="276">
        <f>ROUND(CC69,0)</f>
        <v>30453984</v>
      </c>
      <c r="M812" s="276">
        <f>ROUND(CC70,0)</f>
        <v>15545960</v>
      </c>
      <c r="N812" s="276"/>
      <c r="O812" s="276"/>
      <c r="P812" s="276">
        <f>IF(CC76&gt;0,ROUND(CC76,0),0)</f>
        <v>5363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0.01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176*2019*9000*A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26941397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5">SUM(C734:C813)</f>
        <v>3745.12</v>
      </c>
      <c r="D815" s="277">
        <f t="shared" si="25"/>
        <v>392493343</v>
      </c>
      <c r="E815" s="277">
        <f t="shared" si="25"/>
        <v>86207818</v>
      </c>
      <c r="F815" s="277">
        <f t="shared" si="25"/>
        <v>23190567</v>
      </c>
      <c r="G815" s="277">
        <f t="shared" si="25"/>
        <v>177499913</v>
      </c>
      <c r="H815" s="277">
        <f t="shared" si="25"/>
        <v>2187642</v>
      </c>
      <c r="I815" s="277">
        <f t="shared" si="25"/>
        <v>69422252</v>
      </c>
      <c r="J815" s="277">
        <f t="shared" si="25"/>
        <v>35368194</v>
      </c>
      <c r="K815" s="277">
        <f t="shared" si="25"/>
        <v>7223554</v>
      </c>
      <c r="L815" s="277">
        <f>SUM(L734:L813)+SUM(U734:U813)</f>
        <v>61849124</v>
      </c>
      <c r="M815" s="277">
        <f>SUM(M734:M813)+SUM(V734:V813)</f>
        <v>20320367</v>
      </c>
      <c r="N815" s="277">
        <f t="shared" ref="N815:Y815" si="26">SUM(N734:N813)</f>
        <v>3595533116</v>
      </c>
      <c r="O815" s="277">
        <f t="shared" si="26"/>
        <v>1746800090</v>
      </c>
      <c r="P815" s="277">
        <f t="shared" si="26"/>
        <v>592618</v>
      </c>
      <c r="Q815" s="277">
        <f t="shared" si="26"/>
        <v>307599</v>
      </c>
      <c r="R815" s="277">
        <f t="shared" si="26"/>
        <v>278272</v>
      </c>
      <c r="S815" s="277">
        <f t="shared" si="26"/>
        <v>4001190</v>
      </c>
      <c r="T815" s="281">
        <f t="shared" si="26"/>
        <v>967.09000000000015</v>
      </c>
      <c r="U815" s="277">
        <f t="shared" si="26"/>
        <v>26941397</v>
      </c>
      <c r="V815" s="277">
        <f t="shared" si="26"/>
        <v>0</v>
      </c>
      <c r="W815" s="277">
        <f t="shared" si="26"/>
        <v>0</v>
      </c>
      <c r="X815" s="277">
        <f t="shared" si="26"/>
        <v>0</v>
      </c>
      <c r="Y815" s="277">
        <f t="shared" si="26"/>
        <v>242986217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3745.1277830486119</v>
      </c>
      <c r="D816" s="277">
        <f>CE61</f>
        <v>392493342.82999998</v>
      </c>
      <c r="E816" s="277">
        <f>CE62</f>
        <v>86207818</v>
      </c>
      <c r="F816" s="277">
        <f>CE63</f>
        <v>23190566.299999997</v>
      </c>
      <c r="G816" s="277">
        <f>CE64</f>
        <v>177499913.34999999</v>
      </c>
      <c r="H816" s="280">
        <f>CE65</f>
        <v>2187640.8400000003</v>
      </c>
      <c r="I816" s="280">
        <f>CE66</f>
        <v>69422251</v>
      </c>
      <c r="J816" s="280">
        <f>CE67</f>
        <v>35368194</v>
      </c>
      <c r="K816" s="280">
        <f>CE68</f>
        <v>7223554.3500000006</v>
      </c>
      <c r="L816" s="280">
        <f>CE69</f>
        <v>61849122.780000001</v>
      </c>
      <c r="M816" s="280">
        <f>CE70</f>
        <v>20320367.520000003</v>
      </c>
      <c r="N816" s="277">
        <f>CE75</f>
        <v>3617232957.5099998</v>
      </c>
      <c r="O816" s="277">
        <f>CE73</f>
        <v>1748596113.8400002</v>
      </c>
      <c r="P816" s="277">
        <f>CE76</f>
        <v>592617.86000000022</v>
      </c>
      <c r="Q816" s="277">
        <f>CE77</f>
        <v>307599</v>
      </c>
      <c r="R816" s="277">
        <f>CE78</f>
        <v>278272</v>
      </c>
      <c r="S816" s="277">
        <f>CE79</f>
        <v>4001188.9999999995</v>
      </c>
      <c r="T816" s="281">
        <f>CE80</f>
        <v>967.10320945656133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242993149.84999996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392493342.82999998</v>
      </c>
      <c r="E817" s="180">
        <f>C379</f>
        <v>86207815.419999987</v>
      </c>
      <c r="F817" s="180">
        <f>C380</f>
        <v>23190566.299999997</v>
      </c>
      <c r="G817" s="240">
        <f>C381</f>
        <v>177499913.34999999</v>
      </c>
      <c r="H817" s="240">
        <f>C382</f>
        <v>2187640.8400000003</v>
      </c>
      <c r="I817" s="240">
        <f>C383</f>
        <v>35032520.680000022</v>
      </c>
      <c r="J817" s="240">
        <f>C384</f>
        <v>35368193.5</v>
      </c>
      <c r="K817" s="240">
        <f>C385</f>
        <v>7223554.3500000006</v>
      </c>
      <c r="L817" s="240">
        <f>C386+C387+C388+C389</f>
        <v>61849122.780000001</v>
      </c>
      <c r="M817" s="240">
        <f>C370</f>
        <v>20320367.520000003</v>
      </c>
      <c r="N817" s="180">
        <f>D361</f>
        <v>3617232957.5100002</v>
      </c>
      <c r="O817" s="180">
        <f>C359</f>
        <v>1748596113.8400002</v>
      </c>
    </row>
  </sheetData>
  <mergeCells count="1">
    <mergeCell ref="B220:C220"/>
  </mergeCells>
  <hyperlinks>
    <hyperlink ref="F16" r:id="rId1" xr:uid="{4AACE231-E4E0-40B6-88EE-45C7CAB9D1AC}"/>
    <hyperlink ref="C17" r:id="rId2" xr:uid="{EA894BDE-F792-4587-8284-BDA666363EC1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85" transitionEvaluation="1" transitionEntry="1" codeName="Sheet10">
    <pageSetUpPr autoPageBreaks="0" fitToPage="1"/>
  </sheetPr>
  <dimension ref="A1:CF817"/>
  <sheetViews>
    <sheetView showGridLines="0" topLeftCell="A85" zoomScale="75" workbookViewId="0">
      <selection activeCell="I143" sqref="I14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8522073.3000000007</v>
      </c>
      <c r="D47" s="184">
        <v>2522170.9599999995</v>
      </c>
      <c r="E47" s="184">
        <v>3172551.34</v>
      </c>
      <c r="F47" s="184">
        <v>0</v>
      </c>
      <c r="G47" s="184">
        <v>0</v>
      </c>
      <c r="H47" s="184">
        <v>1074112.9400000002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2894428.19</v>
      </c>
      <c r="P47" s="184">
        <v>3876631.31</v>
      </c>
      <c r="Q47" s="184">
        <v>0</v>
      </c>
      <c r="R47" s="184">
        <v>1099352.58</v>
      </c>
      <c r="S47" s="184">
        <v>833979.15</v>
      </c>
      <c r="T47" s="184">
        <v>580991.66999999993</v>
      </c>
      <c r="U47" s="184">
        <v>4455742.92</v>
      </c>
      <c r="V47" s="184">
        <v>0</v>
      </c>
      <c r="W47" s="184">
        <v>312461.58</v>
      </c>
      <c r="X47" s="184">
        <v>430370.24</v>
      </c>
      <c r="Y47" s="184">
        <v>1904646.81</v>
      </c>
      <c r="Z47" s="184">
        <v>641654.06000000006</v>
      </c>
      <c r="AA47" s="184">
        <v>124565.17</v>
      </c>
      <c r="AB47" s="184">
        <v>2976793.2</v>
      </c>
      <c r="AC47" s="184">
        <v>1468709.3499999999</v>
      </c>
      <c r="AD47" s="184">
        <v>0</v>
      </c>
      <c r="AE47" s="184">
        <v>442590.51</v>
      </c>
      <c r="AF47" s="184">
        <v>0</v>
      </c>
      <c r="AG47" s="184">
        <v>3229620.2299999995</v>
      </c>
      <c r="AH47" s="184">
        <v>0</v>
      </c>
      <c r="AI47" s="184">
        <v>616520.5</v>
      </c>
      <c r="AJ47" s="184">
        <v>7644955.6600000001</v>
      </c>
      <c r="AK47" s="184">
        <v>36775.94</v>
      </c>
      <c r="AL47" s="184">
        <v>105285.93</v>
      </c>
      <c r="AM47" s="184">
        <v>0</v>
      </c>
      <c r="AN47" s="184">
        <v>0</v>
      </c>
      <c r="AO47" s="184">
        <v>686579.91</v>
      </c>
      <c r="AP47" s="184">
        <v>1025380.61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5417195.9500000002</v>
      </c>
      <c r="AW47" s="184">
        <v>1322362.53</v>
      </c>
      <c r="AX47" s="184">
        <v>0</v>
      </c>
      <c r="AY47" s="184">
        <v>287784.54000000004</v>
      </c>
      <c r="AZ47" s="184">
        <v>0</v>
      </c>
      <c r="BA47" s="184">
        <v>0</v>
      </c>
      <c r="BB47" s="184">
        <v>544754.78</v>
      </c>
      <c r="BC47" s="184">
        <v>226930.75</v>
      </c>
      <c r="BD47" s="184">
        <v>125966.54000000002</v>
      </c>
      <c r="BE47" s="184">
        <v>223697.93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347483.25000000006</v>
      </c>
      <c r="BM47" s="184">
        <v>0</v>
      </c>
      <c r="BN47" s="184">
        <v>782324.9800000001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719231.83000000007</v>
      </c>
      <c r="BY47" s="184">
        <v>313084.36</v>
      </c>
      <c r="BZ47" s="184">
        <v>391095.7</v>
      </c>
      <c r="CA47" s="184">
        <v>0</v>
      </c>
      <c r="CB47" s="184">
        <v>0</v>
      </c>
      <c r="CC47" s="184">
        <v>2479281.3600000003</v>
      </c>
      <c r="CD47" s="195"/>
      <c r="CE47" s="195">
        <f>SUM(C47:CC47)</f>
        <v>63860138.55999998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3106872</v>
      </c>
      <c r="D51" s="184">
        <v>511832.75999999995</v>
      </c>
      <c r="E51" s="184">
        <v>1880777.66</v>
      </c>
      <c r="F51" s="184">
        <v>0</v>
      </c>
      <c r="G51" s="184">
        <v>0</v>
      </c>
      <c r="H51" s="184">
        <v>352543.44999999995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1347910.51</v>
      </c>
      <c r="P51" s="184">
        <v>4006713.4500000007</v>
      </c>
      <c r="Q51" s="184">
        <v>0</v>
      </c>
      <c r="R51" s="184">
        <v>501190.08</v>
      </c>
      <c r="S51" s="184">
        <v>318207.99</v>
      </c>
      <c r="T51" s="184">
        <v>44633.760000000002</v>
      </c>
      <c r="U51" s="184">
        <v>1221922.8700000001</v>
      </c>
      <c r="V51" s="184">
        <v>0</v>
      </c>
      <c r="W51" s="184">
        <v>539973.05000000005</v>
      </c>
      <c r="X51" s="184">
        <v>216051.15</v>
      </c>
      <c r="Y51" s="184">
        <v>2206333.56</v>
      </c>
      <c r="Z51" s="184">
        <v>812919.65999999992</v>
      </c>
      <c r="AA51" s="184">
        <v>94364.76</v>
      </c>
      <c r="AB51" s="184">
        <v>450262.70999999996</v>
      </c>
      <c r="AC51" s="184">
        <v>326391.78999999992</v>
      </c>
      <c r="AD51" s="184">
        <v>27790.91</v>
      </c>
      <c r="AE51" s="184">
        <v>25278.94</v>
      </c>
      <c r="AF51" s="184">
        <v>0</v>
      </c>
      <c r="AG51" s="184">
        <v>1217768.92</v>
      </c>
      <c r="AH51" s="184">
        <v>0</v>
      </c>
      <c r="AI51" s="184">
        <v>339744.93</v>
      </c>
      <c r="AJ51" s="184">
        <v>2453307.3600000003</v>
      </c>
      <c r="AK51" s="184">
        <v>817.24999999999989</v>
      </c>
      <c r="AL51" s="184">
        <v>0</v>
      </c>
      <c r="AM51" s="184">
        <v>0</v>
      </c>
      <c r="AN51" s="184">
        <v>0</v>
      </c>
      <c r="AO51" s="184">
        <v>0</v>
      </c>
      <c r="AP51" s="184">
        <v>336614.27999999997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1336507.4400000002</v>
      </c>
      <c r="AW51" s="184">
        <v>38744.06</v>
      </c>
      <c r="AX51" s="184">
        <v>0</v>
      </c>
      <c r="AY51" s="184">
        <v>137813.83000000002</v>
      </c>
      <c r="AZ51" s="184">
        <v>0</v>
      </c>
      <c r="BA51" s="184">
        <v>0</v>
      </c>
      <c r="BB51" s="184">
        <v>17889.28</v>
      </c>
      <c r="BC51" s="184">
        <v>10516.25</v>
      </c>
      <c r="BD51" s="184">
        <v>35207</v>
      </c>
      <c r="BE51" s="184">
        <v>372424.48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30810.04</v>
      </c>
      <c r="BM51" s="184">
        <v>0</v>
      </c>
      <c r="BN51" s="184">
        <v>816101.41999999993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51921.16</v>
      </c>
      <c r="BY51" s="184">
        <v>9254.2099999999991</v>
      </c>
      <c r="BZ51" s="184">
        <v>32515</v>
      </c>
      <c r="CA51" s="184">
        <v>0</v>
      </c>
      <c r="CB51" s="184">
        <v>0</v>
      </c>
      <c r="CC51" s="184">
        <v>218857.66000000032</v>
      </c>
      <c r="CD51" s="195"/>
      <c r="CE51" s="195">
        <f>SUM(C51:CD51)</f>
        <v>25448785.630000003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43005</v>
      </c>
      <c r="D59" s="184">
        <v>13479</v>
      </c>
      <c r="E59" s="184">
        <v>27709</v>
      </c>
      <c r="F59" s="184">
        <v>0</v>
      </c>
      <c r="G59" s="184">
        <v>0</v>
      </c>
      <c r="H59" s="184">
        <v>3922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3244</v>
      </c>
      <c r="P59" s="185">
        <v>2309595</v>
      </c>
      <c r="Q59" s="185">
        <v>0</v>
      </c>
      <c r="R59" s="185">
        <v>0</v>
      </c>
      <c r="S59" s="248"/>
      <c r="T59" s="248"/>
      <c r="U59" s="294">
        <v>1419882</v>
      </c>
      <c r="V59" s="185">
        <v>0</v>
      </c>
      <c r="W59" s="185">
        <v>81292</v>
      </c>
      <c r="X59" s="185">
        <v>290027</v>
      </c>
      <c r="Y59" s="185">
        <v>193998</v>
      </c>
      <c r="Z59" s="185">
        <v>0</v>
      </c>
      <c r="AA59" s="185">
        <v>27699</v>
      </c>
      <c r="AB59" s="248"/>
      <c r="AC59" s="185">
        <v>231980</v>
      </c>
      <c r="AD59" s="293">
        <v>7971</v>
      </c>
      <c r="AE59" s="185">
        <v>94779</v>
      </c>
      <c r="AF59" s="185">
        <v>0</v>
      </c>
      <c r="AG59" s="185">
        <v>86323</v>
      </c>
      <c r="AH59" s="185">
        <v>0</v>
      </c>
      <c r="AI59" s="185">
        <v>624</v>
      </c>
      <c r="AJ59" s="185">
        <v>163196</v>
      </c>
      <c r="AK59" s="185">
        <v>6317</v>
      </c>
      <c r="AL59" s="185">
        <v>24506</v>
      </c>
      <c r="AM59" s="185">
        <v>0</v>
      </c>
      <c r="AN59" s="185">
        <v>0</v>
      </c>
      <c r="AO59" s="185">
        <v>0</v>
      </c>
      <c r="AP59" s="185">
        <v>40965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307599</v>
      </c>
      <c r="AZ59" s="185"/>
      <c r="BA59" s="248"/>
      <c r="BB59" s="248"/>
      <c r="BC59" s="248"/>
      <c r="BD59" s="248"/>
      <c r="BE59" s="185">
        <v>592698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397.27067391818213</v>
      </c>
      <c r="D60" s="187">
        <v>135.22829655681807</v>
      </c>
      <c r="E60" s="187">
        <v>180.13853696162488</v>
      </c>
      <c r="F60" s="223">
        <v>0</v>
      </c>
      <c r="G60" s="187">
        <v>0</v>
      </c>
      <c r="H60" s="187">
        <v>51.397332184740094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129.95514861233491</v>
      </c>
      <c r="P60" s="221">
        <v>181.04462463273362</v>
      </c>
      <c r="Q60" s="221">
        <v>0</v>
      </c>
      <c r="R60" s="221">
        <v>48.070481500264314</v>
      </c>
      <c r="S60" s="221">
        <v>45.308358212971456</v>
      </c>
      <c r="T60" s="221">
        <v>24.404871914465087</v>
      </c>
      <c r="U60" s="221">
        <v>216.94963832644527</v>
      </c>
      <c r="V60" s="221">
        <v>0</v>
      </c>
      <c r="W60" s="221">
        <v>12.792178765370936</v>
      </c>
      <c r="X60" s="221">
        <v>18.580421230331449</v>
      </c>
      <c r="Y60" s="221">
        <v>83.559743139238378</v>
      </c>
      <c r="Z60" s="221">
        <v>24.813724654135104</v>
      </c>
      <c r="AA60" s="221">
        <v>5.1185150677919848</v>
      </c>
      <c r="AB60" s="221">
        <v>128.72454381798295</v>
      </c>
      <c r="AC60" s="221">
        <v>66.142860949843453</v>
      </c>
      <c r="AD60" s="221">
        <v>0</v>
      </c>
      <c r="AE60" s="221">
        <v>20.213017805450274</v>
      </c>
      <c r="AF60" s="221">
        <v>0</v>
      </c>
      <c r="AG60" s="221">
        <v>160.30820819721805</v>
      </c>
      <c r="AH60" s="221">
        <v>0</v>
      </c>
      <c r="AI60" s="221">
        <v>27.83932122906311</v>
      </c>
      <c r="AJ60" s="221">
        <v>320.87744927111271</v>
      </c>
      <c r="AK60" s="221">
        <v>1.6360582189539647</v>
      </c>
      <c r="AL60" s="221">
        <v>4.4367869856935913</v>
      </c>
      <c r="AM60" s="221">
        <v>0</v>
      </c>
      <c r="AN60" s="221">
        <v>0</v>
      </c>
      <c r="AO60" s="221">
        <v>35.962509584114727</v>
      </c>
      <c r="AP60" s="221">
        <v>40.45762670678662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227.44402873596658</v>
      </c>
      <c r="AW60" s="221">
        <v>56.899360951109678</v>
      </c>
      <c r="AX60" s="221">
        <v>0</v>
      </c>
      <c r="AY60" s="221">
        <v>14.897385614397617</v>
      </c>
      <c r="AZ60" s="221">
        <v>0</v>
      </c>
      <c r="BA60" s="221">
        <v>0</v>
      </c>
      <c r="BB60" s="221">
        <v>23.333790407762496</v>
      </c>
      <c r="BC60" s="221">
        <v>8.9645020535665072</v>
      </c>
      <c r="BD60" s="221">
        <v>6.5447554785555129</v>
      </c>
      <c r="BE60" s="221">
        <v>9.9866171219196396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17.839111641391902</v>
      </c>
      <c r="BM60" s="221">
        <v>0</v>
      </c>
      <c r="BN60" s="221">
        <v>34.613494515806373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31.283575338180334</v>
      </c>
      <c r="BY60" s="221">
        <v>12.458739039389213</v>
      </c>
      <c r="BZ60" s="221">
        <v>18.276971230373018</v>
      </c>
      <c r="CA60" s="221">
        <v>0</v>
      </c>
      <c r="CB60" s="221">
        <v>0</v>
      </c>
      <c r="CC60" s="221">
        <v>91.393447932685845</v>
      </c>
      <c r="CD60" s="249" t="s">
        <v>221</v>
      </c>
      <c r="CE60" s="251">
        <f t="shared" ref="CE60:CE70" si="0">SUM(C60:CD60)</f>
        <v>2915.166708504772</v>
      </c>
    </row>
    <row r="61" spans="1:84" ht="12.65" customHeight="1" x14ac:dyDescent="0.35">
      <c r="A61" s="171" t="s">
        <v>235</v>
      </c>
      <c r="B61" s="175"/>
      <c r="C61" s="184">
        <v>35785684.939999998</v>
      </c>
      <c r="D61" s="184">
        <v>10566818.619999999</v>
      </c>
      <c r="E61" s="184">
        <v>15002747.65</v>
      </c>
      <c r="F61" s="185">
        <v>0</v>
      </c>
      <c r="G61" s="184">
        <v>0</v>
      </c>
      <c r="H61" s="184">
        <v>4719415.08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13387912.34</v>
      </c>
      <c r="P61" s="185">
        <v>15989161.380000001</v>
      </c>
      <c r="Q61" s="185">
        <v>0</v>
      </c>
      <c r="R61" s="185">
        <v>4801504.8499999996</v>
      </c>
      <c r="S61" s="185">
        <v>2629600.8400000003</v>
      </c>
      <c r="T61" s="185">
        <v>2647294.5</v>
      </c>
      <c r="U61" s="185">
        <v>13970301.479999999</v>
      </c>
      <c r="V61" s="185">
        <v>0</v>
      </c>
      <c r="W61" s="185">
        <v>1516339.8000000003</v>
      </c>
      <c r="X61" s="185">
        <v>1888021.14</v>
      </c>
      <c r="Y61" s="185">
        <v>7938573.4000000004</v>
      </c>
      <c r="Z61" s="185">
        <v>4726211.03</v>
      </c>
      <c r="AA61" s="185">
        <v>618288.64999999991</v>
      </c>
      <c r="AB61" s="185">
        <v>13159405.98</v>
      </c>
      <c r="AC61" s="185">
        <v>5738667.1800000006</v>
      </c>
      <c r="AD61" s="185">
        <v>0</v>
      </c>
      <c r="AE61" s="185">
        <v>1670192.78</v>
      </c>
      <c r="AF61" s="185">
        <v>0</v>
      </c>
      <c r="AG61" s="185">
        <v>13563014.41</v>
      </c>
      <c r="AH61" s="185">
        <v>0</v>
      </c>
      <c r="AI61" s="185">
        <v>2641436.4699999997</v>
      </c>
      <c r="AJ61" s="185">
        <v>42964725.5</v>
      </c>
      <c r="AK61" s="185">
        <v>151271.79999999999</v>
      </c>
      <c r="AL61" s="185">
        <v>478743.81000000006</v>
      </c>
      <c r="AM61" s="185">
        <v>0</v>
      </c>
      <c r="AN61" s="185">
        <v>0</v>
      </c>
      <c r="AO61" s="185">
        <v>1893188.5399999998</v>
      </c>
      <c r="AP61" s="185">
        <v>8172736.4499999993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33189810.859999999</v>
      </c>
      <c r="AW61" s="185">
        <v>5190347.82</v>
      </c>
      <c r="AX61" s="185">
        <v>0</v>
      </c>
      <c r="AY61" s="185">
        <v>699636.66</v>
      </c>
      <c r="AZ61" s="185">
        <v>0</v>
      </c>
      <c r="BA61" s="185">
        <v>0</v>
      </c>
      <c r="BB61" s="185">
        <v>2352151.1999999997</v>
      </c>
      <c r="BC61" s="185">
        <v>1179259.82</v>
      </c>
      <c r="BD61" s="185">
        <v>301258.74</v>
      </c>
      <c r="BE61" s="185">
        <v>868621.10000000009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894040.81</v>
      </c>
      <c r="BM61" s="185">
        <v>0</v>
      </c>
      <c r="BN61" s="185">
        <v>4249405.16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3044534.21</v>
      </c>
      <c r="BY61" s="185">
        <v>1559406.8199999998</v>
      </c>
      <c r="BZ61" s="185">
        <v>1421778.67</v>
      </c>
      <c r="CA61" s="185">
        <v>0</v>
      </c>
      <c r="CB61" s="185">
        <v>0</v>
      </c>
      <c r="CC61" s="185">
        <v>18213918.259999998</v>
      </c>
      <c r="CD61" s="249" t="s">
        <v>221</v>
      </c>
      <c r="CE61" s="195">
        <f t="shared" si="0"/>
        <v>299785428.75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8522073</v>
      </c>
      <c r="D62" s="195">
        <f t="shared" si="1"/>
        <v>2522171</v>
      </c>
      <c r="E62" s="195">
        <f t="shared" si="1"/>
        <v>3172551</v>
      </c>
      <c r="F62" s="195">
        <f t="shared" si="1"/>
        <v>0</v>
      </c>
      <c r="G62" s="195">
        <f t="shared" si="1"/>
        <v>0</v>
      </c>
      <c r="H62" s="195">
        <f t="shared" si="1"/>
        <v>1074113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2894428</v>
      </c>
      <c r="P62" s="195">
        <f t="shared" si="1"/>
        <v>3876631</v>
      </c>
      <c r="Q62" s="195">
        <f t="shared" si="1"/>
        <v>0</v>
      </c>
      <c r="R62" s="195">
        <f t="shared" si="1"/>
        <v>1099353</v>
      </c>
      <c r="S62" s="195">
        <f t="shared" si="1"/>
        <v>833979</v>
      </c>
      <c r="T62" s="195">
        <f t="shared" si="1"/>
        <v>580992</v>
      </c>
      <c r="U62" s="195">
        <f t="shared" si="1"/>
        <v>4455743</v>
      </c>
      <c r="V62" s="195">
        <f t="shared" si="1"/>
        <v>0</v>
      </c>
      <c r="W62" s="195">
        <f t="shared" si="1"/>
        <v>312462</v>
      </c>
      <c r="X62" s="195">
        <f t="shared" si="1"/>
        <v>430370</v>
      </c>
      <c r="Y62" s="195">
        <f t="shared" si="1"/>
        <v>1904647</v>
      </c>
      <c r="Z62" s="195">
        <f t="shared" si="1"/>
        <v>641654</v>
      </c>
      <c r="AA62" s="195">
        <f t="shared" si="1"/>
        <v>124565</v>
      </c>
      <c r="AB62" s="195">
        <f t="shared" si="1"/>
        <v>2976793</v>
      </c>
      <c r="AC62" s="195">
        <f t="shared" si="1"/>
        <v>1468709</v>
      </c>
      <c r="AD62" s="195">
        <f t="shared" si="1"/>
        <v>0</v>
      </c>
      <c r="AE62" s="195">
        <f t="shared" si="1"/>
        <v>442591</v>
      </c>
      <c r="AF62" s="195">
        <f t="shared" si="1"/>
        <v>0</v>
      </c>
      <c r="AG62" s="195">
        <f t="shared" si="1"/>
        <v>3229620</v>
      </c>
      <c r="AH62" s="195">
        <f t="shared" si="1"/>
        <v>0</v>
      </c>
      <c r="AI62" s="195">
        <f t="shared" si="1"/>
        <v>616521</v>
      </c>
      <c r="AJ62" s="195">
        <f t="shared" si="1"/>
        <v>7644956</v>
      </c>
      <c r="AK62" s="195">
        <f t="shared" si="1"/>
        <v>36776</v>
      </c>
      <c r="AL62" s="195">
        <f t="shared" si="1"/>
        <v>105286</v>
      </c>
      <c r="AM62" s="195">
        <f t="shared" si="1"/>
        <v>0</v>
      </c>
      <c r="AN62" s="195">
        <f t="shared" si="1"/>
        <v>0</v>
      </c>
      <c r="AO62" s="195">
        <f t="shared" si="1"/>
        <v>686580</v>
      </c>
      <c r="AP62" s="195">
        <f t="shared" si="1"/>
        <v>1025381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5417196</v>
      </c>
      <c r="AW62" s="195">
        <f t="shared" si="1"/>
        <v>1322363</v>
      </c>
      <c r="AX62" s="195">
        <f t="shared" si="1"/>
        <v>0</v>
      </c>
      <c r="AY62" s="195">
        <f>ROUND(AY47+AY48,0)</f>
        <v>287785</v>
      </c>
      <c r="AZ62" s="195">
        <f>ROUND(AZ47+AZ48,0)</f>
        <v>0</v>
      </c>
      <c r="BA62" s="195">
        <f>ROUND(BA47+BA48,0)</f>
        <v>0</v>
      </c>
      <c r="BB62" s="195">
        <f t="shared" si="1"/>
        <v>544755</v>
      </c>
      <c r="BC62" s="195">
        <f t="shared" si="1"/>
        <v>226931</v>
      </c>
      <c r="BD62" s="195">
        <f t="shared" si="1"/>
        <v>125967</v>
      </c>
      <c r="BE62" s="195">
        <f t="shared" si="1"/>
        <v>223698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347483</v>
      </c>
      <c r="BM62" s="195">
        <f t="shared" si="1"/>
        <v>0</v>
      </c>
      <c r="BN62" s="195">
        <f t="shared" si="1"/>
        <v>782325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719232</v>
      </c>
      <c r="BY62" s="195">
        <f t="shared" si="2"/>
        <v>313084</v>
      </c>
      <c r="BZ62" s="195">
        <f t="shared" si="2"/>
        <v>391096</v>
      </c>
      <c r="CA62" s="195">
        <f t="shared" si="2"/>
        <v>0</v>
      </c>
      <c r="CB62" s="195">
        <f t="shared" si="2"/>
        <v>0</v>
      </c>
      <c r="CC62" s="195">
        <f t="shared" si="2"/>
        <v>2479281</v>
      </c>
      <c r="CD62" s="249" t="s">
        <v>221</v>
      </c>
      <c r="CE62" s="195">
        <f t="shared" si="0"/>
        <v>63860141</v>
      </c>
      <c r="CF62" s="252"/>
    </row>
    <row r="63" spans="1:84" ht="12.65" customHeight="1" x14ac:dyDescent="0.35">
      <c r="A63" s="171" t="s">
        <v>236</v>
      </c>
      <c r="B63" s="175"/>
      <c r="C63" s="184">
        <v>193260.06999999998</v>
      </c>
      <c r="D63" s="184">
        <v>0</v>
      </c>
      <c r="E63" s="184">
        <v>0</v>
      </c>
      <c r="F63" s="185">
        <v>0</v>
      </c>
      <c r="G63" s="184">
        <v>0</v>
      </c>
      <c r="H63" s="184">
        <v>550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457433.14999999997</v>
      </c>
      <c r="P63" s="185">
        <v>7392890.4499999993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157607.75999999998</v>
      </c>
      <c r="Z63" s="185">
        <v>660996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4603238.9800000004</v>
      </c>
      <c r="AH63" s="185">
        <v>0</v>
      </c>
      <c r="AI63" s="185">
        <v>857173.75</v>
      </c>
      <c r="AJ63" s="185">
        <v>114343.78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109.86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890592.32000000018</v>
      </c>
      <c r="AW63" s="185">
        <v>39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441271.24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1641271.5600000003</v>
      </c>
      <c r="CD63" s="249" t="s">
        <v>221</v>
      </c>
      <c r="CE63" s="195">
        <f t="shared" si="0"/>
        <v>17410777.919999998</v>
      </c>
      <c r="CF63" s="252"/>
    </row>
    <row r="64" spans="1:84" ht="12.65" customHeight="1" x14ac:dyDescent="0.35">
      <c r="A64" s="171" t="s">
        <v>237</v>
      </c>
      <c r="B64" s="175"/>
      <c r="C64" s="184">
        <v>5543493.2999999998</v>
      </c>
      <c r="D64" s="184">
        <v>1216745.75</v>
      </c>
      <c r="E64" s="185">
        <v>1425089.37</v>
      </c>
      <c r="F64" s="185">
        <v>0</v>
      </c>
      <c r="G64" s="184">
        <v>0</v>
      </c>
      <c r="H64" s="184">
        <v>65453.599999999999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1339937.8199999998</v>
      </c>
      <c r="P64" s="185">
        <v>44813434.349999994</v>
      </c>
      <c r="Q64" s="185">
        <v>0</v>
      </c>
      <c r="R64" s="185">
        <v>426149.84</v>
      </c>
      <c r="S64" s="185">
        <v>1312374.8499999999</v>
      </c>
      <c r="T64" s="185">
        <v>11952019.499999998</v>
      </c>
      <c r="U64" s="185">
        <v>13967380.57</v>
      </c>
      <c r="V64" s="185">
        <v>600.38</v>
      </c>
      <c r="W64" s="185">
        <v>383246.17</v>
      </c>
      <c r="X64" s="185">
        <v>654186.12999999989</v>
      </c>
      <c r="Y64" s="185">
        <v>11848654.519999998</v>
      </c>
      <c r="Z64" s="185">
        <v>4217470.7</v>
      </c>
      <c r="AA64" s="185">
        <v>602257.56000000006</v>
      </c>
      <c r="AB64" s="185">
        <v>41780062.300000004</v>
      </c>
      <c r="AC64" s="185">
        <v>1227779.2800000003</v>
      </c>
      <c r="AD64" s="185">
        <v>17380.22</v>
      </c>
      <c r="AE64" s="185">
        <v>3199.62</v>
      </c>
      <c r="AF64" s="185">
        <v>0</v>
      </c>
      <c r="AG64" s="185">
        <v>2123577.2600000002</v>
      </c>
      <c r="AH64" s="185">
        <v>0</v>
      </c>
      <c r="AI64" s="185">
        <v>1830145.9400000002</v>
      </c>
      <c r="AJ64" s="185">
        <v>3106010.2199999997</v>
      </c>
      <c r="AK64" s="185">
        <v>4131.0999999999995</v>
      </c>
      <c r="AL64" s="185">
        <v>11150.27</v>
      </c>
      <c r="AM64" s="185">
        <v>0</v>
      </c>
      <c r="AN64" s="185">
        <v>0</v>
      </c>
      <c r="AO64" s="185">
        <v>544.9</v>
      </c>
      <c r="AP64" s="185">
        <v>422223.55999999994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4387089.54</v>
      </c>
      <c r="AW64" s="185">
        <v>50821.53</v>
      </c>
      <c r="AX64" s="185">
        <v>0</v>
      </c>
      <c r="AY64" s="185">
        <v>312497.65999999997</v>
      </c>
      <c r="AZ64" s="185">
        <v>0</v>
      </c>
      <c r="BA64" s="185">
        <v>0</v>
      </c>
      <c r="BB64" s="185">
        <v>277.43</v>
      </c>
      <c r="BC64" s="185">
        <v>16538.27</v>
      </c>
      <c r="BD64" s="185">
        <v>7759.39</v>
      </c>
      <c r="BE64" s="185">
        <v>5824.8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24483.69</v>
      </c>
      <c r="BM64" s="185">
        <v>0</v>
      </c>
      <c r="BN64" s="185">
        <v>512467.41000000003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29915.21</v>
      </c>
      <c r="BY64" s="185">
        <v>890.9</v>
      </c>
      <c r="BZ64" s="185">
        <v>236.84999999999962</v>
      </c>
      <c r="CA64" s="185">
        <v>0</v>
      </c>
      <c r="CB64" s="185">
        <v>0</v>
      </c>
      <c r="CC64" s="185">
        <v>748807.7300000001</v>
      </c>
      <c r="CD64" s="249" t="s">
        <v>221</v>
      </c>
      <c r="CE64" s="195">
        <f t="shared" si="0"/>
        <v>156392309.48999998</v>
      </c>
      <c r="CF64" s="252"/>
    </row>
    <row r="65" spans="1:84" ht="12.65" customHeight="1" x14ac:dyDescent="0.35">
      <c r="A65" s="171" t="s">
        <v>238</v>
      </c>
      <c r="B65" s="175"/>
      <c r="C65" s="184">
        <v>289226.68</v>
      </c>
      <c r="D65" s="184">
        <v>71334.14</v>
      </c>
      <c r="E65" s="184">
        <v>64153.31</v>
      </c>
      <c r="F65" s="184">
        <v>0</v>
      </c>
      <c r="G65" s="184">
        <v>0</v>
      </c>
      <c r="H65" s="184">
        <v>22431.86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69836.750000000015</v>
      </c>
      <c r="P65" s="185">
        <v>267898.57</v>
      </c>
      <c r="Q65" s="185">
        <v>0</v>
      </c>
      <c r="R65" s="185">
        <v>49432.7</v>
      </c>
      <c r="S65" s="185">
        <v>34985.15</v>
      </c>
      <c r="T65" s="185">
        <v>7482.88</v>
      </c>
      <c r="U65" s="185">
        <v>105084.93</v>
      </c>
      <c r="V65" s="185">
        <v>0</v>
      </c>
      <c r="W65" s="185">
        <v>8301.4500000000007</v>
      </c>
      <c r="X65" s="185">
        <v>12038.15</v>
      </c>
      <c r="Y65" s="185">
        <v>115180.37000000001</v>
      </c>
      <c r="Z65" s="185">
        <v>78737.850000000006</v>
      </c>
      <c r="AA65" s="185">
        <v>8035.78</v>
      </c>
      <c r="AB65" s="185">
        <v>52876.17</v>
      </c>
      <c r="AC65" s="185">
        <v>23681.54</v>
      </c>
      <c r="AD65" s="185">
        <v>0</v>
      </c>
      <c r="AE65" s="185">
        <v>12019.64</v>
      </c>
      <c r="AF65" s="185">
        <v>0</v>
      </c>
      <c r="AG65" s="185">
        <v>152590.46000000002</v>
      </c>
      <c r="AH65" s="185">
        <v>0</v>
      </c>
      <c r="AI65" s="185">
        <v>33285.33</v>
      </c>
      <c r="AJ65" s="185">
        <v>411000.48</v>
      </c>
      <c r="AK65" s="185">
        <v>0</v>
      </c>
      <c r="AL65" s="185">
        <v>1246.1999999999998</v>
      </c>
      <c r="AM65" s="185">
        <v>0</v>
      </c>
      <c r="AN65" s="185">
        <v>0</v>
      </c>
      <c r="AO65" s="185">
        <v>0</v>
      </c>
      <c r="AP65" s="185">
        <v>22318.06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191676.92</v>
      </c>
      <c r="AW65" s="185">
        <v>29421.05</v>
      </c>
      <c r="AX65" s="185">
        <v>0</v>
      </c>
      <c r="AY65" s="185">
        <v>34670.75</v>
      </c>
      <c r="AZ65" s="185">
        <v>0</v>
      </c>
      <c r="BA65" s="185">
        <v>0</v>
      </c>
      <c r="BB65" s="185">
        <v>7236.82</v>
      </c>
      <c r="BC65" s="185">
        <v>1350.2399999999998</v>
      </c>
      <c r="BD65" s="185">
        <v>9433.14</v>
      </c>
      <c r="BE65" s="185">
        <v>95055.090000000011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11022.92</v>
      </c>
      <c r="BM65" s="185">
        <v>0</v>
      </c>
      <c r="BN65" s="185">
        <v>50066.51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23579.21</v>
      </c>
      <c r="BY65" s="185">
        <v>2680.38</v>
      </c>
      <c r="BZ65" s="185">
        <v>2492.4</v>
      </c>
      <c r="CA65" s="185">
        <v>0</v>
      </c>
      <c r="CB65" s="185">
        <v>0</v>
      </c>
      <c r="CC65" s="185">
        <v>50340.65</v>
      </c>
      <c r="CD65" s="249" t="s">
        <v>221</v>
      </c>
      <c r="CE65" s="195">
        <f t="shared" si="0"/>
        <v>2422204.5299999993</v>
      </c>
      <c r="CF65" s="252"/>
    </row>
    <row r="66" spans="1:84" ht="12.65" customHeight="1" x14ac:dyDescent="0.35">
      <c r="A66" s="171" t="s">
        <v>239</v>
      </c>
      <c r="B66" s="175"/>
      <c r="C66" s="184">
        <v>786298.26</v>
      </c>
      <c r="D66" s="184">
        <v>241263.23</v>
      </c>
      <c r="E66" s="184">
        <v>245381.21</v>
      </c>
      <c r="F66" s="184">
        <v>0</v>
      </c>
      <c r="G66" s="184">
        <v>0</v>
      </c>
      <c r="H66" s="184">
        <v>20978.49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485581.54</v>
      </c>
      <c r="P66" s="185">
        <v>2885782.95</v>
      </c>
      <c r="Q66" s="185">
        <v>0</v>
      </c>
      <c r="R66" s="185">
        <v>33917.21</v>
      </c>
      <c r="S66" s="184">
        <v>748377</v>
      </c>
      <c r="T66" s="184">
        <v>18313.28</v>
      </c>
      <c r="U66" s="185">
        <v>5513282.7999999998</v>
      </c>
      <c r="V66" s="185">
        <v>0</v>
      </c>
      <c r="W66" s="185">
        <v>21326.73</v>
      </c>
      <c r="X66" s="185">
        <v>80920.37</v>
      </c>
      <c r="Y66" s="185">
        <v>152938.26999999999</v>
      </c>
      <c r="Z66" s="185">
        <v>1951782.05</v>
      </c>
      <c r="AA66" s="185">
        <v>1400</v>
      </c>
      <c r="AB66" s="185">
        <v>660005.11</v>
      </c>
      <c r="AC66" s="185">
        <v>76584.78</v>
      </c>
      <c r="AD66" s="185">
        <v>1001890.22</v>
      </c>
      <c r="AE66" s="185">
        <v>137.31</v>
      </c>
      <c r="AF66" s="185">
        <v>0</v>
      </c>
      <c r="AG66" s="185">
        <v>5523180.4000000004</v>
      </c>
      <c r="AH66" s="185">
        <v>0</v>
      </c>
      <c r="AI66" s="185">
        <v>118899.94</v>
      </c>
      <c r="AJ66" s="185">
        <v>267317.81</v>
      </c>
      <c r="AK66" s="185">
        <v>817.37</v>
      </c>
      <c r="AL66" s="185">
        <v>0</v>
      </c>
      <c r="AM66" s="185">
        <v>0</v>
      </c>
      <c r="AN66" s="185">
        <v>0</v>
      </c>
      <c r="AO66" s="185">
        <v>0</v>
      </c>
      <c r="AP66" s="185">
        <v>129247.38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737030.45</v>
      </c>
      <c r="AW66" s="185">
        <v>86868.51</v>
      </c>
      <c r="AX66" s="185">
        <v>0</v>
      </c>
      <c r="AY66" s="185">
        <v>38088.36</v>
      </c>
      <c r="AZ66" s="185">
        <v>0</v>
      </c>
      <c r="BA66" s="185">
        <v>0</v>
      </c>
      <c r="BB66" s="185">
        <v>0</v>
      </c>
      <c r="BC66" s="185">
        <v>4799.13</v>
      </c>
      <c r="BD66" s="185">
        <v>12499.24</v>
      </c>
      <c r="BE66" s="185">
        <v>649544.63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494588.24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508.59</v>
      </c>
      <c r="BY66" s="185">
        <v>97.5</v>
      </c>
      <c r="BZ66" s="185">
        <v>10242.51</v>
      </c>
      <c r="CA66" s="185">
        <v>0</v>
      </c>
      <c r="CB66" s="185">
        <v>0</v>
      </c>
      <c r="CC66" s="185">
        <v>141075553.22</v>
      </c>
      <c r="CD66" s="249" t="s">
        <v>221</v>
      </c>
      <c r="CE66" s="195">
        <f t="shared" si="0"/>
        <v>164075444.09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3106872</v>
      </c>
      <c r="D67" s="195">
        <f>ROUND(D51+D52,0)</f>
        <v>511833</v>
      </c>
      <c r="E67" s="195">
        <f t="shared" ref="E67:BP67" si="3">ROUND(E51+E52,0)</f>
        <v>1880778</v>
      </c>
      <c r="F67" s="195">
        <f t="shared" si="3"/>
        <v>0</v>
      </c>
      <c r="G67" s="195">
        <f t="shared" si="3"/>
        <v>0</v>
      </c>
      <c r="H67" s="195">
        <f t="shared" si="3"/>
        <v>352543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1347911</v>
      </c>
      <c r="P67" s="195">
        <f t="shared" si="3"/>
        <v>4006713</v>
      </c>
      <c r="Q67" s="195">
        <f t="shared" si="3"/>
        <v>0</v>
      </c>
      <c r="R67" s="195">
        <f t="shared" si="3"/>
        <v>501190</v>
      </c>
      <c r="S67" s="195">
        <f t="shared" si="3"/>
        <v>318208</v>
      </c>
      <c r="T67" s="195">
        <f t="shared" si="3"/>
        <v>44634</v>
      </c>
      <c r="U67" s="195">
        <f t="shared" si="3"/>
        <v>1221923</v>
      </c>
      <c r="V67" s="195">
        <f t="shared" si="3"/>
        <v>0</v>
      </c>
      <c r="W67" s="195">
        <f t="shared" si="3"/>
        <v>539973</v>
      </c>
      <c r="X67" s="195">
        <f t="shared" si="3"/>
        <v>216051</v>
      </c>
      <c r="Y67" s="195">
        <f t="shared" si="3"/>
        <v>2206334</v>
      </c>
      <c r="Z67" s="195">
        <f t="shared" si="3"/>
        <v>812920</v>
      </c>
      <c r="AA67" s="195">
        <f t="shared" si="3"/>
        <v>94365</v>
      </c>
      <c r="AB67" s="195">
        <f t="shared" si="3"/>
        <v>450263</v>
      </c>
      <c r="AC67" s="195">
        <f t="shared" si="3"/>
        <v>326392</v>
      </c>
      <c r="AD67" s="195">
        <f t="shared" si="3"/>
        <v>27791</v>
      </c>
      <c r="AE67" s="195">
        <f t="shared" si="3"/>
        <v>25279</v>
      </c>
      <c r="AF67" s="195">
        <f t="shared" si="3"/>
        <v>0</v>
      </c>
      <c r="AG67" s="195">
        <f t="shared" si="3"/>
        <v>1217769</v>
      </c>
      <c r="AH67" s="195">
        <f t="shared" si="3"/>
        <v>0</v>
      </c>
      <c r="AI67" s="195">
        <f t="shared" si="3"/>
        <v>339745</v>
      </c>
      <c r="AJ67" s="195">
        <f t="shared" si="3"/>
        <v>2453307</v>
      </c>
      <c r="AK67" s="195">
        <f t="shared" si="3"/>
        <v>817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336614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1336507</v>
      </c>
      <c r="AW67" s="195">
        <f t="shared" si="3"/>
        <v>38744</v>
      </c>
      <c r="AX67" s="195">
        <f t="shared" si="3"/>
        <v>0</v>
      </c>
      <c r="AY67" s="195">
        <f t="shared" si="3"/>
        <v>137814</v>
      </c>
      <c r="AZ67" s="195">
        <f>ROUND(AZ51+AZ52,0)</f>
        <v>0</v>
      </c>
      <c r="BA67" s="195">
        <f>ROUND(BA51+BA52,0)</f>
        <v>0</v>
      </c>
      <c r="BB67" s="195">
        <f t="shared" si="3"/>
        <v>17889</v>
      </c>
      <c r="BC67" s="195">
        <f t="shared" si="3"/>
        <v>10516</v>
      </c>
      <c r="BD67" s="195">
        <f t="shared" si="3"/>
        <v>35207</v>
      </c>
      <c r="BE67" s="195">
        <f t="shared" si="3"/>
        <v>372424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30810</v>
      </c>
      <c r="BM67" s="195">
        <f t="shared" si="3"/>
        <v>0</v>
      </c>
      <c r="BN67" s="195">
        <f t="shared" si="3"/>
        <v>816101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51921</v>
      </c>
      <c r="BY67" s="195">
        <f t="shared" si="4"/>
        <v>9254</v>
      </c>
      <c r="BZ67" s="195">
        <f t="shared" si="4"/>
        <v>32515</v>
      </c>
      <c r="CA67" s="195">
        <f t="shared" si="4"/>
        <v>0</v>
      </c>
      <c r="CB67" s="195">
        <f t="shared" si="4"/>
        <v>0</v>
      </c>
      <c r="CC67" s="195">
        <f t="shared" si="4"/>
        <v>218858</v>
      </c>
      <c r="CD67" s="249" t="s">
        <v>221</v>
      </c>
      <c r="CE67" s="195">
        <f t="shared" si="0"/>
        <v>25448785</v>
      </c>
      <c r="CF67" s="252"/>
    </row>
    <row r="68" spans="1:84" ht="12.65" customHeight="1" x14ac:dyDescent="0.35">
      <c r="A68" s="171" t="s">
        <v>240</v>
      </c>
      <c r="B68" s="175"/>
      <c r="C68" s="184">
        <v>357083.71</v>
      </c>
      <c r="D68" s="184">
        <v>234960.54</v>
      </c>
      <c r="E68" s="184">
        <v>340149.24000000005</v>
      </c>
      <c r="F68" s="184">
        <v>0</v>
      </c>
      <c r="G68" s="184">
        <v>0</v>
      </c>
      <c r="H68" s="184">
        <v>133.83000000000001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67265.899999999994</v>
      </c>
      <c r="P68" s="185">
        <v>98035.679999999978</v>
      </c>
      <c r="Q68" s="185">
        <v>0</v>
      </c>
      <c r="R68" s="185">
        <v>146.12</v>
      </c>
      <c r="S68" s="185">
        <v>21601</v>
      </c>
      <c r="T68" s="185">
        <v>0</v>
      </c>
      <c r="U68" s="185">
        <v>298893.68</v>
      </c>
      <c r="V68" s="185">
        <v>0</v>
      </c>
      <c r="W68" s="185">
        <v>0</v>
      </c>
      <c r="X68" s="185">
        <v>0</v>
      </c>
      <c r="Y68" s="185">
        <v>377082.65</v>
      </c>
      <c r="Z68" s="185">
        <v>30.6</v>
      </c>
      <c r="AA68" s="185">
        <v>0</v>
      </c>
      <c r="AB68" s="185">
        <v>46821.42</v>
      </c>
      <c r="AC68" s="185">
        <v>4170.54</v>
      </c>
      <c r="AD68" s="185">
        <v>0</v>
      </c>
      <c r="AE68" s="185">
        <v>0</v>
      </c>
      <c r="AF68" s="185">
        <v>0</v>
      </c>
      <c r="AG68" s="185">
        <v>90733.329999999973</v>
      </c>
      <c r="AH68" s="185">
        <v>0</v>
      </c>
      <c r="AI68" s="185">
        <v>6619.6200000000008</v>
      </c>
      <c r="AJ68" s="185">
        <v>1475361.2999999998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403408.24000000005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700688.67999999993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20080.64</v>
      </c>
      <c r="BM68" s="185">
        <v>0</v>
      </c>
      <c r="BN68" s="185">
        <v>28822.83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54482.69999999999</v>
      </c>
      <c r="CD68" s="249" t="s">
        <v>221</v>
      </c>
      <c r="CE68" s="195">
        <f t="shared" si="0"/>
        <v>4626572.25</v>
      </c>
      <c r="CF68" s="252"/>
    </row>
    <row r="69" spans="1:84" ht="12.65" customHeight="1" x14ac:dyDescent="0.35">
      <c r="A69" s="171" t="s">
        <v>241</v>
      </c>
      <c r="B69" s="175"/>
      <c r="C69" s="184">
        <v>91188.590000000026</v>
      </c>
      <c r="D69" s="184">
        <v>13206.410000000018</v>
      </c>
      <c r="E69" s="185">
        <v>20151.609999999986</v>
      </c>
      <c r="F69" s="185">
        <v>0</v>
      </c>
      <c r="G69" s="184">
        <v>0</v>
      </c>
      <c r="H69" s="184">
        <v>8146.3899999999849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66557.219999999958</v>
      </c>
      <c r="P69" s="185">
        <v>2557.0400000000955</v>
      </c>
      <c r="Q69" s="185">
        <v>0</v>
      </c>
      <c r="R69" s="224">
        <v>150</v>
      </c>
      <c r="S69" s="185">
        <v>4843.1299999999974</v>
      </c>
      <c r="T69" s="184">
        <v>85.000000000004547</v>
      </c>
      <c r="U69" s="185">
        <v>27930.479999999981</v>
      </c>
      <c r="V69" s="185">
        <v>0</v>
      </c>
      <c r="W69" s="184">
        <v>11868.500000000004</v>
      </c>
      <c r="X69" s="185">
        <v>400.00000000000182</v>
      </c>
      <c r="Y69" s="185">
        <v>25414.980000000025</v>
      </c>
      <c r="Z69" s="185">
        <v>17204.630000000005</v>
      </c>
      <c r="AA69" s="185">
        <v>0</v>
      </c>
      <c r="AB69" s="185">
        <v>24402.910000000091</v>
      </c>
      <c r="AC69" s="185">
        <v>521712.90000000008</v>
      </c>
      <c r="AD69" s="185">
        <v>0</v>
      </c>
      <c r="AE69" s="185">
        <v>699.10000000000218</v>
      </c>
      <c r="AF69" s="185">
        <v>0</v>
      </c>
      <c r="AG69" s="185">
        <v>45705.929999999935</v>
      </c>
      <c r="AH69" s="185">
        <v>0</v>
      </c>
      <c r="AI69" s="185">
        <v>1201.7100000000064</v>
      </c>
      <c r="AJ69" s="185">
        <v>124336.18000000005</v>
      </c>
      <c r="AK69" s="185">
        <v>0</v>
      </c>
      <c r="AL69" s="185">
        <v>816.85999999999967</v>
      </c>
      <c r="AM69" s="185">
        <v>0</v>
      </c>
      <c r="AN69" s="185">
        <v>0</v>
      </c>
      <c r="AO69" s="184">
        <v>0</v>
      </c>
      <c r="AP69" s="185">
        <v>642.99000000000888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263720.31999999983</v>
      </c>
      <c r="AW69" s="185">
        <v>112320.1299999999</v>
      </c>
      <c r="AX69" s="185">
        <v>0</v>
      </c>
      <c r="AY69" s="185">
        <v>1072.6600000000035</v>
      </c>
      <c r="AZ69" s="185">
        <v>0</v>
      </c>
      <c r="BA69" s="185">
        <v>0</v>
      </c>
      <c r="BB69" s="185">
        <v>6672.75</v>
      </c>
      <c r="BC69" s="185">
        <v>1788.9800000000014</v>
      </c>
      <c r="BD69" s="185">
        <v>0</v>
      </c>
      <c r="BE69" s="185">
        <v>1882.7799999999988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42.520000000000437</v>
      </c>
      <c r="BM69" s="185">
        <v>0</v>
      </c>
      <c r="BN69" s="185">
        <v>374726.66000000003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31239.78</v>
      </c>
      <c r="BY69" s="185">
        <v>0</v>
      </c>
      <c r="BZ69" s="185">
        <v>0</v>
      </c>
      <c r="CA69" s="185">
        <v>0</v>
      </c>
      <c r="CB69" s="185">
        <v>0</v>
      </c>
      <c r="CC69" s="185">
        <v>21132064.920000009</v>
      </c>
      <c r="CD69" s="188">
        <v>25651842.41</v>
      </c>
      <c r="CE69" s="195">
        <f t="shared" si="0"/>
        <v>48586596.470000014</v>
      </c>
      <c r="CF69" s="252"/>
    </row>
    <row r="70" spans="1:84" ht="12.65" customHeight="1" x14ac:dyDescent="0.35">
      <c r="A70" s="171" t="s">
        <v>242</v>
      </c>
      <c r="B70" s="175"/>
      <c r="C70" s="184">
        <v>6301.88</v>
      </c>
      <c r="D70" s="184">
        <v>0</v>
      </c>
      <c r="E70" s="184">
        <v>0</v>
      </c>
      <c r="F70" s="185">
        <v>0</v>
      </c>
      <c r="G70" s="184">
        <v>0</v>
      </c>
      <c r="H70" s="184">
        <v>10058.81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22359.21</v>
      </c>
      <c r="P70" s="184">
        <v>3342.61</v>
      </c>
      <c r="Q70" s="184">
        <v>0</v>
      </c>
      <c r="R70" s="184">
        <v>0</v>
      </c>
      <c r="S70" s="184">
        <v>0</v>
      </c>
      <c r="T70" s="184">
        <v>0</v>
      </c>
      <c r="U70" s="185">
        <v>1327159.2199999997</v>
      </c>
      <c r="V70" s="184">
        <v>0</v>
      </c>
      <c r="W70" s="184">
        <v>0</v>
      </c>
      <c r="X70" s="185">
        <v>0</v>
      </c>
      <c r="Y70" s="185">
        <v>12041.15</v>
      </c>
      <c r="Z70" s="185">
        <v>0</v>
      </c>
      <c r="AA70" s="185">
        <v>0</v>
      </c>
      <c r="AB70" s="185">
        <v>389017.17000000004</v>
      </c>
      <c r="AC70" s="185">
        <v>812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43029.909999999996</v>
      </c>
      <c r="AK70" s="185">
        <v>1000</v>
      </c>
      <c r="AL70" s="185">
        <v>1141</v>
      </c>
      <c r="AM70" s="185">
        <v>0</v>
      </c>
      <c r="AN70" s="185">
        <v>0</v>
      </c>
      <c r="AO70" s="185">
        <v>0</v>
      </c>
      <c r="AP70" s="185">
        <v>93530.669999999984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299802.55999999994</v>
      </c>
      <c r="AW70" s="185">
        <v>1338556.24</v>
      </c>
      <c r="AX70" s="185">
        <v>0</v>
      </c>
      <c r="AY70" s="185">
        <v>436361.38999999996</v>
      </c>
      <c r="AZ70" s="185">
        <v>0</v>
      </c>
      <c r="BA70" s="185">
        <v>0</v>
      </c>
      <c r="BB70" s="185">
        <v>0</v>
      </c>
      <c r="BC70" s="185">
        <v>5572.43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1000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28350</v>
      </c>
      <c r="BY70" s="185">
        <v>0</v>
      </c>
      <c r="BZ70" s="185">
        <v>0</v>
      </c>
      <c r="CA70" s="185">
        <v>0</v>
      </c>
      <c r="CB70" s="185">
        <v>0</v>
      </c>
      <c r="CC70" s="185">
        <v>7686168.9900000002</v>
      </c>
      <c r="CD70" s="188"/>
      <c r="CE70" s="195">
        <f t="shared" si="0"/>
        <v>11705605.24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54668878.669999994</v>
      </c>
      <c r="D71" s="195">
        <f t="shared" ref="D71:AI71" si="5">SUM(D61:D69)-D70</f>
        <v>15378332.689999999</v>
      </c>
      <c r="E71" s="195">
        <f t="shared" si="5"/>
        <v>22151001.389999997</v>
      </c>
      <c r="F71" s="195">
        <f t="shared" si="5"/>
        <v>0</v>
      </c>
      <c r="G71" s="195">
        <f t="shared" si="5"/>
        <v>0</v>
      </c>
      <c r="H71" s="195">
        <f t="shared" si="5"/>
        <v>6253706.4400000004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20094504.509999994</v>
      </c>
      <c r="P71" s="195">
        <f t="shared" si="5"/>
        <v>79329761.810000002</v>
      </c>
      <c r="Q71" s="195">
        <f t="shared" si="5"/>
        <v>0</v>
      </c>
      <c r="R71" s="195">
        <f t="shared" si="5"/>
        <v>6911843.7199999997</v>
      </c>
      <c r="S71" s="195">
        <f t="shared" si="5"/>
        <v>5903968.9700000007</v>
      </c>
      <c r="T71" s="195">
        <f t="shared" si="5"/>
        <v>15250821.159999998</v>
      </c>
      <c r="U71" s="195">
        <f t="shared" si="5"/>
        <v>38233380.719999991</v>
      </c>
      <c r="V71" s="195">
        <f t="shared" si="5"/>
        <v>600.38</v>
      </c>
      <c r="W71" s="195">
        <f t="shared" si="5"/>
        <v>2793517.6500000004</v>
      </c>
      <c r="X71" s="195">
        <f t="shared" si="5"/>
        <v>3281986.7899999996</v>
      </c>
      <c r="Y71" s="195">
        <f t="shared" si="5"/>
        <v>24714391.800000001</v>
      </c>
      <c r="Z71" s="195">
        <f t="shared" si="5"/>
        <v>13107006.860000001</v>
      </c>
      <c r="AA71" s="195">
        <f t="shared" si="5"/>
        <v>1448911.99</v>
      </c>
      <c r="AB71" s="195">
        <f t="shared" si="5"/>
        <v>58761612.719999999</v>
      </c>
      <c r="AC71" s="195">
        <f t="shared" si="5"/>
        <v>9386885.2199999988</v>
      </c>
      <c r="AD71" s="195">
        <f t="shared" si="5"/>
        <v>1047061.44</v>
      </c>
      <c r="AE71" s="195">
        <f t="shared" si="5"/>
        <v>2154118.4500000007</v>
      </c>
      <c r="AF71" s="195">
        <f t="shared" si="5"/>
        <v>0</v>
      </c>
      <c r="AG71" s="195">
        <f t="shared" si="5"/>
        <v>30549429.770000003</v>
      </c>
      <c r="AH71" s="195">
        <f t="shared" si="5"/>
        <v>0</v>
      </c>
      <c r="AI71" s="195">
        <f t="shared" si="5"/>
        <v>6445028.7600000007</v>
      </c>
      <c r="AJ71" s="195">
        <f t="shared" ref="AJ71:BO71" si="6">SUM(AJ61:AJ69)-AJ70</f>
        <v>58518328.359999999</v>
      </c>
      <c r="AK71" s="195">
        <f t="shared" si="6"/>
        <v>192813.27</v>
      </c>
      <c r="AL71" s="195">
        <f t="shared" si="6"/>
        <v>596102.14</v>
      </c>
      <c r="AM71" s="195">
        <f t="shared" si="6"/>
        <v>0</v>
      </c>
      <c r="AN71" s="195">
        <f t="shared" si="6"/>
        <v>0</v>
      </c>
      <c r="AO71" s="195">
        <f t="shared" si="6"/>
        <v>2580313.44</v>
      </c>
      <c r="AP71" s="195">
        <f t="shared" si="6"/>
        <v>10419150.870000001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46814509.530000001</v>
      </c>
      <c r="AW71" s="195">
        <f t="shared" si="6"/>
        <v>5492368.7999999998</v>
      </c>
      <c r="AX71" s="195">
        <f t="shared" si="6"/>
        <v>0</v>
      </c>
      <c r="AY71" s="195">
        <f t="shared" si="6"/>
        <v>1075203.7000000002</v>
      </c>
      <c r="AZ71" s="195">
        <f t="shared" si="6"/>
        <v>0</v>
      </c>
      <c r="BA71" s="195">
        <f t="shared" si="6"/>
        <v>0</v>
      </c>
      <c r="BB71" s="195">
        <f t="shared" si="6"/>
        <v>2928982.1999999997</v>
      </c>
      <c r="BC71" s="195">
        <f t="shared" si="6"/>
        <v>1435611.01</v>
      </c>
      <c r="BD71" s="195">
        <f t="shared" si="6"/>
        <v>492124.51</v>
      </c>
      <c r="BE71" s="195">
        <f t="shared" si="6"/>
        <v>2217050.4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1327963.5799999998</v>
      </c>
      <c r="BM71" s="195">
        <f t="shared" si="6"/>
        <v>0</v>
      </c>
      <c r="BN71" s="195">
        <f t="shared" si="6"/>
        <v>7748774.0500000007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3872579.9999999995</v>
      </c>
      <c r="BY71" s="195">
        <f t="shared" si="7"/>
        <v>1885413.5999999996</v>
      </c>
      <c r="BZ71" s="195">
        <f t="shared" si="7"/>
        <v>1858361.43</v>
      </c>
      <c r="CA71" s="195">
        <f t="shared" si="7"/>
        <v>0</v>
      </c>
      <c r="CB71" s="195">
        <f t="shared" si="7"/>
        <v>0</v>
      </c>
      <c r="CC71" s="195">
        <f t="shared" si="7"/>
        <v>177928409.04999998</v>
      </c>
      <c r="CD71" s="245">
        <f>CD69-CD70</f>
        <v>25651842.41</v>
      </c>
      <c r="CE71" s="195">
        <f>SUM(CE61:CE69)-CE70</f>
        <v>770902654.25999999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270157941.50999999</v>
      </c>
      <c r="D73" s="184">
        <v>64860974.190000005</v>
      </c>
      <c r="E73" s="185">
        <v>70127171.200000003</v>
      </c>
      <c r="F73" s="185">
        <v>0</v>
      </c>
      <c r="G73" s="184">
        <v>0</v>
      </c>
      <c r="H73" s="184">
        <v>32514937.009999998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60361279</v>
      </c>
      <c r="P73" s="185">
        <v>383524331.12</v>
      </c>
      <c r="Q73" s="185">
        <v>0</v>
      </c>
      <c r="R73" s="185">
        <v>33988788</v>
      </c>
      <c r="S73" s="185">
        <v>163012</v>
      </c>
      <c r="T73" s="185">
        <v>7612524.0500000007</v>
      </c>
      <c r="U73" s="185">
        <v>92216384.180000007</v>
      </c>
      <c r="V73" s="185">
        <v>3668999.9999999995</v>
      </c>
      <c r="W73" s="185">
        <v>17835969.149999999</v>
      </c>
      <c r="X73" s="185">
        <v>60782828.900000006</v>
      </c>
      <c r="Y73" s="185">
        <v>78646896.350000009</v>
      </c>
      <c r="Z73" s="185">
        <v>33732343.5</v>
      </c>
      <c r="AA73" s="185">
        <v>3537253</v>
      </c>
      <c r="AB73" s="185">
        <v>112224485.95999999</v>
      </c>
      <c r="AC73" s="185">
        <v>105154831</v>
      </c>
      <c r="AD73" s="185">
        <v>2948757</v>
      </c>
      <c r="AE73" s="185">
        <v>8419365.5</v>
      </c>
      <c r="AF73" s="185">
        <v>0</v>
      </c>
      <c r="AG73" s="185">
        <v>118092991.31</v>
      </c>
      <c r="AH73" s="185">
        <v>0</v>
      </c>
      <c r="AI73" s="185">
        <v>8549162.8499999996</v>
      </c>
      <c r="AJ73" s="185">
        <v>6957168.0000000009</v>
      </c>
      <c r="AK73" s="185">
        <v>2471.0499999999993</v>
      </c>
      <c r="AL73" s="185">
        <v>1818782.6500000001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40088837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1617988485.4799998</v>
      </c>
      <c r="CF73" s="252"/>
    </row>
    <row r="74" spans="1:84" ht="12.65" customHeight="1" x14ac:dyDescent="0.35">
      <c r="A74" s="171" t="s">
        <v>246</v>
      </c>
      <c r="B74" s="175"/>
      <c r="C74" s="184">
        <v>1173086</v>
      </c>
      <c r="D74" s="184">
        <v>2394783.12</v>
      </c>
      <c r="E74" s="185">
        <v>5046483.6499999994</v>
      </c>
      <c r="F74" s="185">
        <v>0</v>
      </c>
      <c r="G74" s="184">
        <v>0</v>
      </c>
      <c r="H74" s="184">
        <v>1178340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11088280.5</v>
      </c>
      <c r="P74" s="185">
        <v>267533370.65000004</v>
      </c>
      <c r="Q74" s="185">
        <v>0</v>
      </c>
      <c r="R74" s="185">
        <v>51015872</v>
      </c>
      <c r="S74" s="185">
        <v>4558</v>
      </c>
      <c r="T74" s="185">
        <v>88569263.590000004</v>
      </c>
      <c r="U74" s="185">
        <v>75019542.510000005</v>
      </c>
      <c r="V74" s="185">
        <v>7923354</v>
      </c>
      <c r="W74" s="185">
        <v>42461646.849999994</v>
      </c>
      <c r="X74" s="185">
        <v>133170598.84999998</v>
      </c>
      <c r="Y74" s="185">
        <v>163219871.30000001</v>
      </c>
      <c r="Z74" s="185">
        <v>93002850</v>
      </c>
      <c r="AA74" s="185">
        <v>8139144</v>
      </c>
      <c r="AB74" s="185">
        <v>192766247.13999999</v>
      </c>
      <c r="AC74" s="185">
        <v>1257565</v>
      </c>
      <c r="AD74" s="185">
        <v>45660</v>
      </c>
      <c r="AE74" s="185">
        <v>338627.72</v>
      </c>
      <c r="AF74" s="185">
        <v>0</v>
      </c>
      <c r="AG74" s="185">
        <v>296852933.35999995</v>
      </c>
      <c r="AH74" s="185">
        <v>0</v>
      </c>
      <c r="AI74" s="185">
        <v>33619284</v>
      </c>
      <c r="AJ74" s="185">
        <v>120655101.44000001</v>
      </c>
      <c r="AK74" s="185">
        <v>856134.77</v>
      </c>
      <c r="AL74" s="185">
        <v>843081.04999999993</v>
      </c>
      <c r="AM74" s="185">
        <v>0</v>
      </c>
      <c r="AN74" s="185">
        <v>0</v>
      </c>
      <c r="AO74" s="185">
        <v>0</v>
      </c>
      <c r="AP74" s="185">
        <v>24064908.600000001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107335855.8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1729576443.8999996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271331027.50999999</v>
      </c>
      <c r="D75" s="195">
        <f t="shared" si="9"/>
        <v>67255757.310000002</v>
      </c>
      <c r="E75" s="195">
        <f t="shared" si="9"/>
        <v>75173654.850000009</v>
      </c>
      <c r="F75" s="195">
        <f t="shared" si="9"/>
        <v>0</v>
      </c>
      <c r="G75" s="195">
        <f t="shared" si="9"/>
        <v>0</v>
      </c>
      <c r="H75" s="195">
        <f t="shared" si="9"/>
        <v>33693277.009999998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71449559.5</v>
      </c>
      <c r="P75" s="195">
        <f t="shared" si="9"/>
        <v>651057701.76999998</v>
      </c>
      <c r="Q75" s="195">
        <f t="shared" si="9"/>
        <v>0</v>
      </c>
      <c r="R75" s="195">
        <f t="shared" si="9"/>
        <v>85004660</v>
      </c>
      <c r="S75" s="195">
        <f t="shared" si="9"/>
        <v>167570</v>
      </c>
      <c r="T75" s="195">
        <f t="shared" si="9"/>
        <v>96181787.640000001</v>
      </c>
      <c r="U75" s="195">
        <f t="shared" si="9"/>
        <v>167235926.69</v>
      </c>
      <c r="V75" s="195">
        <f t="shared" si="9"/>
        <v>11592354</v>
      </c>
      <c r="W75" s="195">
        <f t="shared" si="9"/>
        <v>60297615.999999993</v>
      </c>
      <c r="X75" s="195">
        <f t="shared" si="9"/>
        <v>193953427.75</v>
      </c>
      <c r="Y75" s="195">
        <f t="shared" si="9"/>
        <v>241866767.65000004</v>
      </c>
      <c r="Z75" s="195">
        <f t="shared" si="9"/>
        <v>126735193.5</v>
      </c>
      <c r="AA75" s="195">
        <f t="shared" si="9"/>
        <v>11676397</v>
      </c>
      <c r="AB75" s="195">
        <f t="shared" si="9"/>
        <v>304990733.09999996</v>
      </c>
      <c r="AC75" s="195">
        <f t="shared" si="9"/>
        <v>106412396</v>
      </c>
      <c r="AD75" s="195">
        <f t="shared" si="9"/>
        <v>2994417</v>
      </c>
      <c r="AE75" s="195">
        <f t="shared" si="9"/>
        <v>8757993.2200000007</v>
      </c>
      <c r="AF75" s="195">
        <f t="shared" si="9"/>
        <v>0</v>
      </c>
      <c r="AG75" s="195">
        <f t="shared" si="9"/>
        <v>414945924.66999996</v>
      </c>
      <c r="AH75" s="195">
        <f t="shared" si="9"/>
        <v>0</v>
      </c>
      <c r="AI75" s="195">
        <f t="shared" si="9"/>
        <v>42168446.850000001</v>
      </c>
      <c r="AJ75" s="195">
        <f t="shared" si="9"/>
        <v>127612269.44000001</v>
      </c>
      <c r="AK75" s="195">
        <f t="shared" si="9"/>
        <v>858605.82000000007</v>
      </c>
      <c r="AL75" s="195">
        <f t="shared" si="9"/>
        <v>2661863.7000000002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24064908.600000001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147424692.80000001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3347564929.3800001</v>
      </c>
      <c r="CF75" s="252"/>
    </row>
    <row r="76" spans="1:84" ht="12.65" customHeight="1" x14ac:dyDescent="0.35">
      <c r="A76" s="171" t="s">
        <v>248</v>
      </c>
      <c r="B76" s="175"/>
      <c r="C76" s="184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80.139999999781139</v>
      </c>
    </row>
    <row r="77" spans="1:84" ht="12.65" customHeight="1" x14ac:dyDescent="0.35">
      <c r="A77" s="171" t="s">
        <v>249</v>
      </c>
      <c r="B77" s="175"/>
      <c r="C77" s="184">
        <v>65944</v>
      </c>
      <c r="D77" s="184">
        <v>41629</v>
      </c>
      <c r="E77" s="184">
        <v>111043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29937</v>
      </c>
      <c r="P77" s="184">
        <v>22663</v>
      </c>
      <c r="Q77" s="184">
        <v>0</v>
      </c>
      <c r="R77" s="184">
        <v>340</v>
      </c>
      <c r="S77" s="184">
        <v>0</v>
      </c>
      <c r="T77" s="184">
        <v>2570</v>
      </c>
      <c r="U77" s="184">
        <v>0</v>
      </c>
      <c r="V77" s="184">
        <v>0</v>
      </c>
      <c r="W77" s="184">
        <v>0</v>
      </c>
      <c r="X77" s="184">
        <v>0</v>
      </c>
      <c r="Y77" s="184">
        <v>590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14747</v>
      </c>
      <c r="AH77" s="184">
        <v>0</v>
      </c>
      <c r="AI77" s="184">
        <v>11290</v>
      </c>
      <c r="AJ77" s="184">
        <v>4070</v>
      </c>
      <c r="AK77" s="184">
        <v>0</v>
      </c>
      <c r="AL77" s="184">
        <v>73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2703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307599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29076</v>
      </c>
      <c r="D78" s="184">
        <v>1958</v>
      </c>
      <c r="E78" s="184">
        <v>25604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21673</v>
      </c>
      <c r="P78" s="184">
        <v>51679</v>
      </c>
      <c r="Q78" s="184">
        <v>0</v>
      </c>
      <c r="R78" s="184">
        <v>0</v>
      </c>
      <c r="S78" s="184">
        <v>2426</v>
      </c>
      <c r="T78" s="184">
        <v>0</v>
      </c>
      <c r="U78" s="184">
        <v>933</v>
      </c>
      <c r="V78" s="184">
        <v>0</v>
      </c>
      <c r="W78" s="184">
        <v>5500</v>
      </c>
      <c r="X78" s="184">
        <v>0</v>
      </c>
      <c r="Y78" s="184">
        <v>8171</v>
      </c>
      <c r="Z78" s="184">
        <v>0</v>
      </c>
      <c r="AA78" s="184">
        <v>0</v>
      </c>
      <c r="AB78" s="184">
        <v>1660</v>
      </c>
      <c r="AC78" s="184">
        <v>0</v>
      </c>
      <c r="AD78" s="184">
        <v>0</v>
      </c>
      <c r="AE78" s="184">
        <v>0</v>
      </c>
      <c r="AF78" s="184">
        <v>0</v>
      </c>
      <c r="AG78" s="184">
        <v>21139</v>
      </c>
      <c r="AH78" s="184">
        <v>0</v>
      </c>
      <c r="AI78" s="184">
        <v>0</v>
      </c>
      <c r="AJ78" s="184">
        <v>12176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26265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278272</v>
      </c>
      <c r="CF78" s="195"/>
    </row>
    <row r="79" spans="1:84" ht="12.65" customHeight="1" x14ac:dyDescent="0.35">
      <c r="A79" s="171" t="s">
        <v>251</v>
      </c>
      <c r="B79" s="175"/>
      <c r="C79" s="225">
        <v>361624</v>
      </c>
      <c r="D79" s="225">
        <v>152086</v>
      </c>
      <c r="E79" s="184">
        <v>271534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457575</v>
      </c>
      <c r="P79" s="184">
        <v>344856</v>
      </c>
      <c r="Q79" s="184">
        <v>0</v>
      </c>
      <c r="R79" s="184">
        <v>66928</v>
      </c>
      <c r="S79" s="184">
        <v>460887</v>
      </c>
      <c r="T79" s="184">
        <v>6362</v>
      </c>
      <c r="U79" s="184">
        <v>8535</v>
      </c>
      <c r="V79" s="184">
        <v>0</v>
      </c>
      <c r="W79" s="184">
        <v>11335</v>
      </c>
      <c r="X79" s="184">
        <v>112439</v>
      </c>
      <c r="Y79" s="184">
        <v>191977</v>
      </c>
      <c r="Z79" s="184">
        <v>0</v>
      </c>
      <c r="AA79" s="184">
        <v>0</v>
      </c>
      <c r="AB79" s="184">
        <v>19239</v>
      </c>
      <c r="AC79" s="184">
        <v>0</v>
      </c>
      <c r="AD79" s="184">
        <v>0</v>
      </c>
      <c r="AE79" s="184">
        <v>253</v>
      </c>
      <c r="AF79" s="184">
        <v>0</v>
      </c>
      <c r="AG79" s="184">
        <v>580921</v>
      </c>
      <c r="AH79" s="184">
        <v>0</v>
      </c>
      <c r="AI79" s="184">
        <v>114939</v>
      </c>
      <c r="AJ79" s="184">
        <v>72551</v>
      </c>
      <c r="AK79" s="184">
        <v>12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84851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3318904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264.81228695002574</v>
      </c>
      <c r="D80" s="187">
        <v>80.006394509588176</v>
      </c>
      <c r="E80" s="187">
        <v>116.50169998404085</v>
      </c>
      <c r="F80" s="187">
        <v>0</v>
      </c>
      <c r="G80" s="187">
        <v>0</v>
      </c>
      <c r="H80" s="187">
        <v>14.300693148725935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85.512652043080465</v>
      </c>
      <c r="P80" s="187">
        <v>78.867226016593548</v>
      </c>
      <c r="Q80" s="187">
        <v>0</v>
      </c>
      <c r="R80" s="187">
        <v>31.059508214923358</v>
      </c>
      <c r="S80" s="187">
        <v>0</v>
      </c>
      <c r="T80" s="187">
        <v>15.822843148517419</v>
      </c>
      <c r="U80" s="187">
        <v>3.7397260268849694E-2</v>
      </c>
      <c r="V80" s="187">
        <v>0</v>
      </c>
      <c r="W80" s="187">
        <v>0</v>
      </c>
      <c r="X80" s="187">
        <v>0</v>
      </c>
      <c r="Y80" s="187">
        <v>12.732271231132566</v>
      </c>
      <c r="Z80" s="187">
        <v>1.5304924655437682</v>
      </c>
      <c r="AA80" s="187">
        <v>0</v>
      </c>
      <c r="AB80" s="187">
        <v>1.9178082189153689E-3</v>
      </c>
      <c r="AC80" s="187">
        <v>0</v>
      </c>
      <c r="AD80" s="187">
        <v>0</v>
      </c>
      <c r="AE80" s="187">
        <v>0</v>
      </c>
      <c r="AF80" s="187">
        <v>0</v>
      </c>
      <c r="AG80" s="187">
        <v>89.441143138432736</v>
      </c>
      <c r="AH80" s="187">
        <v>0</v>
      </c>
      <c r="AI80" s="187">
        <v>17.44882807980153</v>
      </c>
      <c r="AJ80" s="187">
        <v>28.23287944818728</v>
      </c>
      <c r="AK80" s="187">
        <v>0</v>
      </c>
      <c r="AL80" s="187">
        <v>0</v>
      </c>
      <c r="AM80" s="187">
        <v>0</v>
      </c>
      <c r="AN80" s="187">
        <v>0</v>
      </c>
      <c r="AO80" s="187">
        <v>3.8356164378307378E-3</v>
      </c>
      <c r="AP80" s="187">
        <v>2.2987616435207179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45.766110267703326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884.37694097474298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1276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9" t="s">
        <v>1269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6" t="s">
        <v>1270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6" t="s">
        <v>1271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7" t="s">
        <v>1272</v>
      </c>
      <c r="D92" s="256"/>
      <c r="E92" s="175"/>
    </row>
    <row r="93" spans="1:5" ht="12.65" customHeight="1" thickBot="1" x14ac:dyDescent="0.4">
      <c r="A93" s="173" t="s">
        <v>264</v>
      </c>
      <c r="B93" s="172" t="s">
        <v>256</v>
      </c>
      <c r="C93" s="288" t="s">
        <v>1273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21437</v>
      </c>
      <c r="D111" s="174">
        <v>111893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292">
        <v>2523</v>
      </c>
      <c r="D114" s="174">
        <v>4641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37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150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49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420</v>
      </c>
    </row>
    <row r="128" spans="1:5" ht="12.65" customHeight="1" x14ac:dyDescent="0.35">
      <c r="A128" s="173" t="s">
        <v>292</v>
      </c>
      <c r="B128" s="172" t="s">
        <v>256</v>
      </c>
      <c r="C128" s="189">
        <v>567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7232.4619726828278</v>
      </c>
      <c r="C138" s="189">
        <v>6951.5477042487773</v>
      </c>
      <c r="D138" s="174">
        <v>7252.990323068394</v>
      </c>
      <c r="E138" s="175">
        <f>SUM(B138:D138)</f>
        <v>21437</v>
      </c>
    </row>
    <row r="139" spans="1:6" ht="12.65" customHeight="1" x14ac:dyDescent="0.35">
      <c r="A139" s="173" t="s">
        <v>215</v>
      </c>
      <c r="B139" s="174">
        <v>40459.240275964941</v>
      </c>
      <c r="C139" s="189">
        <v>39875.051575610662</v>
      </c>
      <c r="D139" s="174">
        <v>31558.708148424394</v>
      </c>
      <c r="E139" s="175">
        <f>SUM(B139:D139)</f>
        <v>111893</v>
      </c>
    </row>
    <row r="140" spans="1:6" ht="12.65" customHeight="1" x14ac:dyDescent="0.35">
      <c r="A140" s="173" t="s">
        <v>298</v>
      </c>
      <c r="B140" s="174">
        <v>37172.637302182746</v>
      </c>
      <c r="C140" s="174">
        <v>23040.37590267511</v>
      </c>
      <c r="D140" s="174">
        <v>39941.98679514214</v>
      </c>
      <c r="E140" s="175">
        <f>SUM(B140:D140)</f>
        <v>100155</v>
      </c>
    </row>
    <row r="141" spans="1:6" ht="12.65" customHeight="1" x14ac:dyDescent="0.35">
      <c r="A141" s="173" t="s">
        <v>245</v>
      </c>
      <c r="B141" s="174">
        <v>687460791.0200001</v>
      </c>
      <c r="C141" s="189">
        <v>457460808.69</v>
      </c>
      <c r="D141" s="174">
        <v>473066885.77000004</v>
      </c>
      <c r="E141" s="175">
        <f>SUM(B141:D141)</f>
        <v>1617988485.48</v>
      </c>
      <c r="F141" s="199"/>
    </row>
    <row r="142" spans="1:6" ht="12.65" customHeight="1" x14ac:dyDescent="0.35">
      <c r="A142" s="173" t="s">
        <v>246</v>
      </c>
      <c r="B142" s="174">
        <v>641934180.41247058</v>
      </c>
      <c r="C142" s="189">
        <v>397884193.72145283</v>
      </c>
      <c r="D142" s="174">
        <v>689758069.86607659</v>
      </c>
      <c r="E142" s="175">
        <f>SUM(B142:D142)</f>
        <v>1729576444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18387133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31561131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13875631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36246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63860141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3449641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1176931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4626572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7191221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7191221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456562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7662573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8119135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10341486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10341486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5728062.54</v>
      </c>
      <c r="C195" s="189">
        <v>0</v>
      </c>
      <c r="D195" s="174">
        <v>0</v>
      </c>
      <c r="E195" s="175">
        <f t="shared" ref="E195:E203" si="10">SUM(B195:C195)-D195</f>
        <v>5728062.54</v>
      </c>
    </row>
    <row r="196" spans="1:8" ht="12.65" customHeight="1" x14ac:dyDescent="0.35">
      <c r="A196" s="173" t="s">
        <v>333</v>
      </c>
      <c r="B196" s="174">
        <v>3311377.8799999994</v>
      </c>
      <c r="C196" s="189">
        <v>0</v>
      </c>
      <c r="D196" s="174"/>
      <c r="E196" s="175">
        <f t="shared" si="10"/>
        <v>3311377.8799999994</v>
      </c>
    </row>
    <row r="197" spans="1:8" ht="12.65" customHeight="1" x14ac:dyDescent="0.35">
      <c r="A197" s="173" t="s">
        <v>334</v>
      </c>
      <c r="B197" s="174">
        <v>606888565.76000023</v>
      </c>
      <c r="C197" s="189">
        <v>841449</v>
      </c>
      <c r="D197" s="174"/>
      <c r="E197" s="175">
        <f t="shared" si="10"/>
        <v>607730014.76000023</v>
      </c>
    </row>
    <row r="198" spans="1:8" ht="12.65" customHeight="1" x14ac:dyDescent="0.3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34077378.350000001</v>
      </c>
      <c r="C199" s="189">
        <v>4070491</v>
      </c>
      <c r="D199" s="174">
        <v>0</v>
      </c>
      <c r="E199" s="175">
        <f t="shared" si="10"/>
        <v>38147869.350000001</v>
      </c>
    </row>
    <row r="200" spans="1:8" ht="12.65" customHeight="1" x14ac:dyDescent="0.35">
      <c r="A200" s="173" t="s">
        <v>337</v>
      </c>
      <c r="B200" s="174">
        <v>207729458.60999998</v>
      </c>
      <c r="C200" s="189">
        <v>7229412</v>
      </c>
      <c r="D200" s="174">
        <v>0</v>
      </c>
      <c r="E200" s="175">
        <f t="shared" si="10"/>
        <v>214958870.60999998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11547701.559999997</v>
      </c>
      <c r="C202" s="189">
        <v>0</v>
      </c>
      <c r="D202" s="174">
        <v>907328</v>
      </c>
      <c r="E202" s="175">
        <f t="shared" si="10"/>
        <v>10640373.559999997</v>
      </c>
    </row>
    <row r="203" spans="1:8" ht="12.65" customHeight="1" x14ac:dyDescent="0.3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869282544.70000017</v>
      </c>
      <c r="C204" s="191">
        <f>SUM(C195:C203)</f>
        <v>12141352</v>
      </c>
      <c r="D204" s="175">
        <f>SUM(D195:D203)</f>
        <v>907328</v>
      </c>
      <c r="E204" s="175">
        <f>SUM(E195:E203)</f>
        <v>880516568.70000017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1539249.6300000004</v>
      </c>
      <c r="C209" s="189">
        <v>218360</v>
      </c>
      <c r="D209" s="174">
        <v>0</v>
      </c>
      <c r="E209" s="175">
        <f t="shared" ref="E209:E216" si="11">SUM(B209:C209)-D209</f>
        <v>1757609.6300000004</v>
      </c>
      <c r="H209" s="259"/>
    </row>
    <row r="210" spans="1:8" ht="12.65" customHeight="1" x14ac:dyDescent="0.35">
      <c r="A210" s="173" t="s">
        <v>334</v>
      </c>
      <c r="B210" s="174">
        <v>282906554.01999998</v>
      </c>
      <c r="C210" s="189">
        <f>22988832-7715121</f>
        <v>15273711</v>
      </c>
      <c r="D210" s="174"/>
      <c r="E210" s="175">
        <f t="shared" si="11"/>
        <v>298180265.01999998</v>
      </c>
      <c r="H210" s="259"/>
    </row>
    <row r="211" spans="1:8" ht="12.65" customHeight="1" x14ac:dyDescent="0.3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29507761.100000005</v>
      </c>
      <c r="C212" s="189">
        <v>1161861</v>
      </c>
      <c r="D212" s="174">
        <v>0</v>
      </c>
      <c r="E212" s="175">
        <f t="shared" si="11"/>
        <v>30669622.100000005</v>
      </c>
      <c r="H212" s="259"/>
    </row>
    <row r="213" spans="1:8" ht="12.65" customHeight="1" x14ac:dyDescent="0.35">
      <c r="A213" s="173" t="s">
        <v>337</v>
      </c>
      <c r="B213" s="174">
        <v>165637807.02999997</v>
      </c>
      <c r="C213" s="189">
        <v>8756186</v>
      </c>
      <c r="D213" s="174">
        <v>-7715119</v>
      </c>
      <c r="E213" s="175">
        <f t="shared" si="11"/>
        <v>182109112.02999997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9336356.4399999995</v>
      </c>
      <c r="C215" s="189">
        <v>38666</v>
      </c>
      <c r="D215" s="174">
        <v>0</v>
      </c>
      <c r="E215" s="175">
        <f t="shared" si="11"/>
        <v>9375022.4399999995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488927728.21999997</v>
      </c>
      <c r="C217" s="191">
        <f>SUM(C208:C216)</f>
        <v>25448784</v>
      </c>
      <c r="D217" s="175">
        <f>SUM(D208:D216)</f>
        <v>-7715119</v>
      </c>
      <c r="E217" s="175">
        <f>SUM(E208:E216)</f>
        <v>522091631.21999997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8" t="s">
        <v>1255</v>
      </c>
      <c r="C220" s="298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12741211.150000002</v>
      </c>
      <c r="D221" s="172">
        <f>C221</f>
        <v>12741211.150000002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1091913837.5079896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703959463.99807823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31680593.718481936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68860182.226457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500402520.64899302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2396816598.0999999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12984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22649138.895645119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54936935.584354877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77586074.479999989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24946251.510000002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24946251.510000002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2512090135.2400002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903869079.68000007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128665657.73000014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5699974.2800000142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438122.30000000005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12769288.92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29147.749999999956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1040071322.1000003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3311377.8799999994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607730014.79000008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38147869.759999998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214958870.32999998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10640373.340000002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880516568.63999999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522091631.95999998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358424936.68000001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1398496258.7800002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33140.679999999993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6992997.0499999998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2855060.71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9881198.4399999995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1388615060.3400004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1398496258.7800004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1398496258.7800002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1617988485.4799998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1729576443.8999999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3347564929.3799996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12741211.15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2396816598.0999999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77586074.480000004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24946251.510000002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2512090135.2400002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835474794.13999939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11705605.239999998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11705605.239999998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847180399.3799994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299785428.75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63860141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17410777.919999998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156392309.38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2422204.5299999993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164075444.38999999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25448784.860000007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4626572.25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7191221.1299999999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8119135.04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10341486.24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22934754.06000001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782608259.54999995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64572139.829999447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64572139.829999447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64572139.829999447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Tacoma General / Allenmore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21437</v>
      </c>
      <c r="C414" s="194">
        <f>E138</f>
        <v>21437</v>
      </c>
      <c r="D414" s="179"/>
    </row>
    <row r="415" spans="1:5" ht="12.65" customHeight="1" x14ac:dyDescent="0.35">
      <c r="A415" s="179" t="s">
        <v>464</v>
      </c>
      <c r="B415" s="179">
        <f>D111</f>
        <v>111893</v>
      </c>
      <c r="C415" s="179">
        <f>E139</f>
        <v>111893</v>
      </c>
      <c r="D415" s="194">
        <f>SUM(C59:H59)+N59</f>
        <v>88115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2523</v>
      </c>
    </row>
    <row r="424" spans="1:7" ht="12.65" customHeight="1" x14ac:dyDescent="0.35">
      <c r="A424" s="179" t="s">
        <v>1244</v>
      </c>
      <c r="B424" s="179">
        <f>D114</f>
        <v>4641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299785428.75</v>
      </c>
      <c r="C427" s="179">
        <f t="shared" ref="C427:C434" si="13">CE61</f>
        <v>299785428.75</v>
      </c>
      <c r="D427" s="179"/>
    </row>
    <row r="428" spans="1:7" ht="12.65" customHeight="1" x14ac:dyDescent="0.35">
      <c r="A428" s="179" t="s">
        <v>3</v>
      </c>
      <c r="B428" s="179">
        <f t="shared" si="12"/>
        <v>63860141</v>
      </c>
      <c r="C428" s="179">
        <f t="shared" si="13"/>
        <v>63860141</v>
      </c>
      <c r="D428" s="179">
        <f>D173</f>
        <v>63860141</v>
      </c>
    </row>
    <row r="429" spans="1:7" ht="12.65" customHeight="1" x14ac:dyDescent="0.35">
      <c r="A429" s="179" t="s">
        <v>236</v>
      </c>
      <c r="B429" s="179">
        <f t="shared" si="12"/>
        <v>17410777.919999998</v>
      </c>
      <c r="C429" s="179">
        <f t="shared" si="13"/>
        <v>17410777.919999998</v>
      </c>
      <c r="D429" s="179"/>
    </row>
    <row r="430" spans="1:7" ht="12.65" customHeight="1" x14ac:dyDescent="0.35">
      <c r="A430" s="179" t="s">
        <v>237</v>
      </c>
      <c r="B430" s="179">
        <f t="shared" si="12"/>
        <v>156392309.38</v>
      </c>
      <c r="C430" s="179">
        <f t="shared" si="13"/>
        <v>156392309.48999998</v>
      </c>
      <c r="D430" s="179"/>
    </row>
    <row r="431" spans="1:7" ht="12.65" customHeight="1" x14ac:dyDescent="0.35">
      <c r="A431" s="179" t="s">
        <v>444</v>
      </c>
      <c r="B431" s="179">
        <f t="shared" si="12"/>
        <v>2422204.5299999993</v>
      </c>
      <c r="C431" s="179">
        <f t="shared" si="13"/>
        <v>2422204.5299999993</v>
      </c>
      <c r="D431" s="179"/>
    </row>
    <row r="432" spans="1:7" ht="12.65" customHeight="1" x14ac:dyDescent="0.35">
      <c r="A432" s="179" t="s">
        <v>445</v>
      </c>
      <c r="B432" s="179">
        <f t="shared" si="12"/>
        <v>164075444.38999999</v>
      </c>
      <c r="C432" s="179">
        <f t="shared" si="13"/>
        <v>164075444.09</v>
      </c>
      <c r="D432" s="179"/>
    </row>
    <row r="433" spans="1:7" ht="12.65" customHeight="1" x14ac:dyDescent="0.35">
      <c r="A433" s="179" t="s">
        <v>6</v>
      </c>
      <c r="B433" s="179">
        <f t="shared" si="12"/>
        <v>25448784.860000007</v>
      </c>
      <c r="C433" s="179">
        <f t="shared" si="13"/>
        <v>25448785</v>
      </c>
      <c r="D433" s="179">
        <f>C217</f>
        <v>25448784</v>
      </c>
    </row>
    <row r="434" spans="1:7" ht="12.65" customHeight="1" x14ac:dyDescent="0.35">
      <c r="A434" s="179" t="s">
        <v>474</v>
      </c>
      <c r="B434" s="179">
        <f t="shared" si="12"/>
        <v>4626572.25</v>
      </c>
      <c r="C434" s="179">
        <f t="shared" si="13"/>
        <v>4626572.25</v>
      </c>
      <c r="D434" s="179">
        <f>D177</f>
        <v>4626572</v>
      </c>
    </row>
    <row r="435" spans="1:7" ht="12.65" customHeight="1" x14ac:dyDescent="0.35">
      <c r="A435" s="179" t="s">
        <v>447</v>
      </c>
      <c r="B435" s="179">
        <f t="shared" si="12"/>
        <v>7191221.1299999999</v>
      </c>
      <c r="C435" s="179"/>
      <c r="D435" s="179">
        <f>D181</f>
        <v>7191221</v>
      </c>
    </row>
    <row r="436" spans="1:7" ht="12.65" customHeight="1" x14ac:dyDescent="0.35">
      <c r="A436" s="179" t="s">
        <v>475</v>
      </c>
      <c r="B436" s="179">
        <f t="shared" si="12"/>
        <v>8119135.04</v>
      </c>
      <c r="C436" s="179"/>
      <c r="D436" s="179">
        <f>D186</f>
        <v>8119135</v>
      </c>
    </row>
    <row r="437" spans="1:7" ht="12.65" customHeight="1" x14ac:dyDescent="0.35">
      <c r="A437" s="194" t="s">
        <v>449</v>
      </c>
      <c r="B437" s="194">
        <f t="shared" si="12"/>
        <v>10341486.24</v>
      </c>
      <c r="C437" s="194"/>
      <c r="D437" s="194">
        <f>D190</f>
        <v>10341486</v>
      </c>
    </row>
    <row r="438" spans="1:7" ht="12.65" customHeight="1" x14ac:dyDescent="0.35">
      <c r="A438" s="194" t="s">
        <v>476</v>
      </c>
      <c r="B438" s="194">
        <f>C386+C387+C388</f>
        <v>25651842.41</v>
      </c>
      <c r="C438" s="194">
        <f>CD69</f>
        <v>25651842.41</v>
      </c>
      <c r="D438" s="194">
        <f>D181+D186+D190</f>
        <v>25651842</v>
      </c>
    </row>
    <row r="439" spans="1:7" ht="12.65" customHeight="1" x14ac:dyDescent="0.35">
      <c r="A439" s="179" t="s">
        <v>451</v>
      </c>
      <c r="B439" s="194">
        <f>C389</f>
        <v>22934754.06000001</v>
      </c>
      <c r="C439" s="194">
        <f>SUM(C69:CC69)</f>
        <v>22934754.06000001</v>
      </c>
      <c r="D439" s="179"/>
    </row>
    <row r="440" spans="1:7" ht="12.65" customHeight="1" x14ac:dyDescent="0.35">
      <c r="A440" s="179" t="s">
        <v>477</v>
      </c>
      <c r="B440" s="194">
        <f>B438+B439</f>
        <v>48586596.470000014</v>
      </c>
      <c r="C440" s="194">
        <f>CE69</f>
        <v>48586596.470000014</v>
      </c>
      <c r="D440" s="179"/>
    </row>
    <row r="441" spans="1:7" ht="12.65" customHeight="1" x14ac:dyDescent="0.35">
      <c r="A441" s="179" t="s">
        <v>478</v>
      </c>
      <c r="B441" s="179">
        <f>D390</f>
        <v>782608259.54999995</v>
      </c>
      <c r="C441" s="179">
        <f>SUM(C427:C437)+C440</f>
        <v>782608259.5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12741211.150000002</v>
      </c>
      <c r="C444" s="179">
        <f>C363</f>
        <v>12741211.15</v>
      </c>
      <c r="D444" s="179"/>
    </row>
    <row r="445" spans="1:7" ht="12.65" customHeight="1" x14ac:dyDescent="0.35">
      <c r="A445" s="179" t="s">
        <v>343</v>
      </c>
      <c r="B445" s="179">
        <f>D229</f>
        <v>2396816598.0999999</v>
      </c>
      <c r="C445" s="179">
        <f>C364</f>
        <v>2396816598.0999999</v>
      </c>
      <c r="D445" s="179"/>
    </row>
    <row r="446" spans="1:7" ht="12.65" customHeight="1" x14ac:dyDescent="0.35">
      <c r="A446" s="179" t="s">
        <v>351</v>
      </c>
      <c r="B446" s="179">
        <f>D236</f>
        <v>77586074.479999989</v>
      </c>
      <c r="C446" s="179">
        <f>C365</f>
        <v>77586074.480000004</v>
      </c>
      <c r="D446" s="179"/>
    </row>
    <row r="447" spans="1:7" ht="12.65" customHeight="1" x14ac:dyDescent="0.35">
      <c r="A447" s="179" t="s">
        <v>356</v>
      </c>
      <c r="B447" s="179">
        <f>D240</f>
        <v>24946251.510000002</v>
      </c>
      <c r="C447" s="179">
        <f>C366</f>
        <v>24946251.510000002</v>
      </c>
      <c r="D447" s="179"/>
    </row>
    <row r="448" spans="1:7" ht="12.65" customHeight="1" x14ac:dyDescent="0.35">
      <c r="A448" s="179" t="s">
        <v>358</v>
      </c>
      <c r="B448" s="179">
        <f>D242</f>
        <v>2512090135.2400002</v>
      </c>
      <c r="C448" s="179">
        <f>D367</f>
        <v>2512090135.2400002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12984</v>
      </c>
    </row>
    <row r="454" spans="1:7" ht="12.65" customHeight="1" x14ac:dyDescent="0.35">
      <c r="A454" s="179" t="s">
        <v>168</v>
      </c>
      <c r="B454" s="179">
        <f>C233</f>
        <v>22649138.895645119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54936935.584354877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11705605.239999998</v>
      </c>
      <c r="C458" s="194">
        <f>CE70</f>
        <v>11705605.24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1617988485.4799998</v>
      </c>
      <c r="C463" s="194">
        <f>CE73</f>
        <v>1617988485.4799998</v>
      </c>
      <c r="D463" s="194">
        <f>E141+E147+E153</f>
        <v>1617988485.48</v>
      </c>
    </row>
    <row r="464" spans="1:7" ht="12.65" customHeight="1" x14ac:dyDescent="0.35">
      <c r="A464" s="179" t="s">
        <v>246</v>
      </c>
      <c r="B464" s="194">
        <f>C360</f>
        <v>1729576443.8999999</v>
      </c>
      <c r="C464" s="194">
        <f>CE74</f>
        <v>1729576443.8999996</v>
      </c>
      <c r="D464" s="194">
        <f>E142+E148+E154</f>
        <v>1729576444</v>
      </c>
    </row>
    <row r="465" spans="1:7" ht="12.65" customHeight="1" x14ac:dyDescent="0.35">
      <c r="A465" s="179" t="s">
        <v>247</v>
      </c>
      <c r="B465" s="194">
        <f>D361</f>
        <v>3347564929.3799996</v>
      </c>
      <c r="C465" s="194">
        <f>CE75</f>
        <v>3347564929.3800001</v>
      </c>
      <c r="D465" s="194">
        <f>D463+D464</f>
        <v>3347564929.48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5728062.54</v>
      </c>
      <c r="C468" s="179">
        <f>E195</f>
        <v>5728062.54</v>
      </c>
      <c r="D468" s="179"/>
    </row>
    <row r="469" spans="1:7" ht="12.65" customHeight="1" x14ac:dyDescent="0.35">
      <c r="A469" s="179" t="s">
        <v>333</v>
      </c>
      <c r="B469" s="179">
        <f t="shared" si="14"/>
        <v>3311377.8799999994</v>
      </c>
      <c r="C469" s="179">
        <f>E196</f>
        <v>3311377.8799999994</v>
      </c>
      <c r="D469" s="179"/>
    </row>
    <row r="470" spans="1:7" ht="12.65" customHeight="1" x14ac:dyDescent="0.35">
      <c r="A470" s="179" t="s">
        <v>334</v>
      </c>
      <c r="B470" s="179">
        <f t="shared" si="14"/>
        <v>607730014.79000008</v>
      </c>
      <c r="C470" s="179">
        <f>E197</f>
        <v>607730014.76000023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38147869.759999998</v>
      </c>
      <c r="C472" s="179">
        <f>E199</f>
        <v>38147869.350000001</v>
      </c>
      <c r="D472" s="179"/>
    </row>
    <row r="473" spans="1:7" ht="12.65" customHeight="1" x14ac:dyDescent="0.35">
      <c r="A473" s="179" t="s">
        <v>495</v>
      </c>
      <c r="B473" s="179">
        <f t="shared" si="14"/>
        <v>214958870.32999998</v>
      </c>
      <c r="C473" s="179">
        <f>SUM(E200:E201)</f>
        <v>214958870.60999998</v>
      </c>
      <c r="D473" s="179"/>
    </row>
    <row r="474" spans="1:7" ht="12.65" customHeight="1" x14ac:dyDescent="0.35">
      <c r="A474" s="179" t="s">
        <v>339</v>
      </c>
      <c r="B474" s="179">
        <f t="shared" si="14"/>
        <v>10640373.340000002</v>
      </c>
      <c r="C474" s="179">
        <f>E202</f>
        <v>10640373.559999997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880516568.63999999</v>
      </c>
      <c r="C476" s="179">
        <f>E204</f>
        <v>880516568.70000017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522091631.95999998</v>
      </c>
      <c r="C478" s="179">
        <f>E217</f>
        <v>522091631.21999997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1398496258.7800002</v>
      </c>
    </row>
    <row r="482" spans="1:12" ht="12.65" customHeight="1" x14ac:dyDescent="0.35">
      <c r="A482" s="180" t="s">
        <v>499</v>
      </c>
      <c r="C482" s="180">
        <f>D339</f>
        <v>1398496258.7800004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176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54368675.909999989</v>
      </c>
      <c r="C496" s="240">
        <f>C71</f>
        <v>54668878.669999994</v>
      </c>
      <c r="D496" s="240">
        <v>45058</v>
      </c>
      <c r="E496" s="180">
        <f>C59</f>
        <v>43005</v>
      </c>
      <c r="F496" s="263">
        <f t="shared" ref="F496:G511" si="15">IF(B496=0,"",IF(D496=0,"",B496/D496))</f>
        <v>1206.6375762350744</v>
      </c>
      <c r="G496" s="264">
        <f t="shared" si="15"/>
        <v>1271.2214549470991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14020757.209999999</v>
      </c>
      <c r="C497" s="240">
        <f>D71</f>
        <v>15378332.689999999</v>
      </c>
      <c r="D497" s="240">
        <v>10334</v>
      </c>
      <c r="E497" s="180">
        <f>D59</f>
        <v>13479</v>
      </c>
      <c r="F497" s="263">
        <f t="shared" si="15"/>
        <v>1356.7599390361911</v>
      </c>
      <c r="G497" s="263">
        <f t="shared" si="15"/>
        <v>1140.9105044884634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19377484.529999994</v>
      </c>
      <c r="C498" s="240">
        <f>E71</f>
        <v>22151001.389999997</v>
      </c>
      <c r="D498" s="240">
        <v>24927</v>
      </c>
      <c r="E498" s="180">
        <f>E59</f>
        <v>27709</v>
      </c>
      <c r="F498" s="263">
        <f t="shared" si="15"/>
        <v>777.36929955469952</v>
      </c>
      <c r="G498" s="263">
        <f t="shared" si="15"/>
        <v>799.41540257678002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4713225.5500000007</v>
      </c>
      <c r="C501" s="240">
        <f>H71</f>
        <v>6253706.4400000004</v>
      </c>
      <c r="D501" s="240">
        <v>3314</v>
      </c>
      <c r="E501" s="180">
        <f>H59</f>
        <v>3922</v>
      </c>
      <c r="F501" s="263">
        <f t="shared" si="15"/>
        <v>1422.2165208207607</v>
      </c>
      <c r="G501" s="263">
        <f t="shared" si="15"/>
        <v>1594.5197450280471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18502959.020000003</v>
      </c>
      <c r="C508" s="240">
        <f>O71</f>
        <v>20094504.509999994</v>
      </c>
      <c r="D508" s="240">
        <v>2357</v>
      </c>
      <c r="E508" s="180">
        <f>O59</f>
        <v>3244</v>
      </c>
      <c r="F508" s="263">
        <f t="shared" si="15"/>
        <v>7850.2159609673326</v>
      </c>
      <c r="G508" s="263">
        <f t="shared" si="15"/>
        <v>6194.3602065351397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66999909.239999987</v>
      </c>
      <c r="C509" s="240">
        <f>P71</f>
        <v>79329761.810000002</v>
      </c>
      <c r="D509" s="240">
        <v>2169470</v>
      </c>
      <c r="E509" s="180">
        <f>P59</f>
        <v>2309595</v>
      </c>
      <c r="F509" s="263">
        <f t="shared" si="15"/>
        <v>30.883077083342929</v>
      </c>
      <c r="G509" s="263">
        <f t="shared" si="15"/>
        <v>34.347910265652636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6503911.4999999991</v>
      </c>
      <c r="C511" s="240">
        <f>R71</f>
        <v>6911843.7199999997</v>
      </c>
      <c r="D511" s="240">
        <v>2038095</v>
      </c>
      <c r="E511" s="180">
        <f>R59</f>
        <v>0</v>
      </c>
      <c r="F511" s="263">
        <f t="shared" si="15"/>
        <v>3.1911719031742871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5483551.3100000015</v>
      </c>
      <c r="C512" s="240">
        <f>S71</f>
        <v>5903968.9700000007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12599629.169999994</v>
      </c>
      <c r="C513" s="240">
        <f>T71</f>
        <v>15250821.159999998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36210358.340000011</v>
      </c>
      <c r="C514" s="240">
        <f>U71</f>
        <v>38233380.719999991</v>
      </c>
      <c r="D514" s="240">
        <v>1313561</v>
      </c>
      <c r="E514" s="180">
        <f>U59</f>
        <v>1419882</v>
      </c>
      <c r="F514" s="263">
        <f t="shared" si="17"/>
        <v>27.56656016736186</v>
      </c>
      <c r="G514" s="263">
        <f t="shared" si="17"/>
        <v>26.927153608539296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0</v>
      </c>
      <c r="C515" s="240">
        <f>V71</f>
        <v>600.38</v>
      </c>
      <c r="D515" s="240">
        <v>45698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3036204.9399999995</v>
      </c>
      <c r="C516" s="240">
        <f>W71</f>
        <v>2793517.6500000004</v>
      </c>
      <c r="D516" s="240">
        <v>88354</v>
      </c>
      <c r="E516" s="180">
        <f>W59</f>
        <v>81292</v>
      </c>
      <c r="F516" s="263">
        <f t="shared" si="17"/>
        <v>34.364091495574613</v>
      </c>
      <c r="G516" s="263">
        <f t="shared" si="17"/>
        <v>34.363992151749251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3050239.28</v>
      </c>
      <c r="C517" s="240">
        <f>X71</f>
        <v>3281986.7899999996</v>
      </c>
      <c r="D517" s="240">
        <v>269548</v>
      </c>
      <c r="E517" s="180">
        <f>X59</f>
        <v>290027</v>
      </c>
      <c r="F517" s="263">
        <f t="shared" si="17"/>
        <v>11.316126552599165</v>
      </c>
      <c r="G517" s="263">
        <f t="shared" si="17"/>
        <v>11.316142255721017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33873231.050000012</v>
      </c>
      <c r="C518" s="240">
        <f>Y71</f>
        <v>24714391.800000001</v>
      </c>
      <c r="D518" s="240">
        <v>265891</v>
      </c>
      <c r="E518" s="180">
        <f>Y59</f>
        <v>193998</v>
      </c>
      <c r="F518" s="263">
        <f t="shared" si="17"/>
        <v>127.39517715906146</v>
      </c>
      <c r="G518" s="263">
        <f t="shared" si="17"/>
        <v>127.39508551634553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13107006.860000001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1316344.1499999999</v>
      </c>
      <c r="C520" s="240">
        <f>AA71</f>
        <v>1448911.99</v>
      </c>
      <c r="D520" s="240">
        <v>25165</v>
      </c>
      <c r="E520" s="180">
        <f>AA59</f>
        <v>27699</v>
      </c>
      <c r="F520" s="263">
        <f t="shared" si="17"/>
        <v>52.308529703953901</v>
      </c>
      <c r="G520" s="263">
        <f t="shared" si="17"/>
        <v>52.30918047582945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57656263.510000005</v>
      </c>
      <c r="C521" s="240">
        <f>AB71</f>
        <v>58761612.719999999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9465380.4900000002</v>
      </c>
      <c r="C522" s="240">
        <f>AC71</f>
        <v>9386885.2199999988</v>
      </c>
      <c r="D522" s="240">
        <v>229045.21999999997</v>
      </c>
      <c r="E522" s="180">
        <f>AC59</f>
        <v>231980</v>
      </c>
      <c r="F522" s="263">
        <f t="shared" si="17"/>
        <v>41.325378848770569</v>
      </c>
      <c r="G522" s="263">
        <f t="shared" si="17"/>
        <v>40.464200448314507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1325505.51</v>
      </c>
      <c r="C523" s="240">
        <f>AD71</f>
        <v>1047061.44</v>
      </c>
      <c r="D523" s="240">
        <v>6885</v>
      </c>
      <c r="E523" s="180">
        <f>AD59</f>
        <v>7971</v>
      </c>
      <c r="F523" s="263">
        <f t="shared" si="17"/>
        <v>192.52077124183006</v>
      </c>
      <c r="G523" s="263">
        <f t="shared" si="17"/>
        <v>131.35885585246518</v>
      </c>
      <c r="H523" s="265">
        <f t="shared" si="16"/>
        <v>-0.31768995623094554</v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2068283.5499999998</v>
      </c>
      <c r="C524" s="240">
        <f>AE71</f>
        <v>2154118.4500000007</v>
      </c>
      <c r="D524" s="240">
        <v>91002</v>
      </c>
      <c r="E524" s="180">
        <f>AE59</f>
        <v>94779</v>
      </c>
      <c r="F524" s="263">
        <f t="shared" si="17"/>
        <v>22.727891145249554</v>
      </c>
      <c r="G524" s="263">
        <f t="shared" si="17"/>
        <v>22.727803099842799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28415315.850000001</v>
      </c>
      <c r="C526" s="240">
        <f>AG71</f>
        <v>30549429.770000003</v>
      </c>
      <c r="D526" s="240">
        <v>82156</v>
      </c>
      <c r="E526" s="180">
        <f>AG59</f>
        <v>86323</v>
      </c>
      <c r="F526" s="263">
        <f t="shared" si="17"/>
        <v>345.87024502166611</v>
      </c>
      <c r="G526" s="263">
        <f t="shared" si="17"/>
        <v>353.89675717943078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5839958.0499999989</v>
      </c>
      <c r="C528" s="240">
        <f>AI71</f>
        <v>6445028.7600000007</v>
      </c>
      <c r="D528" s="240">
        <v>565</v>
      </c>
      <c r="E528" s="180">
        <f>AI59</f>
        <v>624</v>
      </c>
      <c r="F528" s="263">
        <f t="shared" ref="F528:G540" si="18">IF(B528=0,"",IF(D528=0,"",B528/D528))</f>
        <v>10336.208938053096</v>
      </c>
      <c r="G528" s="263">
        <f t="shared" si="18"/>
        <v>10328.571730769232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55567510.349999964</v>
      </c>
      <c r="C529" s="240">
        <f>AJ71</f>
        <v>58518328.359999999</v>
      </c>
      <c r="D529" s="240">
        <v>154967</v>
      </c>
      <c r="E529" s="180">
        <f>AJ59</f>
        <v>163196</v>
      </c>
      <c r="F529" s="263">
        <f t="shared" si="18"/>
        <v>358.57640884833523</v>
      </c>
      <c r="G529" s="263">
        <f t="shared" si="18"/>
        <v>358.57697713179243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212661.66999999998</v>
      </c>
      <c r="C530" s="240">
        <f>AK71</f>
        <v>192813.27</v>
      </c>
      <c r="D530" s="240">
        <v>6967</v>
      </c>
      <c r="E530" s="180">
        <f>AK59</f>
        <v>6317</v>
      </c>
      <c r="F530" s="263">
        <f t="shared" si="18"/>
        <v>30.524138079517723</v>
      </c>
      <c r="G530" s="263">
        <f t="shared" si="18"/>
        <v>30.522917524141203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603911.74</v>
      </c>
      <c r="C531" s="240">
        <f>AL71</f>
        <v>596102.14</v>
      </c>
      <c r="D531" s="240">
        <v>24827</v>
      </c>
      <c r="E531" s="180">
        <f>AL59</f>
        <v>24506</v>
      </c>
      <c r="F531" s="263">
        <f t="shared" si="18"/>
        <v>24.324797196600475</v>
      </c>
      <c r="G531" s="263">
        <f t="shared" si="18"/>
        <v>24.324742512037869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2580313.44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10571634.74</v>
      </c>
      <c r="C535" s="240">
        <f>AP71</f>
        <v>10419150.870000001</v>
      </c>
      <c r="D535" s="240">
        <v>41565</v>
      </c>
      <c r="E535" s="180">
        <f>AP59</f>
        <v>40965</v>
      </c>
      <c r="F535" s="263">
        <f t="shared" si="18"/>
        <v>254.3398229279442</v>
      </c>
      <c r="G535" s="263">
        <f t="shared" si="18"/>
        <v>254.34275283778837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41105852.820000023</v>
      </c>
      <c r="C541" s="240">
        <f>AV71</f>
        <v>46814509.530000001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4256346.0500000007</v>
      </c>
      <c r="C542" s="240">
        <f>AW71</f>
        <v>5492368.7999999998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1102855.8400000001</v>
      </c>
      <c r="C544" s="240">
        <f>AY71</f>
        <v>1075203.7000000002</v>
      </c>
      <c r="D544" s="240">
        <v>280892</v>
      </c>
      <c r="E544" s="180">
        <f>AY59</f>
        <v>307599</v>
      </c>
      <c r="F544" s="263">
        <f t="shared" ref="F544:G550" si="19">IF(B544=0,"",IF(D544=0,"",B544/D544))</f>
        <v>3.9262629053159226</v>
      </c>
      <c r="G544" s="263">
        <f t="shared" si="19"/>
        <v>3.4954720268921555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2580306.62</v>
      </c>
      <c r="C547" s="240">
        <f>BB71</f>
        <v>2928982.1999999997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1400734.2400000002</v>
      </c>
      <c r="C548" s="240">
        <f>BC71</f>
        <v>1435611.01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467348.91000000003</v>
      </c>
      <c r="C549" s="240">
        <f>BD71</f>
        <v>492124.51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0</v>
      </c>
      <c r="C550" s="240">
        <f>BE71</f>
        <v>2217050.4</v>
      </c>
      <c r="D550" s="240">
        <v>592698</v>
      </c>
      <c r="E550" s="180">
        <f>BE59</f>
        <v>592698</v>
      </c>
      <c r="F550" s="263" t="str">
        <f t="shared" si="19"/>
        <v/>
      </c>
      <c r="G550" s="263">
        <f t="shared" si="19"/>
        <v>3.7406071894961683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2379354.4300000002</v>
      </c>
      <c r="C557" s="240">
        <f>BL71</f>
        <v>1327963.5799999998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16156769.950000001</v>
      </c>
      <c r="C559" s="240">
        <f>BN71</f>
        <v>7748774.0500000007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3531047.0300000003</v>
      </c>
      <c r="C569" s="240">
        <f>BX71</f>
        <v>3872579.9999999995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1698188.0299999996</v>
      </c>
      <c r="C570" s="240">
        <f>BY71</f>
        <v>1885413.5999999996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3188015.77</v>
      </c>
      <c r="C571" s="240">
        <f>BZ71</f>
        <v>1858361.43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181427610.34</v>
      </c>
      <c r="C574" s="240">
        <f>CC71</f>
        <v>177928409.04999998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20424471</v>
      </c>
      <c r="C575" s="240">
        <f>CD71</f>
        <v>25651842.41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584481908.14963698</v>
      </c>
      <c r="F612" s="180">
        <f>CE64-(AX64+BD64+BE64+BG64+BJ64+BN64+BP64+BQ64+CB64+CC64+CD64)</f>
        <v>155117450.15999997</v>
      </c>
      <c r="G612" s="180">
        <f>CE77-(AX77+AY77+BD77+BE77+BG77+BJ77+BN77+BP77+BQ77+CB77+CC77+CD77)</f>
        <v>307599</v>
      </c>
      <c r="H612" s="197">
        <f>CE60-(AX60+AY60+AZ60+BD60+BE60+BG60+BJ60+BN60+BO60+BP60+BQ60+BR60+CB60+CC60+CD60)</f>
        <v>2757.7310078414071</v>
      </c>
      <c r="I612" s="180">
        <f>CE78-(AX78+AY78+AZ78+BD78+BE78+BF78+BG78+BJ78+BN78+BO78+BP78+BQ78+BR78+CB78+CC78+CD78)</f>
        <v>278272</v>
      </c>
      <c r="J612" s="180">
        <f>CE79-(AX79+AY79+AZ79+BA79+BD79+BE79+BF79+BG79+BJ79+BN79+BO79+BP79+BQ79+BR79+CB79+CC79+CD79)</f>
        <v>3318904</v>
      </c>
      <c r="K612" s="180">
        <f>CE75-(AW75+AX75+AY75+AZ75+BA75+BB75+BC75+BD75+BE75+BF75+BG75+BH75+BI75+BJ75+BK75+BL75+BM75+BN75+BO75+BP75+BQ75+BR75+BS75+BT75+BU75+BV75+BW75+BX75+CB75+CC75+CD75)</f>
        <v>3347564929.3800001</v>
      </c>
      <c r="L612" s="197">
        <f>CE80-(AW80+AX80+AY80+AZ80+BA80+BB80+BC80+BD80+BE80+BF80+BG80+BH80+BI80+BJ80+BK80+BL80+BM80+BN80+BO80+BP80+BQ80+BR80+BS80+BT80+BU80+BV80+BW80+BX80+BY80+BZ80+CA80+CB80+CC80+CD80)</f>
        <v>884.37694097474298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2217050.4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25651842.41</v>
      </c>
      <c r="D615" s="266">
        <f>SUM(C614:C615)</f>
        <v>27868892.809999999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7748774.0500000007</v>
      </c>
      <c r="D619" s="180">
        <f>(D615/D612)*BN76</f>
        <v>491380.17461547547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177928409.04999998</v>
      </c>
      <c r="D620" s="180">
        <f>(D615/D612)*CC76</f>
        <v>252182.83574736901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186420746.11036283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492124.51</v>
      </c>
      <c r="D624" s="180">
        <f>(D615/D612)*BD76</f>
        <v>0</v>
      </c>
      <c r="E624" s="180">
        <f>(E623/E612)*SUM(C624:D624)</f>
        <v>156963.31580875759</v>
      </c>
      <c r="F624" s="180">
        <f>SUM(C624:E624)</f>
        <v>649087.82580875757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1075203.7000000002</v>
      </c>
      <c r="D625" s="180">
        <f>(D615/D612)*AY76</f>
        <v>364641.19837425585</v>
      </c>
      <c r="E625" s="180">
        <f>(E623/E612)*SUM(C625:D625)</f>
        <v>459239.12527572911</v>
      </c>
      <c r="F625" s="180">
        <f>(F624/F612)*AY64</f>
        <v>1307.644152804867</v>
      </c>
      <c r="G625" s="180">
        <f>SUM(C625:F625)</f>
        <v>1900391.6678027899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5492368.7999999998</v>
      </c>
      <c r="D631" s="180">
        <f>(D615/D612)*AW76</f>
        <v>206790.26390545306</v>
      </c>
      <c r="E631" s="180">
        <f>(E623/E612)*SUM(C631:D631)</f>
        <v>1817749.1383067567</v>
      </c>
      <c r="F631" s="180">
        <f>(F624/F612)*AW64</f>
        <v>212.66231734694313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2928982.1999999997</v>
      </c>
      <c r="D632" s="180">
        <f>(D615/D612)*BB76</f>
        <v>26159.571031859708</v>
      </c>
      <c r="E632" s="180">
        <f>(E623/E612)*SUM(C632:D632)</f>
        <v>942543.6889256438</v>
      </c>
      <c r="F632" s="180">
        <f>(F624/F612)*BB64</f>
        <v>1.1609037882480602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1435611.01</v>
      </c>
      <c r="D633" s="180">
        <f>(D615/D612)*BC76</f>
        <v>0</v>
      </c>
      <c r="E633" s="180">
        <f>(E623/E612)*SUM(C633:D633)</f>
        <v>457888.72482933116</v>
      </c>
      <c r="F633" s="180">
        <f>(F624/F612)*BC64</f>
        <v>69.204268803190885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25115.577149559238</v>
      </c>
      <c r="E634" s="180">
        <f>(E623/E612)*SUM(C634:D634)</f>
        <v>8010.6237095272536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1327963.5799999998</v>
      </c>
      <c r="D637" s="180">
        <f>(D615/D612)*BL76</f>
        <v>165193.69144098283</v>
      </c>
      <c r="E637" s="180">
        <f>(E623/E612)*SUM(C637:D637)</f>
        <v>476243.12869386189</v>
      </c>
      <c r="F637" s="180">
        <f>(F624/F612)*BL64</f>
        <v>102.45182017550786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3872579.9999999995</v>
      </c>
      <c r="D644" s="180">
        <f>(D615/D612)*BX76</f>
        <v>112578.28084309705</v>
      </c>
      <c r="E644" s="180">
        <f>(E623/E612)*SUM(C644:D644)</f>
        <v>1271067.8803294322</v>
      </c>
      <c r="F644" s="180">
        <f>(F624/F612)*BX64</f>
        <v>125.17997554423188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20567356.818451166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1885413.5999999996</v>
      </c>
      <c r="D645" s="180">
        <f>(D615/D612)*BY76</f>
        <v>15015.171472059408</v>
      </c>
      <c r="E645" s="180">
        <f>(E623/E612)*SUM(C645:D645)</f>
        <v>606142.54191204172</v>
      </c>
      <c r="F645" s="180">
        <f>(F624/F612)*BY64</f>
        <v>3.7279644773463461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1858361.43</v>
      </c>
      <c r="D646" s="180">
        <f>(D615/D612)*BZ76</f>
        <v>0</v>
      </c>
      <c r="E646" s="180">
        <f>(E623/E612)*SUM(C646:D646)</f>
        <v>592725.14596743882</v>
      </c>
      <c r="F646" s="180">
        <f>(F624/F612)*BZ64</f>
        <v>0.99109707762878063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4957662.6084130947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233914684.73999995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54668878.669999994</v>
      </c>
      <c r="D668" s="180">
        <f>(D615/D612)*C76</f>
        <v>3996079.3941860357</v>
      </c>
      <c r="E668" s="180">
        <f>(E623/E612)*SUM(C668:D668)</f>
        <v>18711212.61474327</v>
      </c>
      <c r="F668" s="180">
        <f>(F624/F612)*C64</f>
        <v>23196.706816486105</v>
      </c>
      <c r="G668" s="180">
        <f>(G625/G612)*C77</f>
        <v>407411.68905486423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1667051.177928528</v>
      </c>
      <c r="L668" s="180">
        <f>(L647/L612)*C80</f>
        <v>1484491.4113358767</v>
      </c>
      <c r="M668" s="180">
        <f t="shared" ref="M668:M713" si="20">ROUND(SUM(D668:L668),0)</f>
        <v>26289443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15378332.689999999</v>
      </c>
      <c r="D669" s="180">
        <f>(D615/D612)*D76</f>
        <v>467299.65626544016</v>
      </c>
      <c r="E669" s="180">
        <f>(E623/E612)*SUM(C669:D669)</f>
        <v>5053970.9842054527</v>
      </c>
      <c r="F669" s="180">
        <f>(F624/F612)*D64</f>
        <v>5091.4636142800964</v>
      </c>
      <c r="G669" s="180">
        <f>(G625/G612)*D77</f>
        <v>257190.05828680311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413217.72329181392</v>
      </c>
      <c r="L669" s="180">
        <f>(L647/L612)*D80</f>
        <v>448501.8685097759</v>
      </c>
      <c r="M669" s="180">
        <f t="shared" si="20"/>
        <v>6645272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22151001.389999997</v>
      </c>
      <c r="D670" s="180">
        <f>(D615/D612)*E76</f>
        <v>2791425.6695523513</v>
      </c>
      <c r="E670" s="180">
        <f>(E623/E612)*SUM(C670:D670)</f>
        <v>7955397.4167744992</v>
      </c>
      <c r="F670" s="180">
        <f>(F624/F612)*E64</f>
        <v>5963.2759551059426</v>
      </c>
      <c r="G670" s="180">
        <f>(G625/G612)*E77</f>
        <v>686039.91549980722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461865.09157072526</v>
      </c>
      <c r="L670" s="180">
        <f>(L647/L612)*E80</f>
        <v>653088.17436018481</v>
      </c>
      <c r="M670" s="180">
        <f t="shared" si="20"/>
        <v>12553780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6253706.4400000004</v>
      </c>
      <c r="D673" s="180">
        <f>(D615/D612)*H76</f>
        <v>0</v>
      </c>
      <c r="E673" s="180">
        <f>(E623/E612)*SUM(C673:D673)</f>
        <v>1994622.2530492966</v>
      </c>
      <c r="F673" s="180">
        <f>(F624/F612)*H64</f>
        <v>273.89010631320775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207010.66753496369</v>
      </c>
      <c r="L673" s="180">
        <f>(L647/L612)*H80</f>
        <v>80167.187104274213</v>
      </c>
      <c r="M673" s="180">
        <f t="shared" si="20"/>
        <v>2282074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20094504.509999994</v>
      </c>
      <c r="D680" s="180">
        <f>(D615/D612)*O76</f>
        <v>1977060.1227339238</v>
      </c>
      <c r="E680" s="180">
        <f>(E623/E612)*SUM(C680:D680)</f>
        <v>7039734.6595096812</v>
      </c>
      <c r="F680" s="180">
        <f>(F624/F612)*O64</f>
        <v>5606.9599223402192</v>
      </c>
      <c r="G680" s="180">
        <f>(G625/G612)*O77</f>
        <v>184955.17007211377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438984.34108336398</v>
      </c>
      <c r="L680" s="180">
        <f>(L647/L612)*O80</f>
        <v>479368.98616212007</v>
      </c>
      <c r="M680" s="180">
        <f t="shared" si="20"/>
        <v>10125710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79329761.810000002</v>
      </c>
      <c r="D681" s="180">
        <f>(D615/D612)*P76</f>
        <v>3248378.9702301826</v>
      </c>
      <c r="E681" s="180">
        <f>(E623/E612)*SUM(C681:D681)</f>
        <v>26338332.122875392</v>
      </c>
      <c r="F681" s="180">
        <f>(F624/F612)*P64</f>
        <v>187521.48542450613</v>
      </c>
      <c r="G681" s="180">
        <f>(G625/G612)*P77</f>
        <v>140015.33284378241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4000082.5508063873</v>
      </c>
      <c r="L681" s="180">
        <f>(L647/L612)*P80</f>
        <v>442115.88897917321</v>
      </c>
      <c r="M681" s="180">
        <f t="shared" si="20"/>
        <v>34356446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6911843.7199999997</v>
      </c>
      <c r="D683" s="180">
        <f>(D615/D612)*R76</f>
        <v>1188767.6177246787</v>
      </c>
      <c r="E683" s="180">
        <f>(E623/E612)*SUM(C683:D683)</f>
        <v>2583693.3333137194</v>
      </c>
      <c r="F683" s="180">
        <f>(F624/F612)*R64</f>
        <v>1783.2208615409463</v>
      </c>
      <c r="G683" s="180">
        <f>(G625/G612)*R77</f>
        <v>2100.5697907111162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522266.54608158063</v>
      </c>
      <c r="L683" s="180">
        <f>(L647/L612)*R80</f>
        <v>174114.17618273527</v>
      </c>
      <c r="M683" s="180">
        <f t="shared" si="20"/>
        <v>4472725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5903968.9700000007</v>
      </c>
      <c r="D684" s="180">
        <f>(D615/D612)*S76</f>
        <v>582294.17159829393</v>
      </c>
      <c r="E684" s="180">
        <f>(E623/E612)*SUM(C684:D684)</f>
        <v>2068796.3091157502</v>
      </c>
      <c r="F684" s="180">
        <f>(F624/F612)*S64</f>
        <v>5491.622877722235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1029.5459699137725</v>
      </c>
      <c r="L684" s="180">
        <f>(L647/L612)*S80</f>
        <v>0</v>
      </c>
      <c r="M684" s="180">
        <f t="shared" si="20"/>
        <v>2657612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15250821.159999998</v>
      </c>
      <c r="D685" s="180">
        <f>(D615/D612)*T76</f>
        <v>192309.31632992221</v>
      </c>
      <c r="E685" s="180">
        <f>(E623/E612)*SUM(C685:D685)</f>
        <v>4925592.8464770475</v>
      </c>
      <c r="F685" s="180">
        <f>(F624/F612)*T64</f>
        <v>50013.137421204206</v>
      </c>
      <c r="G685" s="180">
        <f>(G625/G612)*T77</f>
        <v>15877.836359198731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590938.54415387183</v>
      </c>
      <c r="L685" s="180">
        <f>(L647/L612)*T80</f>
        <v>88700.094045566526</v>
      </c>
      <c r="M685" s="180">
        <f t="shared" si="20"/>
        <v>5863432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38233380.719999991</v>
      </c>
      <c r="D686" s="180">
        <f>(D615/D612)*U76</f>
        <v>1098037.0250725346</v>
      </c>
      <c r="E686" s="180">
        <f>(E623/E612)*SUM(C686:D686)</f>
        <v>12544771.941405624</v>
      </c>
      <c r="F686" s="180">
        <f>(F624/F612)*U64</f>
        <v>58446.400950204916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1027493.4316911417</v>
      </c>
      <c r="L686" s="180">
        <f>(L647/L612)*U80</f>
        <v>209.64250683381817</v>
      </c>
      <c r="M686" s="180">
        <f t="shared" si="20"/>
        <v>14728958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600.38</v>
      </c>
      <c r="D687" s="180">
        <f>(D615/D612)*V76</f>
        <v>0</v>
      </c>
      <c r="E687" s="180">
        <f>(E623/E612)*SUM(C687:D687)</f>
        <v>191.4914490750763</v>
      </c>
      <c r="F687" s="180">
        <f>(F624/F612)*V64</f>
        <v>2.5122856806703324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71223.138643634316</v>
      </c>
      <c r="L687" s="180">
        <f>(L647/L612)*V80</f>
        <v>0</v>
      </c>
      <c r="M687" s="180">
        <f t="shared" si="20"/>
        <v>71417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2793517.6500000004</v>
      </c>
      <c r="D688" s="180">
        <f>(D615/D612)*W76</f>
        <v>85053.523216499365</v>
      </c>
      <c r="E688" s="180">
        <f>(E623/E612)*SUM(C688:D688)</f>
        <v>918121.46511371131</v>
      </c>
      <c r="F688" s="180">
        <f>(F624/F612)*W64</f>
        <v>1603.6907709496452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370467.07374952681</v>
      </c>
      <c r="L688" s="180">
        <f>(L647/L612)*W80</f>
        <v>0</v>
      </c>
      <c r="M688" s="180">
        <f t="shared" si="20"/>
        <v>1375246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3281986.7899999996</v>
      </c>
      <c r="D689" s="180">
        <f>(D615/D612)*X76</f>
        <v>164024.60639981212</v>
      </c>
      <c r="E689" s="180">
        <f>(E623/E612)*SUM(C689:D689)</f>
        <v>1099106.7587624956</v>
      </c>
      <c r="F689" s="180">
        <f>(F624/F612)*X64</f>
        <v>2737.4370346982582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1191645.1028881934</v>
      </c>
      <c r="L689" s="180">
        <f>(L647/L612)*X80</f>
        <v>0</v>
      </c>
      <c r="M689" s="180">
        <f t="shared" si="20"/>
        <v>2457514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24714391.800000001</v>
      </c>
      <c r="D690" s="180">
        <f>(D615/D612)*Y76</f>
        <v>1962840.6438964824</v>
      </c>
      <c r="E690" s="180">
        <f>(E623/E612)*SUM(C690:D690)</f>
        <v>8508714.3109270409</v>
      </c>
      <c r="F690" s="180">
        <f>(F624/F612)*Y64</f>
        <v>49580.607424973859</v>
      </c>
      <c r="G690" s="180">
        <f>(G625/G612)*Y77</f>
        <v>3645.1064015281131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1486023.4880356172</v>
      </c>
      <c r="L690" s="180">
        <f>(L647/L612)*Y80</f>
        <v>71374.887876641733</v>
      </c>
      <c r="M690" s="180">
        <f t="shared" si="20"/>
        <v>12082179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13107006.860000001</v>
      </c>
      <c r="D691" s="180">
        <f>(D615/D612)*Z76</f>
        <v>0</v>
      </c>
      <c r="E691" s="180">
        <f>(E623/E612)*SUM(C691:D691)</f>
        <v>4180485.253769889</v>
      </c>
      <c r="F691" s="180">
        <f>(F624/F612)*Z64</f>
        <v>17647.975029575744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778657.9203566697</v>
      </c>
      <c r="L691" s="180">
        <f>(L647/L612)*Z80</f>
        <v>8579.6733466629394</v>
      </c>
      <c r="M691" s="180">
        <f t="shared" si="20"/>
        <v>4985371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1448911.99</v>
      </c>
      <c r="D692" s="180">
        <f>(D615/D612)*AA76</f>
        <v>108634.61746608272</v>
      </c>
      <c r="E692" s="180">
        <f>(E623/E612)*SUM(C692:D692)</f>
        <v>496780.13402453321</v>
      </c>
      <c r="F692" s="180">
        <f>(F624/F612)*AA64</f>
        <v>2520.1423166385521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71739.496774263083</v>
      </c>
      <c r="L692" s="180">
        <f>(L647/L612)*AA80</f>
        <v>0</v>
      </c>
      <c r="M692" s="180">
        <f t="shared" si="20"/>
        <v>679674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58761612.719999999</v>
      </c>
      <c r="D693" s="180">
        <f>(D615/D612)*AB76</f>
        <v>860903.22005827236</v>
      </c>
      <c r="E693" s="180">
        <f>(E623/E612)*SUM(C693:D693)</f>
        <v>19016626.094912544</v>
      </c>
      <c r="F693" s="180">
        <f>(F624/F612)*AB64</f>
        <v>174828.36246011595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1873855.5834824373</v>
      </c>
      <c r="L693" s="180">
        <f>(L647/L612)*AB80</f>
        <v>10.75089778634965</v>
      </c>
      <c r="M693" s="180">
        <f t="shared" si="20"/>
        <v>21926224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9386885.2199999988</v>
      </c>
      <c r="D694" s="180">
        <f>(D615/D612)*AC76</f>
        <v>145002.28543627416</v>
      </c>
      <c r="E694" s="180">
        <f>(E623/E612)*SUM(C694:D694)</f>
        <v>3040199.4584040209</v>
      </c>
      <c r="F694" s="180">
        <f>(F624/F612)*AC64</f>
        <v>5137.6333391647477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653795.15098566841</v>
      </c>
      <c r="L694" s="180">
        <f>(L647/L612)*AC80</f>
        <v>0</v>
      </c>
      <c r="M694" s="180">
        <f t="shared" si="20"/>
        <v>3844135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1047061.44</v>
      </c>
      <c r="D695" s="180">
        <f>(D615/D612)*AD76</f>
        <v>0</v>
      </c>
      <c r="E695" s="180">
        <f>(E623/E612)*SUM(C695:D695)</f>
        <v>333960.67893040413</v>
      </c>
      <c r="F695" s="180">
        <f>(F624/F612)*AD64</f>
        <v>72.727402366667988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18397.624602203792</v>
      </c>
      <c r="L695" s="180">
        <f>(L647/L612)*AD80</f>
        <v>0</v>
      </c>
      <c r="M695" s="180">
        <f t="shared" si="20"/>
        <v>352431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2154118.4500000007</v>
      </c>
      <c r="D696" s="180">
        <f>(D615/D612)*AE76</f>
        <v>0</v>
      </c>
      <c r="E696" s="180">
        <f>(E623/E612)*SUM(C696:D696)</f>
        <v>687056.9697022842</v>
      </c>
      <c r="F696" s="180">
        <f>(F624/F612)*AE64</f>
        <v>13.388786284663729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53808.895531319118</v>
      </c>
      <c r="L696" s="180">
        <f>(L647/L612)*AE80</f>
        <v>0</v>
      </c>
      <c r="M696" s="180">
        <f t="shared" si="20"/>
        <v>740879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30549429.770000003</v>
      </c>
      <c r="D698" s="180">
        <f>(D615/D612)*AG76</f>
        <v>1963372.5164554385</v>
      </c>
      <c r="E698" s="180">
        <f>(E623/E612)*SUM(C698:D698)</f>
        <v>10369971.723449826</v>
      </c>
      <c r="F698" s="180">
        <f>(F624/F612)*AG64</f>
        <v>8886.0933776860329</v>
      </c>
      <c r="G698" s="180">
        <f>(G625/G612)*AG77</f>
        <v>91109.125598873026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2549417.5835539913</v>
      </c>
      <c r="L698" s="180">
        <f>(L647/L612)*AG80</f>
        <v>501391.42083736788</v>
      </c>
      <c r="M698" s="180">
        <f t="shared" si="20"/>
        <v>15484148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6445028.7600000007</v>
      </c>
      <c r="D700" s="180">
        <f>(D615/D612)*AI76</f>
        <v>571706.56877572055</v>
      </c>
      <c r="E700" s="180">
        <f>(E623/E612)*SUM(C700:D700)</f>
        <v>2237990.6324053844</v>
      </c>
      <c r="F700" s="180">
        <f>(F624/F612)*AI64</f>
        <v>7658.2321839484093</v>
      </c>
      <c r="G700" s="180">
        <f>(G625/G612)*AI77</f>
        <v>69751.273344495596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259081.90315653529</v>
      </c>
      <c r="L700" s="180">
        <f>(L647/L612)*AI80</f>
        <v>97815.081470256264</v>
      </c>
      <c r="M700" s="180">
        <f t="shared" si="20"/>
        <v>3244004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58518328.359999999</v>
      </c>
      <c r="D701" s="180">
        <f>(D615/D612)*AJ76</f>
        <v>3484483.3596550953</v>
      </c>
      <c r="E701" s="180">
        <f>(E623/E612)*SUM(C701:D701)</f>
        <v>19775822.417345475</v>
      </c>
      <c r="F701" s="180">
        <f>(F624/F612)*AJ64</f>
        <v>12997.076850863967</v>
      </c>
      <c r="G701" s="180">
        <f>(G625/G612)*AJ77</f>
        <v>25145.056024100712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784046.65341948136</v>
      </c>
      <c r="L701" s="180">
        <f>(L647/L612)*AJ80</f>
        <v>158268.58919890132</v>
      </c>
      <c r="M701" s="180">
        <f t="shared" si="20"/>
        <v>24240763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192813.27</v>
      </c>
      <c r="D702" s="180">
        <f>(D615/D612)*AK76</f>
        <v>44013.277221741489</v>
      </c>
      <c r="E702" s="180">
        <f>(E623/E612)*SUM(C702:D702)</f>
        <v>75535.925092338613</v>
      </c>
      <c r="F702" s="180">
        <f>(F624/F612)*AK64</f>
        <v>17.286557472629351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5275.2530985588719</v>
      </c>
      <c r="L702" s="180">
        <f>(L647/L612)*AK80</f>
        <v>0</v>
      </c>
      <c r="M702" s="180">
        <f t="shared" si="20"/>
        <v>124842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596102.14</v>
      </c>
      <c r="D703" s="180">
        <f>(D615/D612)*AL76</f>
        <v>0</v>
      </c>
      <c r="E703" s="180">
        <f>(E623/E612)*SUM(C703:D703)</f>
        <v>190127.02386047837</v>
      </c>
      <c r="F703" s="180">
        <f>(F624/F612)*AL64</f>
        <v>46.658222553396165</v>
      </c>
      <c r="G703" s="180">
        <f>(G625/G612)*AL77</f>
        <v>451.00469035856315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16354.425283730761</v>
      </c>
      <c r="L703" s="180">
        <f>(L647/L612)*AL80</f>
        <v>0</v>
      </c>
      <c r="M703" s="180">
        <f t="shared" si="20"/>
        <v>206979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2580313.44</v>
      </c>
      <c r="D706" s="180">
        <f>(D615/D612)*AO76</f>
        <v>0</v>
      </c>
      <c r="E706" s="180">
        <f>(E623/E612)*SUM(C706:D706)</f>
        <v>822992.03786517691</v>
      </c>
      <c r="F706" s="180">
        <f>(F624/F612)*AO64</f>
        <v>2.2801300299764553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21.501795572699301</v>
      </c>
      <c r="M706" s="180">
        <f t="shared" si="20"/>
        <v>823016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10419150.870000001</v>
      </c>
      <c r="D707" s="180">
        <f>(D615/D612)*AP76</f>
        <v>97964.247560948585</v>
      </c>
      <c r="E707" s="180">
        <f>(E623/E612)*SUM(C707:D707)</f>
        <v>3354438.2123840526</v>
      </c>
      <c r="F707" s="180">
        <f>(F624/F612)*AP64</f>
        <v>1766.7913718472482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147854.20818447985</v>
      </c>
      <c r="L707" s="180">
        <f>(L647/L612)*AP80</f>
        <v>12886.456122630145</v>
      </c>
      <c r="M707" s="180">
        <f t="shared" si="20"/>
        <v>3614910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46814509.530000001</v>
      </c>
      <c r="D713" s="180">
        <f>(D615/D612)*AV76</f>
        <v>1180185.2355841454</v>
      </c>
      <c r="E713" s="180">
        <f>(E623/E612)*SUM(C713:D713)</f>
        <v>15307927.726735881</v>
      </c>
      <c r="F713" s="180">
        <f>(F624/F612)*AV64</f>
        <v>18357.743814185342</v>
      </c>
      <c r="G713" s="180">
        <f>(G625/G612)*AV77</f>
        <v>16699.529836153371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905773.69659256423</v>
      </c>
      <c r="L713" s="180">
        <f>(L647/L612)*AV80</f>
        <v>256556.81768073514</v>
      </c>
      <c r="M713" s="180">
        <f t="shared" si="20"/>
        <v>17685501</v>
      </c>
      <c r="N713" s="199" t="s">
        <v>741</v>
      </c>
    </row>
    <row r="715" spans="1:83" ht="12.65" customHeight="1" x14ac:dyDescent="0.35">
      <c r="C715" s="180">
        <f>SUM(C614:C647)+SUM(C668:C713)</f>
        <v>770902654.25999999</v>
      </c>
      <c r="D715" s="180">
        <f>SUM(D616:D647)+SUM(D668:D713)</f>
        <v>27868892.809999984</v>
      </c>
      <c r="E715" s="180">
        <f>SUM(E624:E647)+SUM(E668:E713)</f>
        <v>186420746.11036286</v>
      </c>
      <c r="F715" s="180">
        <f>SUM(F625:F648)+SUM(F668:F713)</f>
        <v>649087.82580875803</v>
      </c>
      <c r="G715" s="180">
        <f>SUM(G626:G647)+SUM(G668:G713)</f>
        <v>1900391.6678027899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20567356.818451162</v>
      </c>
      <c r="L715" s="180">
        <f>SUM(L668:L713)</f>
        <v>4957662.6084130965</v>
      </c>
      <c r="M715" s="180">
        <f>SUM(M668:M713)</f>
        <v>233914685</v>
      </c>
      <c r="N715" s="198" t="s">
        <v>742</v>
      </c>
    </row>
    <row r="716" spans="1:83" ht="12.65" customHeight="1" x14ac:dyDescent="0.35">
      <c r="C716" s="180">
        <f>CE71</f>
        <v>770902654.25999999</v>
      </c>
      <c r="D716" s="180">
        <f>D615</f>
        <v>27868892.809999999</v>
      </c>
      <c r="E716" s="180">
        <f>E623</f>
        <v>186420746.11036283</v>
      </c>
      <c r="F716" s="180">
        <f>F624</f>
        <v>649087.82580875757</v>
      </c>
      <c r="G716" s="180">
        <f>G625</f>
        <v>1900391.6678027899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20567356.818451166</v>
      </c>
      <c r="L716" s="180">
        <f>L647</f>
        <v>4957662.6084130947</v>
      </c>
      <c r="M716" s="180">
        <f>C648</f>
        <v>233914684.73999995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176*2018*A</v>
      </c>
      <c r="B722" s="276">
        <f>ROUND(C165,0)</f>
        <v>18387133</v>
      </c>
      <c r="C722" s="276">
        <f>ROUND(C166,0)</f>
        <v>0</v>
      </c>
      <c r="D722" s="276">
        <f>ROUND(C167,0)</f>
        <v>0</v>
      </c>
      <c r="E722" s="276">
        <f>ROUND(C168,0)</f>
        <v>31561131</v>
      </c>
      <c r="F722" s="276">
        <f>ROUND(C169,0)</f>
        <v>0</v>
      </c>
      <c r="G722" s="276">
        <f>ROUND(C170,0)</f>
        <v>0</v>
      </c>
      <c r="H722" s="276">
        <f>ROUND(C171+C172,0)</f>
        <v>13911877</v>
      </c>
      <c r="I722" s="276">
        <f>ROUND(C175,0)</f>
        <v>3449641</v>
      </c>
      <c r="J722" s="276">
        <f>ROUND(C176,0)</f>
        <v>1176931</v>
      </c>
      <c r="K722" s="276">
        <f>ROUND(C179,0)</f>
        <v>7191221</v>
      </c>
      <c r="L722" s="276">
        <f>ROUND(C180,0)</f>
        <v>0</v>
      </c>
      <c r="M722" s="276">
        <f>ROUND(C183,0)</f>
        <v>456562</v>
      </c>
      <c r="N722" s="276">
        <f>ROUND(C184,0)</f>
        <v>7662573</v>
      </c>
      <c r="O722" s="276">
        <f>ROUND(C185,0)</f>
        <v>0</v>
      </c>
      <c r="P722" s="276">
        <f>ROUND(C188,0)</f>
        <v>0</v>
      </c>
      <c r="Q722" s="276">
        <f>ROUND(C189,0)</f>
        <v>10341486</v>
      </c>
      <c r="R722" s="276">
        <f>ROUND(B195,0)</f>
        <v>5728063</v>
      </c>
      <c r="S722" s="276">
        <f>ROUND(C195,0)</f>
        <v>0</v>
      </c>
      <c r="T722" s="276">
        <f>ROUND(D195,0)</f>
        <v>0</v>
      </c>
      <c r="U722" s="276">
        <f>ROUND(B196,0)</f>
        <v>3311378</v>
      </c>
      <c r="V722" s="276">
        <f>ROUND(C196,0)</f>
        <v>0</v>
      </c>
      <c r="W722" s="276">
        <f>ROUND(D196,0)</f>
        <v>0</v>
      </c>
      <c r="X722" s="276">
        <f>ROUND(B197,0)</f>
        <v>606888566</v>
      </c>
      <c r="Y722" s="276">
        <f>ROUND(C197,0)</f>
        <v>841449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34077378</v>
      </c>
      <c r="AE722" s="276">
        <f>ROUND(C199,0)</f>
        <v>4070491</v>
      </c>
      <c r="AF722" s="276">
        <f>ROUND(D199,0)</f>
        <v>0</v>
      </c>
      <c r="AG722" s="276">
        <f>ROUND(B200,0)</f>
        <v>207729459</v>
      </c>
      <c r="AH722" s="276">
        <f>ROUND(C200,0)</f>
        <v>7229412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11547702</v>
      </c>
      <c r="AN722" s="276">
        <f>ROUND(C202,0)</f>
        <v>0</v>
      </c>
      <c r="AO722" s="276">
        <f>ROUND(D202,0)</f>
        <v>907328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1539250</v>
      </c>
      <c r="AW722" s="276">
        <f>ROUND(C209,0)</f>
        <v>218360</v>
      </c>
      <c r="AX722" s="276">
        <f>ROUND(D209,0)</f>
        <v>0</v>
      </c>
      <c r="AY722" s="276">
        <f>ROUND(B210,0)</f>
        <v>282906554</v>
      </c>
      <c r="AZ722" s="276">
        <f>ROUND(C210,0)</f>
        <v>15273711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29507761</v>
      </c>
      <c r="BF722" s="276">
        <f>ROUND(C212,0)</f>
        <v>1161861</v>
      </c>
      <c r="BG722" s="276">
        <f>ROUND(D212,0)</f>
        <v>0</v>
      </c>
      <c r="BH722" s="276">
        <f>ROUND(B213,0)</f>
        <v>165637807</v>
      </c>
      <c r="BI722" s="276">
        <f>ROUND(C213,0)</f>
        <v>8756186</v>
      </c>
      <c r="BJ722" s="276">
        <f>ROUND(D213,0)</f>
        <v>-7715119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9336356</v>
      </c>
      <c r="BO722" s="276">
        <f>ROUND(C215,0)</f>
        <v>38666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1091913838</v>
      </c>
      <c r="BU722" s="276">
        <f>ROUND(C224,0)</f>
        <v>703959464</v>
      </c>
      <c r="BV722" s="276">
        <f>ROUND(C225,0)</f>
        <v>31680594</v>
      </c>
      <c r="BW722" s="276">
        <f>ROUND(C226,0)</f>
        <v>68860182</v>
      </c>
      <c r="BX722" s="276">
        <f>ROUND(C227,0)</f>
        <v>0</v>
      </c>
      <c r="BY722" s="276">
        <f>ROUND(C228,0)</f>
        <v>500402521</v>
      </c>
      <c r="BZ722" s="276">
        <f>ROUND(C231,0)</f>
        <v>12984</v>
      </c>
      <c r="CA722" s="276">
        <f>ROUND(C233,0)</f>
        <v>22649139</v>
      </c>
      <c r="CB722" s="276">
        <f>ROUND(C234,0)</f>
        <v>54936936</v>
      </c>
      <c r="CC722" s="276">
        <f>ROUND(C238+C239,0)</f>
        <v>24946252</v>
      </c>
      <c r="CD722" s="276">
        <f>D221</f>
        <v>12741211.150000002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176*2018*A</v>
      </c>
      <c r="B726" s="276">
        <f>ROUND(C111,0)</f>
        <v>21437</v>
      </c>
      <c r="C726" s="276">
        <f>ROUND(C112,0)</f>
        <v>0</v>
      </c>
      <c r="D726" s="276">
        <f>ROUND(C113,0)</f>
        <v>0</v>
      </c>
      <c r="E726" s="276">
        <f>ROUND(C114,0)</f>
        <v>2523</v>
      </c>
      <c r="F726" s="276">
        <f>ROUND(D111,0)</f>
        <v>111893</v>
      </c>
      <c r="G726" s="276">
        <f>ROUND(D112,0)</f>
        <v>0</v>
      </c>
      <c r="H726" s="276">
        <f>ROUND(D113,0)</f>
        <v>0</v>
      </c>
      <c r="I726" s="276">
        <f>ROUND(D114,0)</f>
        <v>4641</v>
      </c>
      <c r="J726" s="276">
        <f>ROUND(C116,0)</f>
        <v>157</v>
      </c>
      <c r="K726" s="276">
        <f>ROUND(C117,0)</f>
        <v>37</v>
      </c>
      <c r="L726" s="276">
        <f>ROUND(C118,0)</f>
        <v>150</v>
      </c>
      <c r="M726" s="276">
        <f>ROUND(C119,0)</f>
        <v>0</v>
      </c>
      <c r="N726" s="276">
        <f>ROUND(C120,0)</f>
        <v>49</v>
      </c>
      <c r="O726" s="276">
        <f>ROUND(C121,0)</f>
        <v>0</v>
      </c>
      <c r="P726" s="276">
        <f>ROUND(C122,0)</f>
        <v>27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567</v>
      </c>
      <c r="W726" s="276">
        <f>ROUND(C129,0)</f>
        <v>44</v>
      </c>
      <c r="X726" s="276">
        <f>ROUND(B138,0)</f>
        <v>7232</v>
      </c>
      <c r="Y726" s="276">
        <f>ROUND(B139,0)</f>
        <v>40459</v>
      </c>
      <c r="Z726" s="276">
        <f>ROUND(B140,0)</f>
        <v>37173</v>
      </c>
      <c r="AA726" s="276">
        <f>ROUND(B141,0)</f>
        <v>687460791</v>
      </c>
      <c r="AB726" s="276">
        <f>ROUND(B142,0)</f>
        <v>641934180</v>
      </c>
      <c r="AC726" s="276">
        <f>ROUND(C138,0)</f>
        <v>6952</v>
      </c>
      <c r="AD726" s="276">
        <f>ROUND(C139,0)</f>
        <v>39875</v>
      </c>
      <c r="AE726" s="276">
        <f>ROUND(C140,0)</f>
        <v>23040</v>
      </c>
      <c r="AF726" s="276">
        <f>ROUND(C141,0)</f>
        <v>457460809</v>
      </c>
      <c r="AG726" s="276">
        <f>ROUND(C142,0)</f>
        <v>397884194</v>
      </c>
      <c r="AH726" s="276">
        <f>ROUND(D138,0)</f>
        <v>7253</v>
      </c>
      <c r="AI726" s="276">
        <f>ROUND(D139,0)</f>
        <v>31559</v>
      </c>
      <c r="AJ726" s="276">
        <f>ROUND(D140,0)</f>
        <v>39942</v>
      </c>
      <c r="AK726" s="276">
        <f>ROUND(D141,0)</f>
        <v>473066886</v>
      </c>
      <c r="AL726" s="276">
        <f>ROUND(D142,0)</f>
        <v>689758070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176*2018*A</v>
      </c>
      <c r="B730" s="276">
        <f>ROUND(C250,0)</f>
        <v>903869080</v>
      </c>
      <c r="C730" s="276">
        <f>ROUND(C251,0)</f>
        <v>0</v>
      </c>
      <c r="D730" s="276">
        <f>ROUND(C252,0)</f>
        <v>128665658</v>
      </c>
      <c r="E730" s="276">
        <f>ROUND(C253,0)</f>
        <v>5699974</v>
      </c>
      <c r="F730" s="276">
        <f>ROUND(C254,0)</f>
        <v>0</v>
      </c>
      <c r="G730" s="276">
        <f>ROUND(C255,0)</f>
        <v>438122</v>
      </c>
      <c r="H730" s="276">
        <f>ROUND(C256,0)</f>
        <v>0</v>
      </c>
      <c r="I730" s="276">
        <f>ROUND(C257,0)</f>
        <v>12769289</v>
      </c>
      <c r="J730" s="276">
        <f>ROUND(C258,0)</f>
        <v>29148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5728063</v>
      </c>
      <c r="P730" s="276">
        <f>ROUND(C268,0)</f>
        <v>3311378</v>
      </c>
      <c r="Q730" s="276">
        <f>ROUND(C269,0)</f>
        <v>607730015</v>
      </c>
      <c r="R730" s="276">
        <f>ROUND(C270,0)</f>
        <v>0</v>
      </c>
      <c r="S730" s="276">
        <f>ROUND(C271,0)</f>
        <v>38147870</v>
      </c>
      <c r="T730" s="276">
        <f>ROUND(C272,0)</f>
        <v>214958870</v>
      </c>
      <c r="U730" s="276">
        <f>ROUND(C273,0)</f>
        <v>10640373</v>
      </c>
      <c r="V730" s="276">
        <f>ROUND(C274,0)</f>
        <v>0</v>
      </c>
      <c r="W730" s="276">
        <f>ROUND(C275,0)</f>
        <v>0</v>
      </c>
      <c r="X730" s="276">
        <f>ROUND(C276,0)</f>
        <v>522091632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33141</v>
      </c>
      <c r="AI730" s="276">
        <f>ROUND(C306,0)</f>
        <v>0</v>
      </c>
      <c r="AJ730" s="276">
        <f>ROUND(C307,0)</f>
        <v>6992997</v>
      </c>
      <c r="AK730" s="276">
        <f>ROUND(C308,0)</f>
        <v>0</v>
      </c>
      <c r="AL730" s="276">
        <f>ROUND(C309,0)</f>
        <v>2855061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1388615060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2915.17</v>
      </c>
      <c r="BJ730" s="276">
        <f>ROUND(C359,0)</f>
        <v>1617988485</v>
      </c>
      <c r="BK730" s="276">
        <f>ROUND(C360,0)</f>
        <v>1729576444</v>
      </c>
      <c r="BL730" s="276">
        <f>ROUND(C364,0)</f>
        <v>2396816598</v>
      </c>
      <c r="BM730" s="276">
        <f>ROUND(C365,0)</f>
        <v>77586074</v>
      </c>
      <c r="BN730" s="276">
        <f>ROUND(C366,0)</f>
        <v>24946252</v>
      </c>
      <c r="BO730" s="276">
        <f>ROUND(C370,0)</f>
        <v>11705605</v>
      </c>
      <c r="BP730" s="276">
        <f>ROUND(C371,0)</f>
        <v>0</v>
      </c>
      <c r="BQ730" s="276">
        <f>ROUND(C378,0)</f>
        <v>299785429</v>
      </c>
      <c r="BR730" s="276">
        <f>ROUND(C379,0)</f>
        <v>63860141</v>
      </c>
      <c r="BS730" s="276">
        <f>ROUND(C380,0)</f>
        <v>17410778</v>
      </c>
      <c r="BT730" s="276">
        <f>ROUND(C381,0)</f>
        <v>156392309</v>
      </c>
      <c r="BU730" s="276">
        <f>ROUND(C382,0)</f>
        <v>2422205</v>
      </c>
      <c r="BV730" s="276">
        <f>ROUND(C383,0)</f>
        <v>164075444</v>
      </c>
      <c r="BW730" s="276">
        <f>ROUND(C384,0)</f>
        <v>25448785</v>
      </c>
      <c r="BX730" s="276">
        <f>ROUND(C385,0)</f>
        <v>4626572</v>
      </c>
      <c r="BY730" s="276">
        <f>ROUND(C386,0)</f>
        <v>7191221</v>
      </c>
      <c r="BZ730" s="276">
        <f>ROUND(C387,0)</f>
        <v>8119135</v>
      </c>
      <c r="CA730" s="276">
        <f>ROUND(C388,0)</f>
        <v>10341486</v>
      </c>
      <c r="CB730" s="276">
        <f>C363</f>
        <v>12741211.15</v>
      </c>
      <c r="CC730" s="276">
        <f>ROUND(C389,0)</f>
        <v>22934754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176*2018*6010*A</v>
      </c>
      <c r="B734" s="276">
        <f>ROUND(C59,0)</f>
        <v>43005</v>
      </c>
      <c r="C734" s="276">
        <f>ROUND(C60,2)</f>
        <v>397.27</v>
      </c>
      <c r="D734" s="276">
        <f>ROUND(C61,0)</f>
        <v>35785685</v>
      </c>
      <c r="E734" s="276">
        <f>ROUND(C62,0)</f>
        <v>8522073</v>
      </c>
      <c r="F734" s="276">
        <f>ROUND(C63,0)</f>
        <v>193260</v>
      </c>
      <c r="G734" s="276">
        <f>ROUND(C64,0)</f>
        <v>5543493</v>
      </c>
      <c r="H734" s="276">
        <f>ROUND(C65,0)</f>
        <v>289227</v>
      </c>
      <c r="I734" s="276">
        <f>ROUND(C66,0)</f>
        <v>786298</v>
      </c>
      <c r="J734" s="276">
        <f>ROUND(C67,0)</f>
        <v>3106872</v>
      </c>
      <c r="K734" s="276">
        <f>ROUND(C68,0)</f>
        <v>357084</v>
      </c>
      <c r="L734" s="276">
        <f>ROUND(C69,0)</f>
        <v>91189</v>
      </c>
      <c r="M734" s="276">
        <f>ROUND(C70,0)</f>
        <v>6302</v>
      </c>
      <c r="N734" s="276">
        <f>ROUND(C75,0)</f>
        <v>271331028</v>
      </c>
      <c r="O734" s="276">
        <f>ROUND(C73,0)</f>
        <v>270157942</v>
      </c>
      <c r="P734" s="276">
        <f>IF(C76&gt;0,ROUND(C76,0),0)</f>
        <v>84975</v>
      </c>
      <c r="Q734" s="276">
        <f>IF(C77&gt;0,ROUND(C77,0),0)</f>
        <v>65944</v>
      </c>
      <c r="R734" s="276">
        <f>IF(C78&gt;0,ROUND(C78,0),0)</f>
        <v>29076</v>
      </c>
      <c r="S734" s="276">
        <f>IF(C79&gt;0,ROUND(C79,0),0)</f>
        <v>361624</v>
      </c>
      <c r="T734" s="276">
        <f>IF(C80&gt;0,ROUND(C80,2),0)</f>
        <v>264.81</v>
      </c>
      <c r="U734" s="276"/>
      <c r="V734" s="276"/>
      <c r="W734" s="276"/>
      <c r="X734" s="276"/>
      <c r="Y734" s="276">
        <f>IF(M668&lt;&gt;0,ROUND(M668,0),0)</f>
        <v>26289443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176*2018*6030*A</v>
      </c>
      <c r="B735" s="276">
        <f>ROUND(D59,0)</f>
        <v>13479</v>
      </c>
      <c r="C735" s="278">
        <f>ROUND(D60,2)</f>
        <v>135.22999999999999</v>
      </c>
      <c r="D735" s="276">
        <f>ROUND(D61,0)</f>
        <v>10566819</v>
      </c>
      <c r="E735" s="276">
        <f>ROUND(D62,0)</f>
        <v>2522171</v>
      </c>
      <c r="F735" s="276">
        <f>ROUND(D63,0)</f>
        <v>0</v>
      </c>
      <c r="G735" s="276">
        <f>ROUND(D64,0)</f>
        <v>1216746</v>
      </c>
      <c r="H735" s="276">
        <f>ROUND(D65,0)</f>
        <v>71334</v>
      </c>
      <c r="I735" s="276">
        <f>ROUND(D66,0)</f>
        <v>241263</v>
      </c>
      <c r="J735" s="276">
        <f>ROUND(D67,0)</f>
        <v>511833</v>
      </c>
      <c r="K735" s="276">
        <f>ROUND(D68,0)</f>
        <v>234961</v>
      </c>
      <c r="L735" s="276">
        <f>ROUND(D69,0)</f>
        <v>13206</v>
      </c>
      <c r="M735" s="276">
        <f>ROUND(D70,0)</f>
        <v>0</v>
      </c>
      <c r="N735" s="276">
        <f>ROUND(D75,0)</f>
        <v>67255757</v>
      </c>
      <c r="O735" s="276">
        <f>ROUND(D73,0)</f>
        <v>64860974</v>
      </c>
      <c r="P735" s="276">
        <f>IF(D76&gt;0,ROUND(D76,0),0)</f>
        <v>9937</v>
      </c>
      <c r="Q735" s="276">
        <f>IF(D77&gt;0,ROUND(D77,0),0)</f>
        <v>41629</v>
      </c>
      <c r="R735" s="276">
        <f>IF(D78&gt;0,ROUND(D78,0),0)</f>
        <v>1958</v>
      </c>
      <c r="S735" s="276">
        <f>IF(D79&gt;0,ROUND(D79,0),0)</f>
        <v>152086</v>
      </c>
      <c r="T735" s="278">
        <f>IF(D80&gt;0,ROUND(D80,2),0)</f>
        <v>80.010000000000005</v>
      </c>
      <c r="U735" s="276"/>
      <c r="V735" s="277"/>
      <c r="W735" s="276"/>
      <c r="X735" s="276"/>
      <c r="Y735" s="276">
        <f t="shared" ref="Y735:Y779" si="21">IF(M669&lt;&gt;0,ROUND(M669,0),0)</f>
        <v>6645272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176*2018*6070*A</v>
      </c>
      <c r="B736" s="276">
        <f>ROUND(E59,0)</f>
        <v>27709</v>
      </c>
      <c r="C736" s="278">
        <f>ROUND(E60,2)</f>
        <v>180.14</v>
      </c>
      <c r="D736" s="276">
        <f>ROUND(E61,0)</f>
        <v>15002748</v>
      </c>
      <c r="E736" s="276">
        <f>ROUND(E62,0)</f>
        <v>3172551</v>
      </c>
      <c r="F736" s="276">
        <f>ROUND(E63,0)</f>
        <v>0</v>
      </c>
      <c r="G736" s="276">
        <f>ROUND(E64,0)</f>
        <v>1425089</v>
      </c>
      <c r="H736" s="276">
        <f>ROUND(E65,0)</f>
        <v>64153</v>
      </c>
      <c r="I736" s="276">
        <f>ROUND(E66,0)</f>
        <v>245381</v>
      </c>
      <c r="J736" s="276">
        <f>ROUND(E67,0)</f>
        <v>1880778</v>
      </c>
      <c r="K736" s="276">
        <f>ROUND(E68,0)</f>
        <v>340149</v>
      </c>
      <c r="L736" s="276">
        <f>ROUND(E69,0)</f>
        <v>20152</v>
      </c>
      <c r="M736" s="276">
        <f>ROUND(E70,0)</f>
        <v>0</v>
      </c>
      <c r="N736" s="276">
        <f>ROUND(E75,0)</f>
        <v>75173655</v>
      </c>
      <c r="O736" s="276">
        <f>ROUND(E73,0)</f>
        <v>70127171</v>
      </c>
      <c r="P736" s="276">
        <f>IF(E76&gt;0,ROUND(E76,0),0)</f>
        <v>59358</v>
      </c>
      <c r="Q736" s="276">
        <f>IF(E77&gt;0,ROUND(E77,0),0)</f>
        <v>111043</v>
      </c>
      <c r="R736" s="276">
        <f>IF(E78&gt;0,ROUND(E78,0),0)</f>
        <v>25604</v>
      </c>
      <c r="S736" s="276">
        <f>IF(E79&gt;0,ROUND(E79,0),0)</f>
        <v>271534</v>
      </c>
      <c r="T736" s="278">
        <f>IF(E80&gt;0,ROUND(E80,2),0)</f>
        <v>116.5</v>
      </c>
      <c r="U736" s="276"/>
      <c r="V736" s="277"/>
      <c r="W736" s="276"/>
      <c r="X736" s="276"/>
      <c r="Y736" s="276">
        <f t="shared" si="21"/>
        <v>12553780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176*2018*6100*A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176*2018*6120*A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176*2018*6140*A</v>
      </c>
      <c r="B739" s="276">
        <f>ROUND(H59,0)</f>
        <v>3922</v>
      </c>
      <c r="C739" s="278">
        <f>ROUND(H60,2)</f>
        <v>51.4</v>
      </c>
      <c r="D739" s="276">
        <f>ROUND(H61,0)</f>
        <v>4719415</v>
      </c>
      <c r="E739" s="276">
        <f>ROUND(H62,0)</f>
        <v>1074113</v>
      </c>
      <c r="F739" s="276">
        <f>ROUND(H63,0)</f>
        <v>550</v>
      </c>
      <c r="G739" s="276">
        <f>ROUND(H64,0)</f>
        <v>65454</v>
      </c>
      <c r="H739" s="276">
        <f>ROUND(H65,0)</f>
        <v>22432</v>
      </c>
      <c r="I739" s="276">
        <f>ROUND(H66,0)</f>
        <v>20978</v>
      </c>
      <c r="J739" s="276">
        <f>ROUND(H67,0)</f>
        <v>352543</v>
      </c>
      <c r="K739" s="276">
        <f>ROUND(H68,0)</f>
        <v>134</v>
      </c>
      <c r="L739" s="276">
        <f>ROUND(H69,0)</f>
        <v>8146</v>
      </c>
      <c r="M739" s="276">
        <f>ROUND(H70,0)</f>
        <v>10059</v>
      </c>
      <c r="N739" s="276">
        <f>ROUND(H75,0)</f>
        <v>33693277</v>
      </c>
      <c r="O739" s="276">
        <f>ROUND(H73,0)</f>
        <v>32514937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14.3</v>
      </c>
      <c r="U739" s="276"/>
      <c r="V739" s="277"/>
      <c r="W739" s="276"/>
      <c r="X739" s="276"/>
      <c r="Y739" s="276">
        <f t="shared" si="21"/>
        <v>2282074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176*2018*6150*A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176*2018*6170*A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176*2018*6200*A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176*2018*6210*A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176*2018*6330*A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176*2018*6400*A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176*2018*7010*A</v>
      </c>
      <c r="B746" s="276">
        <f>ROUND(O59,0)</f>
        <v>3244</v>
      </c>
      <c r="C746" s="278">
        <f>ROUND(O60,2)</f>
        <v>129.96</v>
      </c>
      <c r="D746" s="276">
        <f>ROUND(O61,0)</f>
        <v>13387912</v>
      </c>
      <c r="E746" s="276">
        <f>ROUND(O62,0)</f>
        <v>2894428</v>
      </c>
      <c r="F746" s="276">
        <f>ROUND(O63,0)</f>
        <v>457433</v>
      </c>
      <c r="G746" s="276">
        <f>ROUND(O64,0)</f>
        <v>1339938</v>
      </c>
      <c r="H746" s="276">
        <f>ROUND(O65,0)</f>
        <v>69837</v>
      </c>
      <c r="I746" s="276">
        <f>ROUND(O66,0)</f>
        <v>485582</v>
      </c>
      <c r="J746" s="276">
        <f>ROUND(O67,0)</f>
        <v>1347911</v>
      </c>
      <c r="K746" s="276">
        <f>ROUND(O68,0)</f>
        <v>67266</v>
      </c>
      <c r="L746" s="276">
        <f>ROUND(O69,0)</f>
        <v>66557</v>
      </c>
      <c r="M746" s="276">
        <f>ROUND(O70,0)</f>
        <v>22359</v>
      </c>
      <c r="N746" s="276">
        <f>ROUND(O75,0)</f>
        <v>71449560</v>
      </c>
      <c r="O746" s="276">
        <f>ROUND(O73,0)</f>
        <v>60361279</v>
      </c>
      <c r="P746" s="276">
        <f>IF(O76&gt;0,ROUND(O76,0),0)</f>
        <v>42041</v>
      </c>
      <c r="Q746" s="276">
        <f>IF(O77&gt;0,ROUND(O77,0),0)</f>
        <v>29937</v>
      </c>
      <c r="R746" s="276">
        <f>IF(O78&gt;0,ROUND(O78,0),0)</f>
        <v>21673</v>
      </c>
      <c r="S746" s="276">
        <f>IF(O79&gt;0,ROUND(O79,0),0)</f>
        <v>457575</v>
      </c>
      <c r="T746" s="278">
        <f>IF(O80&gt;0,ROUND(O80,2),0)</f>
        <v>85.51</v>
      </c>
      <c r="U746" s="276"/>
      <c r="V746" s="277"/>
      <c r="W746" s="276"/>
      <c r="X746" s="276"/>
      <c r="Y746" s="276">
        <f t="shared" si="21"/>
        <v>10125710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176*2018*7020*A</v>
      </c>
      <c r="B747" s="276">
        <f>ROUND(P59,0)</f>
        <v>2309595</v>
      </c>
      <c r="C747" s="278">
        <f>ROUND(P60,2)</f>
        <v>181.04</v>
      </c>
      <c r="D747" s="276">
        <f>ROUND(P61,0)</f>
        <v>15989161</v>
      </c>
      <c r="E747" s="276">
        <f>ROUND(P62,0)</f>
        <v>3876631</v>
      </c>
      <c r="F747" s="276">
        <f>ROUND(P63,0)</f>
        <v>7392890</v>
      </c>
      <c r="G747" s="276">
        <f>ROUND(P64,0)</f>
        <v>44813434</v>
      </c>
      <c r="H747" s="276">
        <f>ROUND(P65,0)</f>
        <v>267899</v>
      </c>
      <c r="I747" s="276">
        <f>ROUND(P66,0)</f>
        <v>2885783</v>
      </c>
      <c r="J747" s="276">
        <f>ROUND(P67,0)</f>
        <v>4006713</v>
      </c>
      <c r="K747" s="276">
        <f>ROUND(P68,0)</f>
        <v>98036</v>
      </c>
      <c r="L747" s="276">
        <f>ROUND(P69,0)</f>
        <v>2557</v>
      </c>
      <c r="M747" s="276">
        <f>ROUND(P70,0)</f>
        <v>3343</v>
      </c>
      <c r="N747" s="276">
        <f>ROUND(P75,0)</f>
        <v>651057702</v>
      </c>
      <c r="O747" s="276">
        <f>ROUND(P73,0)</f>
        <v>383524331</v>
      </c>
      <c r="P747" s="276">
        <f>IF(P76&gt;0,ROUND(P76,0),0)</f>
        <v>69075</v>
      </c>
      <c r="Q747" s="276">
        <f>IF(P77&gt;0,ROUND(P77,0),0)</f>
        <v>22663</v>
      </c>
      <c r="R747" s="276">
        <f>IF(P78&gt;0,ROUND(P78,0),0)</f>
        <v>51679</v>
      </c>
      <c r="S747" s="276">
        <f>IF(P79&gt;0,ROUND(P79,0),0)</f>
        <v>344856</v>
      </c>
      <c r="T747" s="278">
        <f>IF(P80&gt;0,ROUND(P80,2),0)</f>
        <v>78.87</v>
      </c>
      <c r="U747" s="276"/>
      <c r="V747" s="277"/>
      <c r="W747" s="276"/>
      <c r="X747" s="276"/>
      <c r="Y747" s="276">
        <f t="shared" si="21"/>
        <v>34356446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176*2018*7030*A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176*2018*7040*A</v>
      </c>
      <c r="B749" s="276">
        <f>ROUND(R59,0)</f>
        <v>0</v>
      </c>
      <c r="C749" s="278">
        <f>ROUND(R60,2)</f>
        <v>48.07</v>
      </c>
      <c r="D749" s="276">
        <f>ROUND(R61,0)</f>
        <v>4801505</v>
      </c>
      <c r="E749" s="276">
        <f>ROUND(R62,0)</f>
        <v>1099353</v>
      </c>
      <c r="F749" s="276">
        <f>ROUND(R63,0)</f>
        <v>0</v>
      </c>
      <c r="G749" s="276">
        <f>ROUND(R64,0)</f>
        <v>426150</v>
      </c>
      <c r="H749" s="276">
        <f>ROUND(R65,0)</f>
        <v>49433</v>
      </c>
      <c r="I749" s="276">
        <f>ROUND(R66,0)</f>
        <v>33917</v>
      </c>
      <c r="J749" s="276">
        <f>ROUND(R67,0)</f>
        <v>501190</v>
      </c>
      <c r="K749" s="276">
        <f>ROUND(R68,0)</f>
        <v>146</v>
      </c>
      <c r="L749" s="276">
        <f>ROUND(R69,0)</f>
        <v>150</v>
      </c>
      <c r="M749" s="276">
        <f>ROUND(R70,0)</f>
        <v>0</v>
      </c>
      <c r="N749" s="276">
        <f>ROUND(R75,0)</f>
        <v>85004660</v>
      </c>
      <c r="O749" s="276">
        <f>ROUND(R73,0)</f>
        <v>33988788</v>
      </c>
      <c r="P749" s="276">
        <f>IF(R76&gt;0,ROUND(R76,0),0)</f>
        <v>25279</v>
      </c>
      <c r="Q749" s="276">
        <f>IF(R77&gt;0,ROUND(R77,0),0)</f>
        <v>340</v>
      </c>
      <c r="R749" s="276">
        <f>IF(R78&gt;0,ROUND(R78,0),0)</f>
        <v>0</v>
      </c>
      <c r="S749" s="276">
        <f>IF(R79&gt;0,ROUND(R79,0),0)</f>
        <v>66928</v>
      </c>
      <c r="T749" s="278">
        <f>IF(R80&gt;0,ROUND(R80,2),0)</f>
        <v>31.06</v>
      </c>
      <c r="U749" s="276"/>
      <c r="V749" s="277"/>
      <c r="W749" s="276"/>
      <c r="X749" s="276"/>
      <c r="Y749" s="276">
        <f t="shared" si="21"/>
        <v>4472725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176*2018*7050*A</v>
      </c>
      <c r="B750" s="276"/>
      <c r="C750" s="278">
        <f>ROUND(S60,2)</f>
        <v>45.31</v>
      </c>
      <c r="D750" s="276">
        <f>ROUND(S61,0)</f>
        <v>2629601</v>
      </c>
      <c r="E750" s="276">
        <f>ROUND(S62,0)</f>
        <v>833979</v>
      </c>
      <c r="F750" s="276">
        <f>ROUND(S63,0)</f>
        <v>0</v>
      </c>
      <c r="G750" s="276">
        <f>ROUND(S64,0)</f>
        <v>1312375</v>
      </c>
      <c r="H750" s="276">
        <f>ROUND(S65,0)</f>
        <v>34985</v>
      </c>
      <c r="I750" s="276">
        <f>ROUND(S66,0)</f>
        <v>748377</v>
      </c>
      <c r="J750" s="276">
        <f>ROUND(S67,0)</f>
        <v>318208</v>
      </c>
      <c r="K750" s="276">
        <f>ROUND(S68,0)</f>
        <v>21601</v>
      </c>
      <c r="L750" s="276">
        <f>ROUND(S69,0)</f>
        <v>4843</v>
      </c>
      <c r="M750" s="276">
        <f>ROUND(S70,0)</f>
        <v>0</v>
      </c>
      <c r="N750" s="276">
        <f>ROUND(S75,0)</f>
        <v>167570</v>
      </c>
      <c r="O750" s="276">
        <f>ROUND(S73,0)</f>
        <v>163012</v>
      </c>
      <c r="P750" s="276">
        <f>IF(S76&gt;0,ROUND(S76,0),0)</f>
        <v>12382</v>
      </c>
      <c r="Q750" s="276">
        <f>IF(S77&gt;0,ROUND(S77,0),0)</f>
        <v>0</v>
      </c>
      <c r="R750" s="276">
        <f>IF(S78&gt;0,ROUND(S78,0),0)</f>
        <v>2426</v>
      </c>
      <c r="S750" s="276">
        <f>IF(S79&gt;0,ROUND(S79,0),0)</f>
        <v>460887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2657612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176*2018*7060*A</v>
      </c>
      <c r="B751" s="276"/>
      <c r="C751" s="278">
        <f>ROUND(T60,2)</f>
        <v>24.4</v>
      </c>
      <c r="D751" s="276">
        <f>ROUND(T61,0)</f>
        <v>2647295</v>
      </c>
      <c r="E751" s="276">
        <f>ROUND(T62,0)</f>
        <v>580992</v>
      </c>
      <c r="F751" s="276">
        <f>ROUND(T63,0)</f>
        <v>0</v>
      </c>
      <c r="G751" s="276">
        <f>ROUND(T64,0)</f>
        <v>11952020</v>
      </c>
      <c r="H751" s="276">
        <f>ROUND(T65,0)</f>
        <v>7483</v>
      </c>
      <c r="I751" s="276">
        <f>ROUND(T66,0)</f>
        <v>18313</v>
      </c>
      <c r="J751" s="276">
        <f>ROUND(T67,0)</f>
        <v>44634</v>
      </c>
      <c r="K751" s="276">
        <f>ROUND(T68,0)</f>
        <v>0</v>
      </c>
      <c r="L751" s="276">
        <f>ROUND(T69,0)</f>
        <v>85</v>
      </c>
      <c r="M751" s="276">
        <f>ROUND(T70,0)</f>
        <v>0</v>
      </c>
      <c r="N751" s="276">
        <f>ROUND(T75,0)</f>
        <v>96181788</v>
      </c>
      <c r="O751" s="276">
        <f>ROUND(T73,0)</f>
        <v>7612524</v>
      </c>
      <c r="P751" s="276">
        <f>IF(T76&gt;0,ROUND(T76,0),0)</f>
        <v>4089</v>
      </c>
      <c r="Q751" s="276">
        <f>IF(T77&gt;0,ROUND(T77,0),0)</f>
        <v>2570</v>
      </c>
      <c r="R751" s="276">
        <f>IF(T78&gt;0,ROUND(T78,0),0)</f>
        <v>0</v>
      </c>
      <c r="S751" s="276">
        <f>IF(T79&gt;0,ROUND(T79,0),0)</f>
        <v>6362</v>
      </c>
      <c r="T751" s="278">
        <f>IF(T80&gt;0,ROUND(T80,2),0)</f>
        <v>15.82</v>
      </c>
      <c r="U751" s="276"/>
      <c r="V751" s="277"/>
      <c r="W751" s="276"/>
      <c r="X751" s="276"/>
      <c r="Y751" s="276">
        <f t="shared" si="21"/>
        <v>5863432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176*2018*7070*A</v>
      </c>
      <c r="B752" s="276">
        <f>ROUND(U59,0)</f>
        <v>1419882</v>
      </c>
      <c r="C752" s="278">
        <f>ROUND(U60,2)</f>
        <v>216.95</v>
      </c>
      <c r="D752" s="276">
        <f>ROUND(U61,0)</f>
        <v>13970301</v>
      </c>
      <c r="E752" s="276">
        <f>ROUND(U62,0)</f>
        <v>4455743</v>
      </c>
      <c r="F752" s="276">
        <f>ROUND(U63,0)</f>
        <v>0</v>
      </c>
      <c r="G752" s="276">
        <f>ROUND(U64,0)</f>
        <v>13967381</v>
      </c>
      <c r="H752" s="276">
        <f>ROUND(U65,0)</f>
        <v>105085</v>
      </c>
      <c r="I752" s="276">
        <f>ROUND(U66,0)</f>
        <v>5513283</v>
      </c>
      <c r="J752" s="276">
        <f>ROUND(U67,0)</f>
        <v>1221923</v>
      </c>
      <c r="K752" s="276">
        <f>ROUND(U68,0)</f>
        <v>298894</v>
      </c>
      <c r="L752" s="276">
        <f>ROUND(U69,0)</f>
        <v>27930</v>
      </c>
      <c r="M752" s="276">
        <f>ROUND(U70,0)</f>
        <v>1327159</v>
      </c>
      <c r="N752" s="276">
        <f>ROUND(U75,0)</f>
        <v>167235927</v>
      </c>
      <c r="O752" s="276">
        <f>ROUND(U73,0)</f>
        <v>92216384</v>
      </c>
      <c r="P752" s="276">
        <f>IF(U76&gt;0,ROUND(U76,0),0)</f>
        <v>23349</v>
      </c>
      <c r="Q752" s="276">
        <f>IF(U77&gt;0,ROUND(U77,0),0)</f>
        <v>0</v>
      </c>
      <c r="R752" s="276">
        <f>IF(U78&gt;0,ROUND(U78,0),0)</f>
        <v>933</v>
      </c>
      <c r="S752" s="276">
        <f>IF(U79&gt;0,ROUND(U79,0),0)</f>
        <v>8535</v>
      </c>
      <c r="T752" s="278">
        <f>IF(U80&gt;0,ROUND(U80,2),0)</f>
        <v>0.04</v>
      </c>
      <c r="U752" s="276"/>
      <c r="V752" s="277"/>
      <c r="W752" s="276"/>
      <c r="X752" s="276"/>
      <c r="Y752" s="276">
        <f t="shared" si="21"/>
        <v>14728958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176*2018*7110*A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600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11592354</v>
      </c>
      <c r="O753" s="276">
        <f>ROUND(V73,0)</f>
        <v>3669000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71417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176*2018*7120*A</v>
      </c>
      <c r="B754" s="276">
        <f>ROUND(W59,0)</f>
        <v>81292</v>
      </c>
      <c r="C754" s="278">
        <f>ROUND(W60,2)</f>
        <v>12.79</v>
      </c>
      <c r="D754" s="276">
        <f>ROUND(W61,0)</f>
        <v>1516340</v>
      </c>
      <c r="E754" s="276">
        <f>ROUND(W62,0)</f>
        <v>312462</v>
      </c>
      <c r="F754" s="276">
        <f>ROUND(W63,0)</f>
        <v>0</v>
      </c>
      <c r="G754" s="276">
        <f>ROUND(W64,0)</f>
        <v>383246</v>
      </c>
      <c r="H754" s="276">
        <f>ROUND(W65,0)</f>
        <v>8301</v>
      </c>
      <c r="I754" s="276">
        <f>ROUND(W66,0)</f>
        <v>21327</v>
      </c>
      <c r="J754" s="276">
        <f>ROUND(W67,0)</f>
        <v>539973</v>
      </c>
      <c r="K754" s="276">
        <f>ROUND(W68,0)</f>
        <v>0</v>
      </c>
      <c r="L754" s="276">
        <f>ROUND(W69,0)</f>
        <v>11869</v>
      </c>
      <c r="M754" s="276">
        <f>ROUND(W70,0)</f>
        <v>0</v>
      </c>
      <c r="N754" s="276">
        <f>ROUND(W75,0)</f>
        <v>60297616</v>
      </c>
      <c r="O754" s="276">
        <f>ROUND(W73,0)</f>
        <v>17835969</v>
      </c>
      <c r="P754" s="276">
        <f>IF(W76&gt;0,ROUND(W76,0),0)</f>
        <v>1809</v>
      </c>
      <c r="Q754" s="276">
        <f>IF(W77&gt;0,ROUND(W77,0),0)</f>
        <v>0</v>
      </c>
      <c r="R754" s="276">
        <f>IF(W78&gt;0,ROUND(W78,0),0)</f>
        <v>5500</v>
      </c>
      <c r="S754" s="276">
        <f>IF(W79&gt;0,ROUND(W79,0),0)</f>
        <v>11335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1375246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176*2018*7130*A</v>
      </c>
      <c r="B755" s="276">
        <f>ROUND(X59,0)</f>
        <v>290027</v>
      </c>
      <c r="C755" s="278">
        <f>ROUND(X60,2)</f>
        <v>18.579999999999998</v>
      </c>
      <c r="D755" s="276">
        <f>ROUND(X61,0)</f>
        <v>1888021</v>
      </c>
      <c r="E755" s="276">
        <f>ROUND(X62,0)</f>
        <v>430370</v>
      </c>
      <c r="F755" s="276">
        <f>ROUND(X63,0)</f>
        <v>0</v>
      </c>
      <c r="G755" s="276">
        <f>ROUND(X64,0)</f>
        <v>654186</v>
      </c>
      <c r="H755" s="276">
        <f>ROUND(X65,0)</f>
        <v>12038</v>
      </c>
      <c r="I755" s="276">
        <f>ROUND(X66,0)</f>
        <v>80920</v>
      </c>
      <c r="J755" s="276">
        <f>ROUND(X67,0)</f>
        <v>216051</v>
      </c>
      <c r="K755" s="276">
        <f>ROUND(X68,0)</f>
        <v>0</v>
      </c>
      <c r="L755" s="276">
        <f>ROUND(X69,0)</f>
        <v>400</v>
      </c>
      <c r="M755" s="276">
        <f>ROUND(X70,0)</f>
        <v>0</v>
      </c>
      <c r="N755" s="276">
        <f>ROUND(X75,0)</f>
        <v>193953428</v>
      </c>
      <c r="O755" s="276">
        <f>ROUND(X73,0)</f>
        <v>60782829</v>
      </c>
      <c r="P755" s="276">
        <f>IF(X76&gt;0,ROUND(X76,0),0)</f>
        <v>3488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112439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2457514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176*2018*7140*A</v>
      </c>
      <c r="B756" s="276">
        <f>ROUND(Y59,0)</f>
        <v>193998</v>
      </c>
      <c r="C756" s="278">
        <f>ROUND(Y60,2)</f>
        <v>83.56</v>
      </c>
      <c r="D756" s="276">
        <f>ROUND(Y61,0)</f>
        <v>7938573</v>
      </c>
      <c r="E756" s="276">
        <f>ROUND(Y62,0)</f>
        <v>1904647</v>
      </c>
      <c r="F756" s="276">
        <f>ROUND(Y63,0)</f>
        <v>157608</v>
      </c>
      <c r="G756" s="276">
        <f>ROUND(Y64,0)</f>
        <v>11848655</v>
      </c>
      <c r="H756" s="276">
        <f>ROUND(Y65,0)</f>
        <v>115180</v>
      </c>
      <c r="I756" s="276">
        <f>ROUND(Y66,0)</f>
        <v>152938</v>
      </c>
      <c r="J756" s="276">
        <f>ROUND(Y67,0)</f>
        <v>2206334</v>
      </c>
      <c r="K756" s="276">
        <f>ROUND(Y68,0)</f>
        <v>377083</v>
      </c>
      <c r="L756" s="276">
        <f>ROUND(Y69,0)</f>
        <v>25415</v>
      </c>
      <c r="M756" s="276">
        <f>ROUND(Y70,0)</f>
        <v>12041</v>
      </c>
      <c r="N756" s="276">
        <f>ROUND(Y75,0)</f>
        <v>241866768</v>
      </c>
      <c r="O756" s="276">
        <f>ROUND(Y73,0)</f>
        <v>78646896</v>
      </c>
      <c r="P756" s="276">
        <f>IF(Y76&gt;0,ROUND(Y76,0),0)</f>
        <v>41739</v>
      </c>
      <c r="Q756" s="276">
        <f>IF(Y77&gt;0,ROUND(Y77,0),0)</f>
        <v>590</v>
      </c>
      <c r="R756" s="276">
        <f>IF(Y78&gt;0,ROUND(Y78,0),0)</f>
        <v>8171</v>
      </c>
      <c r="S756" s="276">
        <f>IF(Y79&gt;0,ROUND(Y79,0),0)</f>
        <v>191977</v>
      </c>
      <c r="T756" s="278">
        <f>IF(Y80&gt;0,ROUND(Y80,2),0)</f>
        <v>12.73</v>
      </c>
      <c r="U756" s="276"/>
      <c r="V756" s="277"/>
      <c r="W756" s="276"/>
      <c r="X756" s="276"/>
      <c r="Y756" s="276">
        <f t="shared" si="21"/>
        <v>12082179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176*2018*7150*A</v>
      </c>
      <c r="B757" s="276">
        <f>ROUND(Z59,0)</f>
        <v>0</v>
      </c>
      <c r="C757" s="278">
        <f>ROUND(Z60,2)</f>
        <v>24.81</v>
      </c>
      <c r="D757" s="276">
        <f>ROUND(Z61,0)</f>
        <v>4726211</v>
      </c>
      <c r="E757" s="276">
        <f>ROUND(Z62,0)</f>
        <v>641654</v>
      </c>
      <c r="F757" s="276">
        <f>ROUND(Z63,0)</f>
        <v>660996</v>
      </c>
      <c r="G757" s="276">
        <f>ROUND(Z64,0)</f>
        <v>4217471</v>
      </c>
      <c r="H757" s="276">
        <f>ROUND(Z65,0)</f>
        <v>78738</v>
      </c>
      <c r="I757" s="276">
        <f>ROUND(Z66,0)</f>
        <v>1951782</v>
      </c>
      <c r="J757" s="276">
        <f>ROUND(Z67,0)</f>
        <v>812920</v>
      </c>
      <c r="K757" s="276">
        <f>ROUND(Z68,0)</f>
        <v>31</v>
      </c>
      <c r="L757" s="276">
        <f>ROUND(Z69,0)</f>
        <v>17205</v>
      </c>
      <c r="M757" s="276">
        <f>ROUND(Z70,0)</f>
        <v>0</v>
      </c>
      <c r="N757" s="276">
        <f>ROUND(Z75,0)</f>
        <v>126735194</v>
      </c>
      <c r="O757" s="276">
        <f>ROUND(Z73,0)</f>
        <v>33732344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1.53</v>
      </c>
      <c r="U757" s="276"/>
      <c r="V757" s="277"/>
      <c r="W757" s="276"/>
      <c r="X757" s="276"/>
      <c r="Y757" s="276">
        <f t="shared" si="21"/>
        <v>4985371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176*2018*7160*A</v>
      </c>
      <c r="B758" s="276">
        <f>ROUND(AA59,0)</f>
        <v>27699</v>
      </c>
      <c r="C758" s="278">
        <f>ROUND(AA60,2)</f>
        <v>5.12</v>
      </c>
      <c r="D758" s="276">
        <f>ROUND(AA61,0)</f>
        <v>618289</v>
      </c>
      <c r="E758" s="276">
        <f>ROUND(AA62,0)</f>
        <v>124565</v>
      </c>
      <c r="F758" s="276">
        <f>ROUND(AA63,0)</f>
        <v>0</v>
      </c>
      <c r="G758" s="276">
        <f>ROUND(AA64,0)</f>
        <v>602258</v>
      </c>
      <c r="H758" s="276">
        <f>ROUND(AA65,0)</f>
        <v>8036</v>
      </c>
      <c r="I758" s="276">
        <f>ROUND(AA66,0)</f>
        <v>1400</v>
      </c>
      <c r="J758" s="276">
        <f>ROUND(AA67,0)</f>
        <v>94365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11676397</v>
      </c>
      <c r="O758" s="276">
        <f>ROUND(AA73,0)</f>
        <v>3537253</v>
      </c>
      <c r="P758" s="276">
        <f>IF(AA76&gt;0,ROUND(AA76,0),0)</f>
        <v>2310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679674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176*2018*7170*A</v>
      </c>
      <c r="B759" s="276"/>
      <c r="C759" s="278">
        <f>ROUND(AB60,2)</f>
        <v>128.72</v>
      </c>
      <c r="D759" s="276">
        <f>ROUND(AB61,0)</f>
        <v>13159406</v>
      </c>
      <c r="E759" s="276">
        <f>ROUND(AB62,0)</f>
        <v>2976793</v>
      </c>
      <c r="F759" s="276">
        <f>ROUND(AB63,0)</f>
        <v>0</v>
      </c>
      <c r="G759" s="276">
        <f>ROUND(AB64,0)</f>
        <v>41780062</v>
      </c>
      <c r="H759" s="276">
        <f>ROUND(AB65,0)</f>
        <v>52876</v>
      </c>
      <c r="I759" s="276">
        <f>ROUND(AB66,0)</f>
        <v>660005</v>
      </c>
      <c r="J759" s="276">
        <f>ROUND(AB67,0)</f>
        <v>450263</v>
      </c>
      <c r="K759" s="276">
        <f>ROUND(AB68,0)</f>
        <v>46821</v>
      </c>
      <c r="L759" s="276">
        <f>ROUND(AB69,0)</f>
        <v>24403</v>
      </c>
      <c r="M759" s="276">
        <f>ROUND(AB70,0)</f>
        <v>389017</v>
      </c>
      <c r="N759" s="276">
        <f>ROUND(AB75,0)</f>
        <v>304990733</v>
      </c>
      <c r="O759" s="276">
        <f>ROUND(AB73,0)</f>
        <v>112224486</v>
      </c>
      <c r="P759" s="276">
        <f>IF(AB76&gt;0,ROUND(AB76,0),0)</f>
        <v>18307</v>
      </c>
      <c r="Q759" s="276">
        <f>IF(AB77&gt;0,ROUND(AB77,0),0)</f>
        <v>0</v>
      </c>
      <c r="R759" s="276">
        <f>IF(AB78&gt;0,ROUND(AB78,0),0)</f>
        <v>1660</v>
      </c>
      <c r="S759" s="276">
        <f>IF(AB79&gt;0,ROUND(AB79,0),0)</f>
        <v>19239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21926224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176*2018*7180*A</v>
      </c>
      <c r="B760" s="276">
        <f>ROUND(AC59,0)</f>
        <v>231980</v>
      </c>
      <c r="C760" s="278">
        <f>ROUND(AC60,2)</f>
        <v>66.14</v>
      </c>
      <c r="D760" s="276">
        <f>ROUND(AC61,0)</f>
        <v>5738667</v>
      </c>
      <c r="E760" s="276">
        <f>ROUND(AC62,0)</f>
        <v>1468709</v>
      </c>
      <c r="F760" s="276">
        <f>ROUND(AC63,0)</f>
        <v>0</v>
      </c>
      <c r="G760" s="276">
        <f>ROUND(AC64,0)</f>
        <v>1227779</v>
      </c>
      <c r="H760" s="276">
        <f>ROUND(AC65,0)</f>
        <v>23682</v>
      </c>
      <c r="I760" s="276">
        <f>ROUND(AC66,0)</f>
        <v>76585</v>
      </c>
      <c r="J760" s="276">
        <f>ROUND(AC67,0)</f>
        <v>326392</v>
      </c>
      <c r="K760" s="276">
        <f>ROUND(AC68,0)</f>
        <v>4171</v>
      </c>
      <c r="L760" s="276">
        <f>ROUND(AC69,0)</f>
        <v>521713</v>
      </c>
      <c r="M760" s="276">
        <f>ROUND(AC70,0)</f>
        <v>812</v>
      </c>
      <c r="N760" s="276">
        <f>ROUND(AC75,0)</f>
        <v>106412396</v>
      </c>
      <c r="O760" s="276">
        <f>ROUND(AC73,0)</f>
        <v>105154831</v>
      </c>
      <c r="P760" s="276">
        <f>IF(AC76&gt;0,ROUND(AC76,0),0)</f>
        <v>3083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3844135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176*2018*7190*A</v>
      </c>
      <c r="B761" s="276">
        <f>ROUND(AD59,0)</f>
        <v>7971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17380</v>
      </c>
      <c r="H761" s="276">
        <f>ROUND(AD65,0)</f>
        <v>0</v>
      </c>
      <c r="I761" s="276">
        <f>ROUND(AD66,0)</f>
        <v>1001890</v>
      </c>
      <c r="J761" s="276">
        <f>ROUND(AD67,0)</f>
        <v>27791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2994417</v>
      </c>
      <c r="O761" s="276">
        <f>ROUND(AD73,0)</f>
        <v>2948757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352431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176*2018*7200*A</v>
      </c>
      <c r="B762" s="276">
        <f>ROUND(AE59,0)</f>
        <v>94779</v>
      </c>
      <c r="C762" s="278">
        <f>ROUND(AE60,2)</f>
        <v>20.21</v>
      </c>
      <c r="D762" s="276">
        <f>ROUND(AE61,0)</f>
        <v>1670193</v>
      </c>
      <c r="E762" s="276">
        <f>ROUND(AE62,0)</f>
        <v>442591</v>
      </c>
      <c r="F762" s="276">
        <f>ROUND(AE63,0)</f>
        <v>0</v>
      </c>
      <c r="G762" s="276">
        <f>ROUND(AE64,0)</f>
        <v>3200</v>
      </c>
      <c r="H762" s="276">
        <f>ROUND(AE65,0)</f>
        <v>12020</v>
      </c>
      <c r="I762" s="276">
        <f>ROUND(AE66,0)</f>
        <v>137</v>
      </c>
      <c r="J762" s="276">
        <f>ROUND(AE67,0)</f>
        <v>25279</v>
      </c>
      <c r="K762" s="276">
        <f>ROUND(AE68,0)</f>
        <v>0</v>
      </c>
      <c r="L762" s="276">
        <f>ROUND(AE69,0)</f>
        <v>699</v>
      </c>
      <c r="M762" s="276">
        <f>ROUND(AE70,0)</f>
        <v>0</v>
      </c>
      <c r="N762" s="276">
        <f>ROUND(AE75,0)</f>
        <v>8757993</v>
      </c>
      <c r="O762" s="276">
        <f>ROUND(AE73,0)</f>
        <v>8419366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253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740879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176*2018*7220*A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176*2018*7230*A</v>
      </c>
      <c r="B764" s="276">
        <f>ROUND(AG59,0)</f>
        <v>86323</v>
      </c>
      <c r="C764" s="278">
        <f>ROUND(AG60,2)</f>
        <v>160.31</v>
      </c>
      <c r="D764" s="276">
        <f>ROUND(AG61,0)</f>
        <v>13563014</v>
      </c>
      <c r="E764" s="276">
        <f>ROUND(AG62,0)</f>
        <v>3229620</v>
      </c>
      <c r="F764" s="276">
        <f>ROUND(AG63,0)</f>
        <v>4603239</v>
      </c>
      <c r="G764" s="276">
        <f>ROUND(AG64,0)</f>
        <v>2123577</v>
      </c>
      <c r="H764" s="276">
        <f>ROUND(AG65,0)</f>
        <v>152590</v>
      </c>
      <c r="I764" s="276">
        <f>ROUND(AG66,0)</f>
        <v>5523180</v>
      </c>
      <c r="J764" s="276">
        <f>ROUND(AG67,0)</f>
        <v>1217769</v>
      </c>
      <c r="K764" s="276">
        <f>ROUND(AG68,0)</f>
        <v>90733</v>
      </c>
      <c r="L764" s="276">
        <f>ROUND(AG69,0)</f>
        <v>45706</v>
      </c>
      <c r="M764" s="276">
        <f>ROUND(AG70,0)</f>
        <v>0</v>
      </c>
      <c r="N764" s="276">
        <f>ROUND(AG75,0)</f>
        <v>414945925</v>
      </c>
      <c r="O764" s="276">
        <f>ROUND(AG73,0)</f>
        <v>118092991</v>
      </c>
      <c r="P764" s="276">
        <f>IF(AG76&gt;0,ROUND(AG76,0),0)</f>
        <v>41750</v>
      </c>
      <c r="Q764" s="276">
        <f>IF(AG77&gt;0,ROUND(AG77,0),0)</f>
        <v>14747</v>
      </c>
      <c r="R764" s="276">
        <f>IF(AG78&gt;0,ROUND(AG78,0),0)</f>
        <v>21139</v>
      </c>
      <c r="S764" s="276">
        <f>IF(AG79&gt;0,ROUND(AG79,0),0)</f>
        <v>580921</v>
      </c>
      <c r="T764" s="278">
        <f>IF(AG80&gt;0,ROUND(AG80,2),0)</f>
        <v>89.44</v>
      </c>
      <c r="U764" s="276"/>
      <c r="V764" s="277"/>
      <c r="W764" s="276"/>
      <c r="X764" s="276"/>
      <c r="Y764" s="276">
        <f t="shared" si="21"/>
        <v>15484148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176*2018*7240*A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176*2018*7250*A</v>
      </c>
      <c r="B766" s="276">
        <f>ROUND(AI59,0)</f>
        <v>624</v>
      </c>
      <c r="C766" s="278">
        <f>ROUND(AI60,2)</f>
        <v>27.84</v>
      </c>
      <c r="D766" s="276">
        <f>ROUND(AI61,0)</f>
        <v>2641436</v>
      </c>
      <c r="E766" s="276">
        <f>ROUND(AI62,0)</f>
        <v>616521</v>
      </c>
      <c r="F766" s="276">
        <f>ROUND(AI63,0)</f>
        <v>857174</v>
      </c>
      <c r="G766" s="276">
        <f>ROUND(AI64,0)</f>
        <v>1830146</v>
      </c>
      <c r="H766" s="276">
        <f>ROUND(AI65,0)</f>
        <v>33285</v>
      </c>
      <c r="I766" s="276">
        <f>ROUND(AI66,0)</f>
        <v>118900</v>
      </c>
      <c r="J766" s="276">
        <f>ROUND(AI67,0)</f>
        <v>339745</v>
      </c>
      <c r="K766" s="276">
        <f>ROUND(AI68,0)</f>
        <v>6620</v>
      </c>
      <c r="L766" s="276">
        <f>ROUND(AI69,0)</f>
        <v>1202</v>
      </c>
      <c r="M766" s="276">
        <f>ROUND(AI70,0)</f>
        <v>0</v>
      </c>
      <c r="N766" s="276">
        <f>ROUND(AI75,0)</f>
        <v>42168447</v>
      </c>
      <c r="O766" s="276">
        <f>ROUND(AI73,0)</f>
        <v>8549163</v>
      </c>
      <c r="P766" s="276">
        <f>IF(AI76&gt;0,ROUND(AI76,0),0)</f>
        <v>12157</v>
      </c>
      <c r="Q766" s="276">
        <f>IF(AI77&gt;0,ROUND(AI77,0),0)</f>
        <v>11290</v>
      </c>
      <c r="R766" s="276">
        <f>IF(AI78&gt;0,ROUND(AI78,0),0)</f>
        <v>0</v>
      </c>
      <c r="S766" s="276">
        <f>IF(AI79&gt;0,ROUND(AI79,0),0)</f>
        <v>114939</v>
      </c>
      <c r="T766" s="278">
        <f>IF(AI80&gt;0,ROUND(AI80,2),0)</f>
        <v>17.45</v>
      </c>
      <c r="U766" s="276"/>
      <c r="V766" s="277"/>
      <c r="W766" s="276"/>
      <c r="X766" s="276"/>
      <c r="Y766" s="276">
        <f t="shared" si="21"/>
        <v>3244004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176*2018*7260*A</v>
      </c>
      <c r="B767" s="276">
        <f>ROUND(AJ59,0)</f>
        <v>163196</v>
      </c>
      <c r="C767" s="278">
        <f>ROUND(AJ60,2)</f>
        <v>320.88</v>
      </c>
      <c r="D767" s="276">
        <f>ROUND(AJ61,0)</f>
        <v>42964726</v>
      </c>
      <c r="E767" s="276">
        <f>ROUND(AJ62,0)</f>
        <v>7644956</v>
      </c>
      <c r="F767" s="276">
        <f>ROUND(AJ63,0)</f>
        <v>114344</v>
      </c>
      <c r="G767" s="276">
        <f>ROUND(AJ64,0)</f>
        <v>3106010</v>
      </c>
      <c r="H767" s="276">
        <f>ROUND(AJ65,0)</f>
        <v>411000</v>
      </c>
      <c r="I767" s="276">
        <f>ROUND(AJ66,0)</f>
        <v>267318</v>
      </c>
      <c r="J767" s="276">
        <f>ROUND(AJ67,0)</f>
        <v>2453307</v>
      </c>
      <c r="K767" s="276">
        <f>ROUND(AJ68,0)</f>
        <v>1475361</v>
      </c>
      <c r="L767" s="276">
        <f>ROUND(AJ69,0)</f>
        <v>124336</v>
      </c>
      <c r="M767" s="276">
        <f>ROUND(AJ70,0)</f>
        <v>43030</v>
      </c>
      <c r="N767" s="276">
        <f>ROUND(AJ75,0)</f>
        <v>127612269</v>
      </c>
      <c r="O767" s="276">
        <f>ROUND(AJ73,0)</f>
        <v>6957168</v>
      </c>
      <c r="P767" s="276">
        <f>IF(AJ76&gt;0,ROUND(AJ76,0),0)</f>
        <v>74096</v>
      </c>
      <c r="Q767" s="276">
        <f>IF(AJ77&gt;0,ROUND(AJ77,0),0)</f>
        <v>4070</v>
      </c>
      <c r="R767" s="276">
        <f>IF(AJ78&gt;0,ROUND(AJ78,0),0)</f>
        <v>12176</v>
      </c>
      <c r="S767" s="276">
        <f>IF(AJ79&gt;0,ROUND(AJ79,0),0)</f>
        <v>72551</v>
      </c>
      <c r="T767" s="278">
        <f>IF(AJ80&gt;0,ROUND(AJ80,2),0)</f>
        <v>28.23</v>
      </c>
      <c r="U767" s="276"/>
      <c r="V767" s="277"/>
      <c r="W767" s="276"/>
      <c r="X767" s="276"/>
      <c r="Y767" s="276">
        <f t="shared" si="21"/>
        <v>24240763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176*2018*7310*A</v>
      </c>
      <c r="B768" s="276">
        <f>ROUND(AK59,0)</f>
        <v>6317</v>
      </c>
      <c r="C768" s="278">
        <f>ROUND(AK60,2)</f>
        <v>1.64</v>
      </c>
      <c r="D768" s="276">
        <f>ROUND(AK61,0)</f>
        <v>151272</v>
      </c>
      <c r="E768" s="276">
        <f>ROUND(AK62,0)</f>
        <v>36776</v>
      </c>
      <c r="F768" s="276">
        <f>ROUND(AK63,0)</f>
        <v>0</v>
      </c>
      <c r="G768" s="276">
        <f>ROUND(AK64,0)</f>
        <v>4131</v>
      </c>
      <c r="H768" s="276">
        <f>ROUND(AK65,0)</f>
        <v>0</v>
      </c>
      <c r="I768" s="276">
        <f>ROUND(AK66,0)</f>
        <v>817</v>
      </c>
      <c r="J768" s="276">
        <f>ROUND(AK67,0)</f>
        <v>817</v>
      </c>
      <c r="K768" s="276">
        <f>ROUND(AK68,0)</f>
        <v>0</v>
      </c>
      <c r="L768" s="276">
        <f>ROUND(AK69,0)</f>
        <v>0</v>
      </c>
      <c r="M768" s="276">
        <f>ROUND(AK70,0)</f>
        <v>1000</v>
      </c>
      <c r="N768" s="276">
        <f>ROUND(AK75,0)</f>
        <v>858606</v>
      </c>
      <c r="O768" s="276">
        <f>ROUND(AK73,0)</f>
        <v>2471</v>
      </c>
      <c r="P768" s="276">
        <f>IF(AK76&gt;0,ROUND(AK76,0),0)</f>
        <v>936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12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124842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176*2018*7320*A</v>
      </c>
      <c r="B769" s="276">
        <f>ROUND(AL59,0)</f>
        <v>24506</v>
      </c>
      <c r="C769" s="278">
        <f>ROUND(AL60,2)</f>
        <v>4.4400000000000004</v>
      </c>
      <c r="D769" s="276">
        <f>ROUND(AL61,0)</f>
        <v>478744</v>
      </c>
      <c r="E769" s="276">
        <f>ROUND(AL62,0)</f>
        <v>105286</v>
      </c>
      <c r="F769" s="276">
        <f>ROUND(AL63,0)</f>
        <v>0</v>
      </c>
      <c r="G769" s="276">
        <f>ROUND(AL64,0)</f>
        <v>11150</v>
      </c>
      <c r="H769" s="276">
        <f>ROUND(AL65,0)</f>
        <v>1246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817</v>
      </c>
      <c r="M769" s="276">
        <f>ROUND(AL70,0)</f>
        <v>1141</v>
      </c>
      <c r="N769" s="276">
        <f>ROUND(AL75,0)</f>
        <v>2661864</v>
      </c>
      <c r="O769" s="276">
        <f>ROUND(AL73,0)</f>
        <v>1818783</v>
      </c>
      <c r="P769" s="276">
        <f>IF(AL76&gt;0,ROUND(AL76,0),0)</f>
        <v>0</v>
      </c>
      <c r="Q769" s="276">
        <f>IF(AL77&gt;0,ROUND(AL77,0),0)</f>
        <v>73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206979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176*2018*7330*A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176*2018*7340*A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176*2018*7350*A</v>
      </c>
      <c r="B772" s="276">
        <f>ROUND(AO59,0)</f>
        <v>0</v>
      </c>
      <c r="C772" s="278">
        <f>ROUND(AO60,2)</f>
        <v>35.96</v>
      </c>
      <c r="D772" s="276">
        <f>ROUND(AO61,0)</f>
        <v>1893189</v>
      </c>
      <c r="E772" s="276">
        <f>ROUND(AO62,0)</f>
        <v>686580</v>
      </c>
      <c r="F772" s="276">
        <f>ROUND(AO63,0)</f>
        <v>0</v>
      </c>
      <c r="G772" s="276">
        <f>ROUND(AO64,0)</f>
        <v>545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823016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176*2018*7380*A</v>
      </c>
      <c r="B773" s="276">
        <f>ROUND(AP59,0)</f>
        <v>40965</v>
      </c>
      <c r="C773" s="278">
        <f>ROUND(AP60,2)</f>
        <v>40.46</v>
      </c>
      <c r="D773" s="276">
        <f>ROUND(AP61,0)</f>
        <v>8172736</v>
      </c>
      <c r="E773" s="276">
        <f>ROUND(AP62,0)</f>
        <v>1025381</v>
      </c>
      <c r="F773" s="276">
        <f>ROUND(AP63,0)</f>
        <v>110</v>
      </c>
      <c r="G773" s="276">
        <f>ROUND(AP64,0)</f>
        <v>422224</v>
      </c>
      <c r="H773" s="276">
        <f>ROUND(AP65,0)</f>
        <v>22318</v>
      </c>
      <c r="I773" s="276">
        <f>ROUND(AP66,0)</f>
        <v>129247</v>
      </c>
      <c r="J773" s="276">
        <f>ROUND(AP67,0)</f>
        <v>336614</v>
      </c>
      <c r="K773" s="276">
        <f>ROUND(AP68,0)</f>
        <v>403408</v>
      </c>
      <c r="L773" s="276">
        <f>ROUND(AP69,0)</f>
        <v>643</v>
      </c>
      <c r="M773" s="276">
        <f>ROUND(AP70,0)</f>
        <v>93531</v>
      </c>
      <c r="N773" s="276">
        <f>ROUND(AP75,0)</f>
        <v>24064909</v>
      </c>
      <c r="O773" s="276">
        <f>ROUND(AP73,0)</f>
        <v>0</v>
      </c>
      <c r="P773" s="276">
        <f>IF(AP76&gt;0,ROUND(AP76,0),0)</f>
        <v>2083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2.2999999999999998</v>
      </c>
      <c r="U773" s="276"/>
      <c r="V773" s="277"/>
      <c r="W773" s="276"/>
      <c r="X773" s="276"/>
      <c r="Y773" s="276">
        <f t="shared" si="21"/>
        <v>3614910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176*2018*7390*A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176*2018*7400*A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176*2018*7410*A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176*2018*7420*A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176*2018*7430*A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176*2018*7490*A</v>
      </c>
      <c r="B779" s="276"/>
      <c r="C779" s="278">
        <f>ROUND(AV60,2)</f>
        <v>227.44</v>
      </c>
      <c r="D779" s="276">
        <f>ROUND(AV61,0)</f>
        <v>33189811</v>
      </c>
      <c r="E779" s="276">
        <f>ROUND(AV62,0)</f>
        <v>5417196</v>
      </c>
      <c r="F779" s="276">
        <f>ROUND(AV63,0)</f>
        <v>890592</v>
      </c>
      <c r="G779" s="276">
        <f>ROUND(AV64,0)</f>
        <v>4387090</v>
      </c>
      <c r="H779" s="276">
        <f>ROUND(AV65,0)</f>
        <v>191677</v>
      </c>
      <c r="I779" s="276">
        <f>ROUND(AV66,0)</f>
        <v>737030</v>
      </c>
      <c r="J779" s="276">
        <f>ROUND(AV67,0)</f>
        <v>1336507</v>
      </c>
      <c r="K779" s="276">
        <f>ROUND(AV68,0)</f>
        <v>700689</v>
      </c>
      <c r="L779" s="276">
        <f>ROUND(AV69,0)</f>
        <v>263720</v>
      </c>
      <c r="M779" s="276">
        <f>ROUND(AV70,0)</f>
        <v>299803</v>
      </c>
      <c r="N779" s="276">
        <f>ROUND(AV75,0)</f>
        <v>147424693</v>
      </c>
      <c r="O779" s="276">
        <f>ROUND(AV73,0)</f>
        <v>40088837</v>
      </c>
      <c r="P779" s="276">
        <f>IF(AV76&gt;0,ROUND(AV76,0),0)</f>
        <v>25096</v>
      </c>
      <c r="Q779" s="276">
        <f>IF(AV77&gt;0,ROUND(AV77,0),0)</f>
        <v>2703</v>
      </c>
      <c r="R779" s="276">
        <f>IF(AV78&gt;0,ROUND(AV78,0),0)</f>
        <v>26265</v>
      </c>
      <c r="S779" s="276">
        <f>IF(AV79&gt;0,ROUND(AV79,0),0)</f>
        <v>84851</v>
      </c>
      <c r="T779" s="278">
        <f>IF(AV80&gt;0,ROUND(AV80,2),0)</f>
        <v>45.77</v>
      </c>
      <c r="U779" s="276"/>
      <c r="V779" s="277"/>
      <c r="W779" s="276"/>
      <c r="X779" s="276"/>
      <c r="Y779" s="276">
        <f t="shared" si="21"/>
        <v>17685501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176*2018*8200*A</v>
      </c>
      <c r="B780" s="276"/>
      <c r="C780" s="278">
        <f>ROUND(AW60,2)</f>
        <v>56.9</v>
      </c>
      <c r="D780" s="276">
        <f>ROUND(AW61,0)</f>
        <v>5190348</v>
      </c>
      <c r="E780" s="276">
        <f>ROUND(AW62,0)</f>
        <v>1322363</v>
      </c>
      <c r="F780" s="276">
        <f>ROUND(AW63,0)</f>
        <v>39</v>
      </c>
      <c r="G780" s="276">
        <f>ROUND(AW64,0)</f>
        <v>50822</v>
      </c>
      <c r="H780" s="276">
        <f>ROUND(AW65,0)</f>
        <v>29421</v>
      </c>
      <c r="I780" s="276">
        <f>ROUND(AW66,0)</f>
        <v>86869</v>
      </c>
      <c r="J780" s="276">
        <f>ROUND(AW67,0)</f>
        <v>38744</v>
      </c>
      <c r="K780" s="276">
        <f>ROUND(AW68,0)</f>
        <v>0</v>
      </c>
      <c r="L780" s="276">
        <f>ROUND(AW69,0)</f>
        <v>112320</v>
      </c>
      <c r="M780" s="276">
        <f>ROUND(AW70,0)</f>
        <v>1338556</v>
      </c>
      <c r="N780" s="276"/>
      <c r="O780" s="276"/>
      <c r="P780" s="276">
        <f>IF(AW76&gt;0,ROUND(AW76,0),0)</f>
        <v>4397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176*2018*8310*A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176*2018*8320*A</v>
      </c>
      <c r="B782" s="276">
        <f>ROUND(AY59,0)</f>
        <v>307599</v>
      </c>
      <c r="C782" s="278">
        <f>ROUND(AY60,2)</f>
        <v>14.9</v>
      </c>
      <c r="D782" s="276">
        <f>ROUND(AY61,0)</f>
        <v>699637</v>
      </c>
      <c r="E782" s="276">
        <f>ROUND(AY62,0)</f>
        <v>287785</v>
      </c>
      <c r="F782" s="276">
        <f>ROUND(AY63,0)</f>
        <v>0</v>
      </c>
      <c r="G782" s="276">
        <f>ROUND(AY64,0)</f>
        <v>312498</v>
      </c>
      <c r="H782" s="276">
        <f>ROUND(AY65,0)</f>
        <v>34671</v>
      </c>
      <c r="I782" s="276">
        <f>ROUND(AY66,0)</f>
        <v>38088</v>
      </c>
      <c r="J782" s="276">
        <f>ROUND(AY67,0)</f>
        <v>137814</v>
      </c>
      <c r="K782" s="276">
        <f>ROUND(AY68,0)</f>
        <v>0</v>
      </c>
      <c r="L782" s="276">
        <f>ROUND(AY69,0)</f>
        <v>1073</v>
      </c>
      <c r="M782" s="276">
        <f>ROUND(AY70,0)</f>
        <v>436361</v>
      </c>
      <c r="N782" s="276"/>
      <c r="O782" s="276"/>
      <c r="P782" s="276">
        <f>IF(AY76&gt;0,ROUND(AY76,0),0)</f>
        <v>7754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176*2018*8330*A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176*2018*8350*A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176*2018*8360*A</v>
      </c>
      <c r="B785" s="276"/>
      <c r="C785" s="278">
        <f>ROUND(BB60,2)</f>
        <v>23.33</v>
      </c>
      <c r="D785" s="276">
        <f>ROUND(BB61,0)</f>
        <v>2352151</v>
      </c>
      <c r="E785" s="276">
        <f>ROUND(BB62,0)</f>
        <v>544755</v>
      </c>
      <c r="F785" s="276">
        <f>ROUND(BB63,0)</f>
        <v>0</v>
      </c>
      <c r="G785" s="276">
        <f>ROUND(BB64,0)</f>
        <v>277</v>
      </c>
      <c r="H785" s="276">
        <f>ROUND(BB65,0)</f>
        <v>7237</v>
      </c>
      <c r="I785" s="276">
        <f>ROUND(BB66,0)</f>
        <v>0</v>
      </c>
      <c r="J785" s="276">
        <f>ROUND(BB67,0)</f>
        <v>17889</v>
      </c>
      <c r="K785" s="276">
        <f>ROUND(BB68,0)</f>
        <v>0</v>
      </c>
      <c r="L785" s="276">
        <f>ROUND(BB69,0)</f>
        <v>6673</v>
      </c>
      <c r="M785" s="276">
        <f>ROUND(BB70,0)</f>
        <v>0</v>
      </c>
      <c r="N785" s="276"/>
      <c r="O785" s="276"/>
      <c r="P785" s="276">
        <f>IF(BB76&gt;0,ROUND(BB76,0),0)</f>
        <v>556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176*2018*8370*A</v>
      </c>
      <c r="B786" s="276"/>
      <c r="C786" s="278">
        <f>ROUND(BC60,2)</f>
        <v>8.9600000000000009</v>
      </c>
      <c r="D786" s="276">
        <f>ROUND(BC61,0)</f>
        <v>1179260</v>
      </c>
      <c r="E786" s="276">
        <f>ROUND(BC62,0)</f>
        <v>226931</v>
      </c>
      <c r="F786" s="276">
        <f>ROUND(BC63,0)</f>
        <v>0</v>
      </c>
      <c r="G786" s="276">
        <f>ROUND(BC64,0)</f>
        <v>16538</v>
      </c>
      <c r="H786" s="276">
        <f>ROUND(BC65,0)</f>
        <v>1350</v>
      </c>
      <c r="I786" s="276">
        <f>ROUND(BC66,0)</f>
        <v>4799</v>
      </c>
      <c r="J786" s="276">
        <f>ROUND(BC67,0)</f>
        <v>10516</v>
      </c>
      <c r="K786" s="276">
        <f>ROUND(BC68,0)</f>
        <v>0</v>
      </c>
      <c r="L786" s="276">
        <f>ROUND(BC69,0)</f>
        <v>1789</v>
      </c>
      <c r="M786" s="276">
        <f>ROUND(BC70,0)</f>
        <v>5572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176*2018*8420*A</v>
      </c>
      <c r="B787" s="276"/>
      <c r="C787" s="278">
        <f>ROUND(BD60,2)</f>
        <v>6.54</v>
      </c>
      <c r="D787" s="276">
        <f>ROUND(BD61,0)</f>
        <v>301259</v>
      </c>
      <c r="E787" s="276">
        <f>ROUND(BD62,0)</f>
        <v>125967</v>
      </c>
      <c r="F787" s="276">
        <f>ROUND(BD63,0)</f>
        <v>0</v>
      </c>
      <c r="G787" s="276">
        <f>ROUND(BD64,0)</f>
        <v>7759</v>
      </c>
      <c r="H787" s="276">
        <f>ROUND(BD65,0)</f>
        <v>9433</v>
      </c>
      <c r="I787" s="276">
        <f>ROUND(BD66,0)</f>
        <v>12499</v>
      </c>
      <c r="J787" s="276">
        <f>ROUND(BD67,0)</f>
        <v>35207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176*2018*8430*A</v>
      </c>
      <c r="B788" s="276">
        <f>ROUND(BE59,0)</f>
        <v>592698</v>
      </c>
      <c r="C788" s="278">
        <f>ROUND(BE60,2)</f>
        <v>9.99</v>
      </c>
      <c r="D788" s="276">
        <f>ROUND(BE61,0)</f>
        <v>868621</v>
      </c>
      <c r="E788" s="276">
        <f>ROUND(BE62,0)</f>
        <v>223698</v>
      </c>
      <c r="F788" s="276">
        <f>ROUND(BE63,0)</f>
        <v>0</v>
      </c>
      <c r="G788" s="276">
        <f>ROUND(BE64,0)</f>
        <v>5825</v>
      </c>
      <c r="H788" s="276">
        <f>ROUND(BE65,0)</f>
        <v>95055</v>
      </c>
      <c r="I788" s="276">
        <f>ROUND(BE66,0)</f>
        <v>649545</v>
      </c>
      <c r="J788" s="276">
        <f>ROUND(BE67,0)</f>
        <v>372424</v>
      </c>
      <c r="K788" s="276">
        <f>ROUND(BE68,0)</f>
        <v>0</v>
      </c>
      <c r="L788" s="276">
        <f>ROUND(BE69,0)</f>
        <v>1883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176*2018*8460*A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176*2018*8470*A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176*2018*8480*A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176*2018*8490*A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534</v>
      </c>
      <c r="Q792" s="276">
        <f>IF(BI77&gt;0,ROUND(BI77,0),0)</f>
        <v>0</v>
      </c>
      <c r="R792" s="276">
        <f>IF(BI78&gt;0,ROUND(BI78,0),0)</f>
        <v>70012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176*2018*8510*A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176*2018*8530*A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176*2018*8560*A</v>
      </c>
      <c r="B795" s="276"/>
      <c r="C795" s="278">
        <f>ROUND(BL60,2)</f>
        <v>17.84</v>
      </c>
      <c r="D795" s="276">
        <f>ROUND(BL61,0)</f>
        <v>894041</v>
      </c>
      <c r="E795" s="276">
        <f>ROUND(BL62,0)</f>
        <v>347483</v>
      </c>
      <c r="F795" s="276">
        <f>ROUND(BL63,0)</f>
        <v>0</v>
      </c>
      <c r="G795" s="276">
        <f>ROUND(BL64,0)</f>
        <v>24484</v>
      </c>
      <c r="H795" s="276">
        <f>ROUND(BL65,0)</f>
        <v>11023</v>
      </c>
      <c r="I795" s="276">
        <f>ROUND(BL66,0)</f>
        <v>0</v>
      </c>
      <c r="J795" s="276">
        <f>ROUND(BL67,0)</f>
        <v>30810</v>
      </c>
      <c r="K795" s="276">
        <f>ROUND(BL68,0)</f>
        <v>20081</v>
      </c>
      <c r="L795" s="276">
        <f>ROUND(BL69,0)</f>
        <v>43</v>
      </c>
      <c r="M795" s="276">
        <f>ROUND(BL70,0)</f>
        <v>0</v>
      </c>
      <c r="N795" s="276"/>
      <c r="O795" s="276"/>
      <c r="P795" s="276">
        <f>IF(BL76&gt;0,ROUND(BL76,0),0)</f>
        <v>3513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176*2018*8590*A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176*2018*8610*A</v>
      </c>
      <c r="B797" s="276"/>
      <c r="C797" s="278">
        <f>ROUND(BN60,2)</f>
        <v>34.61</v>
      </c>
      <c r="D797" s="276">
        <f>ROUND(BN61,0)</f>
        <v>4249405</v>
      </c>
      <c r="E797" s="276">
        <f>ROUND(BN62,0)</f>
        <v>782325</v>
      </c>
      <c r="F797" s="276">
        <f>ROUND(BN63,0)</f>
        <v>441271</v>
      </c>
      <c r="G797" s="276">
        <f>ROUND(BN64,0)</f>
        <v>512467</v>
      </c>
      <c r="H797" s="276">
        <f>ROUND(BN65,0)</f>
        <v>50067</v>
      </c>
      <c r="I797" s="276">
        <f>ROUND(BN66,0)</f>
        <v>494588</v>
      </c>
      <c r="J797" s="276">
        <f>ROUND(BN67,0)</f>
        <v>816101</v>
      </c>
      <c r="K797" s="276">
        <f>ROUND(BN68,0)</f>
        <v>28823</v>
      </c>
      <c r="L797" s="276">
        <f>ROUND(BN69,0)</f>
        <v>374727</v>
      </c>
      <c r="M797" s="276">
        <f>ROUND(BN70,0)</f>
        <v>1000</v>
      </c>
      <c r="N797" s="276"/>
      <c r="O797" s="276"/>
      <c r="P797" s="276">
        <f>IF(BN76&gt;0,ROUND(BN76,0),0)</f>
        <v>10449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176*2018*8620*A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176*2018*8630*A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176*2018*8640*A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176*2018*8650*A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176*2018*8660*A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176*2018*8670*A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176*2018*8680*A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176*2018*8690*A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176*2018*8700*A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176*2018*8710*A</v>
      </c>
      <c r="B807" s="276"/>
      <c r="C807" s="278">
        <f>ROUND(BX60,2)</f>
        <v>31.28</v>
      </c>
      <c r="D807" s="276">
        <f>ROUND(BX61,0)</f>
        <v>3044534</v>
      </c>
      <c r="E807" s="276">
        <f>ROUND(BX62,0)</f>
        <v>719232</v>
      </c>
      <c r="F807" s="276">
        <f>ROUND(BX63,0)</f>
        <v>0</v>
      </c>
      <c r="G807" s="276">
        <f>ROUND(BX64,0)</f>
        <v>29915</v>
      </c>
      <c r="H807" s="276">
        <f>ROUND(BX65,0)</f>
        <v>23579</v>
      </c>
      <c r="I807" s="276">
        <f>ROUND(BX66,0)</f>
        <v>509</v>
      </c>
      <c r="J807" s="276">
        <f>ROUND(BX67,0)</f>
        <v>51921</v>
      </c>
      <c r="K807" s="276">
        <f>ROUND(BX68,0)</f>
        <v>0</v>
      </c>
      <c r="L807" s="276">
        <f>ROUND(BX69,0)</f>
        <v>31240</v>
      </c>
      <c r="M807" s="276">
        <f>ROUND(BX70,0)</f>
        <v>28350</v>
      </c>
      <c r="N807" s="276"/>
      <c r="O807" s="276"/>
      <c r="P807" s="276">
        <f>IF(BX76&gt;0,ROUND(BX76,0),0)</f>
        <v>2394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176*2018*8720*A</v>
      </c>
      <c r="B808" s="276"/>
      <c r="C808" s="278">
        <f>ROUND(BY60,2)</f>
        <v>12.46</v>
      </c>
      <c r="D808" s="276">
        <f>ROUND(BY61,0)</f>
        <v>1559407</v>
      </c>
      <c r="E808" s="276">
        <f>ROUND(BY62,0)</f>
        <v>313084</v>
      </c>
      <c r="F808" s="276">
        <f>ROUND(BY63,0)</f>
        <v>0</v>
      </c>
      <c r="G808" s="276">
        <f>ROUND(BY64,0)</f>
        <v>891</v>
      </c>
      <c r="H808" s="276">
        <f>ROUND(BY65,0)</f>
        <v>2680</v>
      </c>
      <c r="I808" s="276">
        <f>ROUND(BY66,0)</f>
        <v>98</v>
      </c>
      <c r="J808" s="276">
        <f>ROUND(BY67,0)</f>
        <v>9254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319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176*2018*8730*A</v>
      </c>
      <c r="B809" s="276"/>
      <c r="C809" s="278">
        <f>ROUND(BZ60,2)</f>
        <v>18.28</v>
      </c>
      <c r="D809" s="276">
        <f>ROUND(BZ61,0)</f>
        <v>1421779</v>
      </c>
      <c r="E809" s="276">
        <f>ROUND(BZ62,0)</f>
        <v>391096</v>
      </c>
      <c r="F809" s="276">
        <f>ROUND(BZ63,0)</f>
        <v>0</v>
      </c>
      <c r="G809" s="276">
        <f>ROUND(BZ64,0)</f>
        <v>237</v>
      </c>
      <c r="H809" s="276">
        <f>ROUND(BZ65,0)</f>
        <v>2492</v>
      </c>
      <c r="I809" s="276">
        <f>ROUND(BZ66,0)</f>
        <v>10243</v>
      </c>
      <c r="J809" s="276">
        <f>ROUND(BZ67,0)</f>
        <v>32515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176*2018*8740*A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176*2018*8770*A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176*2018*8790*A</v>
      </c>
      <c r="B812" s="276"/>
      <c r="C812" s="278">
        <f>ROUND(CC60,2)</f>
        <v>91.39</v>
      </c>
      <c r="D812" s="276">
        <f>ROUND(CC61,0)</f>
        <v>18213918</v>
      </c>
      <c r="E812" s="276">
        <f>ROUND(CC62,0)</f>
        <v>2479281</v>
      </c>
      <c r="F812" s="276">
        <f>ROUND(CC63,0)</f>
        <v>1641272</v>
      </c>
      <c r="G812" s="276">
        <f>ROUND(CC64,0)</f>
        <v>748808</v>
      </c>
      <c r="H812" s="276">
        <f>ROUND(CC65,0)</f>
        <v>50341</v>
      </c>
      <c r="I812" s="276">
        <f>ROUND(CC66,0)</f>
        <v>141075553</v>
      </c>
      <c r="J812" s="276">
        <f>ROUND(CC67,0)</f>
        <v>218858</v>
      </c>
      <c r="K812" s="276">
        <f>ROUND(CC68,0)</f>
        <v>54483</v>
      </c>
      <c r="L812" s="276">
        <f>ROUND(CC69,0)</f>
        <v>21132065</v>
      </c>
      <c r="M812" s="276">
        <f>ROUND(CC70,0)</f>
        <v>7686169</v>
      </c>
      <c r="N812" s="276"/>
      <c r="O812" s="276"/>
      <c r="P812" s="276">
        <f>IF(CC76&gt;0,ROUND(CC76,0),0)</f>
        <v>5363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176*2018*9000*A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25651842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2915.15</v>
      </c>
      <c r="D815" s="277">
        <f t="shared" si="22"/>
        <v>299785430</v>
      </c>
      <c r="E815" s="277">
        <f t="shared" si="22"/>
        <v>63860141</v>
      </c>
      <c r="F815" s="277">
        <f t="shared" si="22"/>
        <v>17410778</v>
      </c>
      <c r="G815" s="277">
        <f t="shared" si="22"/>
        <v>156392311</v>
      </c>
      <c r="H815" s="277">
        <f t="shared" si="22"/>
        <v>2422204</v>
      </c>
      <c r="I815" s="277">
        <f t="shared" si="22"/>
        <v>164075442</v>
      </c>
      <c r="J815" s="277">
        <f t="shared" si="22"/>
        <v>25448785</v>
      </c>
      <c r="K815" s="277">
        <f t="shared" si="22"/>
        <v>4626575</v>
      </c>
      <c r="L815" s="277">
        <f>SUM(L734:L813)+SUM(U734:U813)</f>
        <v>48586598</v>
      </c>
      <c r="M815" s="277">
        <f>SUM(M734:M813)+SUM(V734:V813)</f>
        <v>11705605</v>
      </c>
      <c r="N815" s="277">
        <f t="shared" ref="N815:Y815" si="23">SUM(N734:N813)</f>
        <v>3347564933</v>
      </c>
      <c r="O815" s="277">
        <f t="shared" si="23"/>
        <v>1617988486</v>
      </c>
      <c r="P815" s="277">
        <f t="shared" si="23"/>
        <v>592618</v>
      </c>
      <c r="Q815" s="277">
        <f t="shared" si="23"/>
        <v>307599</v>
      </c>
      <c r="R815" s="277">
        <f t="shared" si="23"/>
        <v>278272</v>
      </c>
      <c r="S815" s="277">
        <f t="shared" si="23"/>
        <v>3318904</v>
      </c>
      <c r="T815" s="281">
        <f t="shared" si="23"/>
        <v>884.36999999999989</v>
      </c>
      <c r="U815" s="277">
        <f t="shared" si="23"/>
        <v>25651842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233914685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2915.166708504772</v>
      </c>
      <c r="D816" s="277">
        <f>CE61</f>
        <v>299785428.75</v>
      </c>
      <c r="E816" s="277">
        <f>CE62</f>
        <v>63860141</v>
      </c>
      <c r="F816" s="277">
        <f>CE63</f>
        <v>17410777.919999998</v>
      </c>
      <c r="G816" s="277">
        <f>CE64</f>
        <v>156392309.48999998</v>
      </c>
      <c r="H816" s="280">
        <f>CE65</f>
        <v>2422204.5299999993</v>
      </c>
      <c r="I816" s="280">
        <f>CE66</f>
        <v>164075444.09</v>
      </c>
      <c r="J816" s="280">
        <f>CE67</f>
        <v>25448785</v>
      </c>
      <c r="K816" s="280">
        <f>CE68</f>
        <v>4626572.25</v>
      </c>
      <c r="L816" s="280">
        <f>CE69</f>
        <v>48586596.470000014</v>
      </c>
      <c r="M816" s="280">
        <f>CE70</f>
        <v>11705605.24</v>
      </c>
      <c r="N816" s="277">
        <f>CE75</f>
        <v>3347564929.3800001</v>
      </c>
      <c r="O816" s="277">
        <f>CE73</f>
        <v>1617988485.4799998</v>
      </c>
      <c r="P816" s="277">
        <f>CE76</f>
        <v>592617.86000000022</v>
      </c>
      <c r="Q816" s="277">
        <f>CE77</f>
        <v>307599</v>
      </c>
      <c r="R816" s="277">
        <f>CE78</f>
        <v>278272</v>
      </c>
      <c r="S816" s="277">
        <f>CE79</f>
        <v>3318904</v>
      </c>
      <c r="T816" s="281">
        <f>CE80</f>
        <v>884.37694097474298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233914684.73999995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299785428.75</v>
      </c>
      <c r="E817" s="180">
        <f>C379</f>
        <v>63860141</v>
      </c>
      <c r="F817" s="180">
        <f>C380</f>
        <v>17410777.919999998</v>
      </c>
      <c r="G817" s="240">
        <f>C381</f>
        <v>156392309.38</v>
      </c>
      <c r="H817" s="240">
        <f>C382</f>
        <v>2422204.5299999993</v>
      </c>
      <c r="I817" s="240">
        <f>C383</f>
        <v>164075444.38999999</v>
      </c>
      <c r="J817" s="240">
        <f>C384</f>
        <v>25448784.860000007</v>
      </c>
      <c r="K817" s="240">
        <f>C385</f>
        <v>4626572.25</v>
      </c>
      <c r="L817" s="240">
        <f>C386+C387+C388+C389</f>
        <v>48586596.470000014</v>
      </c>
      <c r="M817" s="240">
        <f>C370</f>
        <v>11705605.239999998</v>
      </c>
      <c r="N817" s="180">
        <f>D361</f>
        <v>3347564929.3799996</v>
      </c>
      <c r="O817" s="180">
        <f>C359</f>
        <v>1617988485.4799998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Tacoma General / Allenmore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H-176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315 So. Martin Luther King Way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Tacoma, Wa. 98405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H-176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Tacoma General / Allenmore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20931</v>
      </c>
      <c r="G23" s="21">
        <f>data!D111</f>
        <v>117842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2898</v>
      </c>
      <c r="G26" s="13">
        <f>data!D114</f>
        <v>4293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157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65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80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62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53</v>
      </c>
      <c r="E34" s="49" t="s">
        <v>291</v>
      </c>
      <c r="F34" s="24"/>
      <c r="G34" s="21">
        <f>data!E127</f>
        <v>444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27</v>
      </c>
      <c r="E36" s="49" t="s">
        <v>292</v>
      </c>
      <c r="F36" s="24"/>
      <c r="G36" s="21">
        <f>data!C128</f>
        <v>581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44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Tacoma General / Allenmore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7758.5976222941881</v>
      </c>
      <c r="C7" s="48">
        <f>data!B139</f>
        <v>49659</v>
      </c>
      <c r="D7" s="48">
        <f>data!B140</f>
        <v>44163.70329070415</v>
      </c>
      <c r="E7" s="48">
        <f>data!B141</f>
        <v>746745909.59000039</v>
      </c>
      <c r="F7" s="48">
        <f>data!B142</f>
        <v>692014988.73490238</v>
      </c>
      <c r="G7" s="48">
        <f>data!B141+data!B142</f>
        <v>1438760898.3249028</v>
      </c>
    </row>
    <row r="8" spans="1:13" ht="20.149999999999999" customHeight="1" x14ac:dyDescent="0.35">
      <c r="A8" s="23" t="s">
        <v>297</v>
      </c>
      <c r="B8" s="48">
        <f>data!C138</f>
        <v>5954.2933356059311</v>
      </c>
      <c r="C8" s="48">
        <f>data!C139</f>
        <v>40283</v>
      </c>
      <c r="D8" s="48">
        <f>data!C140</f>
        <v>26162.186544982706</v>
      </c>
      <c r="E8" s="48">
        <f>data!C141</f>
        <v>461731241.95337999</v>
      </c>
      <c r="F8" s="48">
        <f>data!C142</f>
        <v>409943548.16746974</v>
      </c>
      <c r="G8" s="48">
        <f>data!C141+data!C142</f>
        <v>871674790.12084973</v>
      </c>
    </row>
    <row r="9" spans="1:13" ht="20.149999999999999" customHeight="1" x14ac:dyDescent="0.35">
      <c r="A9" s="23" t="s">
        <v>1058</v>
      </c>
      <c r="B9" s="48">
        <f>data!D138</f>
        <v>7218.1090420998808</v>
      </c>
      <c r="C9" s="48">
        <f>data!D139</f>
        <v>27900</v>
      </c>
      <c r="D9" s="48">
        <f>data!D140</f>
        <v>45779.110164313141</v>
      </c>
      <c r="E9" s="48">
        <f>data!D141</f>
        <v>518343262.09661996</v>
      </c>
      <c r="F9" s="48">
        <f>data!D142</f>
        <v>717327308.26762843</v>
      </c>
      <c r="G9" s="48">
        <f>data!D141+data!D142</f>
        <v>1235670570.3642483</v>
      </c>
    </row>
    <row r="10" spans="1:13" ht="20.149999999999999" customHeight="1" x14ac:dyDescent="0.35">
      <c r="A10" s="111" t="s">
        <v>203</v>
      </c>
      <c r="B10" s="48">
        <f>data!E138</f>
        <v>20931</v>
      </c>
      <c r="C10" s="48">
        <f>data!E139</f>
        <v>117842</v>
      </c>
      <c r="D10" s="48">
        <f>data!E140</f>
        <v>116105</v>
      </c>
      <c r="E10" s="48">
        <f>data!E141</f>
        <v>1726820413.6400003</v>
      </c>
      <c r="F10" s="48">
        <f>data!E142</f>
        <v>1819285845.1700006</v>
      </c>
      <c r="G10" s="48">
        <f>data!E141+data!E142</f>
        <v>3546106258.8100009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Tacoma General / Allenmore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21352708.190000001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35210981.390000001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31054624.399999999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81436.650000000009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87699750.629999995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6072039.1599999992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2467613.9300000002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8539653.0899999999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11111063.83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11111063.83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318961.49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8131833.7999999998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8450795.2899999991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9735660.5199999996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9735660.5199999996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Tacoma General / Allenmore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5728062.54</v>
      </c>
      <c r="D7" s="21">
        <f>data!C195</f>
        <v>0</v>
      </c>
      <c r="E7" s="21">
        <f>data!D195</f>
        <v>0</v>
      </c>
      <c r="F7" s="21">
        <f>data!E195</f>
        <v>5728062.54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3311377.88</v>
      </c>
      <c r="D8" s="21">
        <f>data!C196</f>
        <v>0</v>
      </c>
      <c r="E8" s="21">
        <f>data!D196</f>
        <v>0</v>
      </c>
      <c r="F8" s="21">
        <f>data!E196</f>
        <v>3311377.88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609247965.16999996</v>
      </c>
      <c r="D9" s="21">
        <f>data!C197</f>
        <v>28707397.740000002</v>
      </c>
      <c r="E9" s="21">
        <f>data!D197</f>
        <v>0</v>
      </c>
      <c r="F9" s="21">
        <f>data!E197</f>
        <v>637955362.90999997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41317734.710000001</v>
      </c>
      <c r="D11" s="21">
        <f>data!C199</f>
        <v>1446039.5100000002</v>
      </c>
      <c r="E11" s="21">
        <f>data!D199</f>
        <v>0</v>
      </c>
      <c r="F11" s="21">
        <f>data!E199</f>
        <v>42763774.219999999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226364646.51999998</v>
      </c>
      <c r="D12" s="21">
        <f>data!C200</f>
        <v>9665178.3000000007</v>
      </c>
      <c r="E12" s="21">
        <f>data!D200</f>
        <v>536449.74</v>
      </c>
      <c r="F12" s="21">
        <f>data!E200</f>
        <v>235493375.07999998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11756688.08</v>
      </c>
      <c r="D14" s="21">
        <f>data!C202</f>
        <v>3274085.96</v>
      </c>
      <c r="E14" s="21">
        <f>data!D202</f>
        <v>0</v>
      </c>
      <c r="F14" s="21">
        <f>data!E202</f>
        <v>15030774.039999999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897726474.89999998</v>
      </c>
      <c r="D16" s="21">
        <f>data!C204</f>
        <v>43092701.510000005</v>
      </c>
      <c r="E16" s="21">
        <f>data!D204</f>
        <v>536449.74</v>
      </c>
      <c r="F16" s="21">
        <f>data!E204</f>
        <v>940282726.66999984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1973854.12</v>
      </c>
      <c r="D24" s="21">
        <f>data!C209</f>
        <v>214160.59999999983</v>
      </c>
      <c r="E24" s="21">
        <f>data!D209</f>
        <v>0</v>
      </c>
      <c r="F24" s="21">
        <f>data!E209</f>
        <v>2188014.7199999997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326681320.68000001</v>
      </c>
      <c r="D25" s="21">
        <f>data!C210</f>
        <v>22454337.540000018</v>
      </c>
      <c r="E25" s="21">
        <f>data!D210</f>
        <v>0</v>
      </c>
      <c r="F25" s="21">
        <f>data!E210</f>
        <v>349135658.22000003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32336995.310000002</v>
      </c>
      <c r="D27" s="21">
        <f>data!C212</f>
        <v>1726864.5400000012</v>
      </c>
      <c r="E27" s="21">
        <f>data!D212</f>
        <v>0</v>
      </c>
      <c r="F27" s="21">
        <f>data!E212</f>
        <v>34063859.850000001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185342502.80000001</v>
      </c>
      <c r="D28" s="21">
        <f>data!C213</f>
        <v>11243600.909999888</v>
      </c>
      <c r="E28" s="21">
        <f>data!D213</f>
        <v>209293.55</v>
      </c>
      <c r="F28" s="21">
        <f>data!E213</f>
        <v>196376810.15999988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10006341.66</v>
      </c>
      <c r="D30" s="21">
        <f>data!C215</f>
        <v>386601.2900000001</v>
      </c>
      <c r="E30" s="21">
        <f>data!D215</f>
        <v>0</v>
      </c>
      <c r="F30" s="21">
        <f>data!E215</f>
        <v>10392942.950000001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556341014.57000005</v>
      </c>
      <c r="D32" s="21">
        <f>data!C217</f>
        <v>36025564.879999913</v>
      </c>
      <c r="E32" s="21">
        <f>data!D217</f>
        <v>209293.55</v>
      </c>
      <c r="F32" s="21">
        <f>data!E217</f>
        <v>592157285.89999998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Tacoma General / Allenmore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26619333.570000004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1157228075.9160929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702921713.12824655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24263685.992828324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110142665.04390842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511537936.37892359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2506094076.4599996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21674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19712964.797658063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45707212.762341946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65420177.56000001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23412932.84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2621546520.4299998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Tacoma General / Allenmore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1006069307.42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133961287.58999981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12379960.159999926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688183.35999999987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23953291.559999999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26097.5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1152318207.27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5728062.54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3311377.8799999994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637955362.90999997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42763774.220000006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235493375.07999998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15030774.039999999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940282726.66999984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592157285.90000021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348125440.76999962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1500443648.0399995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Tacoma General / Allenmore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5977.4599999999919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1080000.2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4442031.0799999991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5528008.7399999993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180630.48000000004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180630.48000000004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1494735008.8199999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1494735008.8199999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1500443648.04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Tacoma General / Allenmore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1726820413.6400001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1819285845.3899999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3546106259.0299997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26619333.57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2529507009.2999997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65420177.560000002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2621546520.4299998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924559738.5999999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33665779.849999994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33665779.849999994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958225518.44999993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408411909.75999993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87699750.629999995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26818208.219999999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189306652.21000001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2670553.6299999994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84091668.720000014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34448367.29999999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8539653.0899999999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11111063.829999998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8450795.2899999991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9735660.5199999996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35076043.619999997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906360326.81999993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51865191.629999995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51865191.629999995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51865191.629999995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Tacoma General / Allenmore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45390</v>
      </c>
      <c r="D9" s="14">
        <f>data!D59</f>
        <v>17745</v>
      </c>
      <c r="E9" s="14">
        <f>data!E59</f>
        <v>30201</v>
      </c>
      <c r="F9" s="14">
        <f>data!F59</f>
        <v>0</v>
      </c>
      <c r="G9" s="14">
        <f>data!G59</f>
        <v>0</v>
      </c>
      <c r="H9" s="14">
        <f>data!H59</f>
        <v>7506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456.40441089638296</v>
      </c>
      <c r="D10" s="26">
        <f>data!D60</f>
        <v>153.19429997901449</v>
      </c>
      <c r="E10" s="26">
        <f>data!E60</f>
        <v>221.40063627104101</v>
      </c>
      <c r="F10" s="26">
        <f>data!F60</f>
        <v>0</v>
      </c>
      <c r="G10" s="26">
        <f>data!G60</f>
        <v>0</v>
      </c>
      <c r="H10" s="26">
        <f>data!H60</f>
        <v>52.061493143553221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46515392.899999999</v>
      </c>
      <c r="D11" s="14">
        <f>data!D61</f>
        <v>12867605.930000002</v>
      </c>
      <c r="E11" s="14">
        <f>data!E61</f>
        <v>18342654.419999998</v>
      </c>
      <c r="F11" s="14">
        <f>data!F61</f>
        <v>0</v>
      </c>
      <c r="G11" s="14">
        <f>data!G61</f>
        <v>0</v>
      </c>
      <c r="H11" s="14">
        <f>data!H61</f>
        <v>5146033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9952467</v>
      </c>
      <c r="D12" s="14">
        <f>data!D62</f>
        <v>3153104</v>
      </c>
      <c r="E12" s="14">
        <f>data!E62</f>
        <v>4669088</v>
      </c>
      <c r="F12" s="14">
        <f>data!F62</f>
        <v>0</v>
      </c>
      <c r="G12" s="14">
        <f>data!G62</f>
        <v>0</v>
      </c>
      <c r="H12" s="14">
        <f>data!H62</f>
        <v>1071895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219147.76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1999015.8600000003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6089154.8600000003</v>
      </c>
      <c r="D14" s="14">
        <f>data!D64</f>
        <v>1253905.29</v>
      </c>
      <c r="E14" s="14">
        <f>data!E64</f>
        <v>1470921.8</v>
      </c>
      <c r="F14" s="14">
        <f>data!F64</f>
        <v>0</v>
      </c>
      <c r="G14" s="14">
        <f>data!G64</f>
        <v>0</v>
      </c>
      <c r="H14" s="14">
        <f>data!H64</f>
        <v>72032.12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301791.75</v>
      </c>
      <c r="D15" s="14">
        <f>data!D65</f>
        <v>123330.32</v>
      </c>
      <c r="E15" s="14">
        <f>data!E65</f>
        <v>145275.56999999998</v>
      </c>
      <c r="F15" s="14">
        <f>data!F65</f>
        <v>0</v>
      </c>
      <c r="G15" s="14">
        <f>data!G65</f>
        <v>0</v>
      </c>
      <c r="H15" s="14">
        <f>data!H65</f>
        <v>52389.01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1655927.49</v>
      </c>
      <c r="D16" s="14">
        <f>data!D66</f>
        <v>182327.54</v>
      </c>
      <c r="E16" s="14">
        <f>data!E66</f>
        <v>233123.07</v>
      </c>
      <c r="F16" s="14">
        <f>data!F66</f>
        <v>0</v>
      </c>
      <c r="G16" s="14">
        <f>data!G66</f>
        <v>0</v>
      </c>
      <c r="H16" s="14">
        <f>data!H66</f>
        <v>46820.639999999999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2746772</v>
      </c>
      <c r="D17" s="14">
        <f>data!D67</f>
        <v>901005</v>
      </c>
      <c r="E17" s="14">
        <f>data!E67</f>
        <v>1116920</v>
      </c>
      <c r="F17" s="14">
        <f>data!F67</f>
        <v>0</v>
      </c>
      <c r="G17" s="14">
        <f>data!G67</f>
        <v>0</v>
      </c>
      <c r="H17" s="14">
        <f>data!H67</f>
        <v>368819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506562.02000000008</v>
      </c>
      <c r="D18" s="14">
        <f>data!D68</f>
        <v>194520.55000000002</v>
      </c>
      <c r="E18" s="14">
        <f>data!E68</f>
        <v>377245.07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150273.80999999994</v>
      </c>
      <c r="D19" s="14">
        <f>data!D69</f>
        <v>30445.349999999977</v>
      </c>
      <c r="E19" s="14">
        <f>data!E69</f>
        <v>39802.520000000048</v>
      </c>
      <c r="F19" s="14">
        <f>data!F69</f>
        <v>0</v>
      </c>
      <c r="G19" s="14">
        <f>data!G69</f>
        <v>0</v>
      </c>
      <c r="H19" s="14">
        <f>data!H69</f>
        <v>14560.049999999996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-396366.79</v>
      </c>
      <c r="D20" s="14">
        <f>-data!D70</f>
        <v>-5214.83</v>
      </c>
      <c r="E20" s="14">
        <f>-data!E70</f>
        <v>-20420.330000000002</v>
      </c>
      <c r="F20" s="14">
        <f>-data!F70</f>
        <v>0</v>
      </c>
      <c r="G20" s="14">
        <f>-data!G70</f>
        <v>0</v>
      </c>
      <c r="H20" s="14">
        <f>-data!H70</f>
        <v>-597.95000000000005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67741122.799999982</v>
      </c>
      <c r="D21" s="14">
        <f>data!D71</f>
        <v>18701029.150000006</v>
      </c>
      <c r="E21" s="14">
        <f>data!E71</f>
        <v>26374610.120000001</v>
      </c>
      <c r="F21" s="14">
        <f>data!F71</f>
        <v>0</v>
      </c>
      <c r="G21" s="14">
        <f>data!G71</f>
        <v>0</v>
      </c>
      <c r="H21" s="14">
        <f>data!H71</f>
        <v>8770966.7300000004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29344070</v>
      </c>
      <c r="D23" s="48">
        <f>+data!M669</f>
        <v>7045849</v>
      </c>
      <c r="E23" s="48">
        <f>+data!M670</f>
        <v>13764010</v>
      </c>
      <c r="F23" s="48">
        <f>+data!M671</f>
        <v>0</v>
      </c>
      <c r="G23" s="48">
        <f>+data!M672</f>
        <v>0</v>
      </c>
      <c r="H23" s="48">
        <f>+data!M673</f>
        <v>2919933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302081665.31999999</v>
      </c>
      <c r="D24" s="14">
        <f>data!D73</f>
        <v>65891692.689999998</v>
      </c>
      <c r="E24" s="14">
        <f>data!E73</f>
        <v>79212332.290000007</v>
      </c>
      <c r="F24" s="14">
        <f>data!F73</f>
        <v>0</v>
      </c>
      <c r="G24" s="14">
        <f>data!G73</f>
        <v>0</v>
      </c>
      <c r="H24" s="14">
        <f>data!H73</f>
        <v>41491531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1755427</v>
      </c>
      <c r="D25" s="14">
        <f>data!D74</f>
        <v>2674837</v>
      </c>
      <c r="E25" s="14">
        <f>data!E74</f>
        <v>5436145.6699999999</v>
      </c>
      <c r="F25" s="14">
        <f>data!F74</f>
        <v>0</v>
      </c>
      <c r="G25" s="14">
        <f>data!G74</f>
        <v>0</v>
      </c>
      <c r="H25" s="14">
        <f>data!H74</f>
        <v>1447522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303837092.31999999</v>
      </c>
      <c r="D26" s="14">
        <f>data!D75</f>
        <v>68566529.689999998</v>
      </c>
      <c r="E26" s="14">
        <f>data!E75</f>
        <v>84648477.960000008</v>
      </c>
      <c r="F26" s="14">
        <f>data!F75</f>
        <v>0</v>
      </c>
      <c r="G26" s="14">
        <f>data!G75</f>
        <v>0</v>
      </c>
      <c r="H26" s="14">
        <f>data!H75</f>
        <v>42939053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84974.6</v>
      </c>
      <c r="D28" s="14">
        <f>data!D76</f>
        <v>9936.89</v>
      </c>
      <c r="E28" s="14">
        <f>data!E76</f>
        <v>59358.25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63261</v>
      </c>
      <c r="D29" s="14">
        <f>data!D77</f>
        <v>22352</v>
      </c>
      <c r="E29" s="14">
        <f>data!E77</f>
        <v>129830</v>
      </c>
      <c r="F29" s="14">
        <f>data!F77</f>
        <v>0</v>
      </c>
      <c r="G29" s="14">
        <f>data!G77</f>
        <v>0</v>
      </c>
      <c r="H29" s="14">
        <f>data!H77</f>
        <v>22950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29076</v>
      </c>
      <c r="D30" s="14">
        <f>data!D78</f>
        <v>1958</v>
      </c>
      <c r="E30" s="14">
        <f>data!E78</f>
        <v>25604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432815</v>
      </c>
      <c r="D31" s="14">
        <f>data!D79</f>
        <v>149537</v>
      </c>
      <c r="E31" s="14">
        <f>data!E79</f>
        <v>213550</v>
      </c>
      <c r="F31" s="14">
        <f>data!F79</f>
        <v>0</v>
      </c>
      <c r="G31" s="14">
        <f>data!G79</f>
        <v>0</v>
      </c>
      <c r="H31" s="14">
        <f>data!H79</f>
        <v>25923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315.7839951622214</v>
      </c>
      <c r="D32" s="84">
        <f>data!D80</f>
        <v>86.028413001913918</v>
      </c>
      <c r="E32" s="84">
        <f>data!E80</f>
        <v>122.86169861330661</v>
      </c>
      <c r="F32" s="84">
        <f>data!F80</f>
        <v>0</v>
      </c>
      <c r="G32" s="84">
        <f>data!G80</f>
        <v>0</v>
      </c>
      <c r="H32" s="84">
        <f>data!H80</f>
        <v>15.745426025240352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Tacoma General / Allenmore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3054</v>
      </c>
      <c r="I41" s="14">
        <f>data!P59</f>
        <v>2713995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131.43783970802224</v>
      </c>
      <c r="I42" s="26">
        <f>data!P60</f>
        <v>232.88680202289223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14450028.439999999</v>
      </c>
      <c r="I43" s="14">
        <f>data!P61</f>
        <v>22021874.240000002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2979031</v>
      </c>
      <c r="I44" s="14">
        <f>data!P62</f>
        <v>4809129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1047355.8300000001</v>
      </c>
      <c r="I45" s="14">
        <f>data!P63</f>
        <v>12848245.499999998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1501243.29</v>
      </c>
      <c r="I46" s="14">
        <f>data!P64</f>
        <v>52912774.5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153394.78999999998</v>
      </c>
      <c r="I47" s="14">
        <f>data!P65</f>
        <v>327909.15000000002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557722.26</v>
      </c>
      <c r="I48" s="14">
        <f>data!P66</f>
        <v>3350512.57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1214578</v>
      </c>
      <c r="I49" s="14">
        <f>data!P67</f>
        <v>4472706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74450.880000000005</v>
      </c>
      <c r="I50" s="14">
        <f>data!P68</f>
        <v>1225893.75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10963.849999999977</v>
      </c>
      <c r="I51" s="14">
        <f>data!P69</f>
        <v>190545.32999999996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-18658.75</v>
      </c>
      <c r="I52" s="14">
        <f>-data!P70</f>
        <v>-1972.54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21970109.589999996</v>
      </c>
      <c r="I53" s="14">
        <f>data!P71</f>
        <v>102157617.5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10302405</v>
      </c>
      <c r="I55" s="48">
        <f>+data!M681</f>
        <v>39025561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57903293.270000003</v>
      </c>
      <c r="I56" s="14">
        <f>data!P73</f>
        <v>427101786.01999998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10075975.439999999</v>
      </c>
      <c r="I57" s="14">
        <f>data!P74</f>
        <v>359901286.30999994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67979268.710000008</v>
      </c>
      <c r="I58" s="14">
        <f>data!P75</f>
        <v>787003072.32999992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42041.18</v>
      </c>
      <c r="I60" s="14">
        <f>data!P76</f>
        <v>69075.13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30138</v>
      </c>
      <c r="I61" s="14">
        <f>data!P77</f>
        <v>17970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21673</v>
      </c>
      <c r="I62" s="14">
        <f>data!P78</f>
        <v>51679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256998</v>
      </c>
      <c r="I63" s="14">
        <f>data!P79</f>
        <v>192415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86.113539714231038</v>
      </c>
      <c r="I64" s="26">
        <f>data!P80</f>
        <v>97.803007520848922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Tacoma General / Allenmore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2159655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61.928769854530309</v>
      </c>
      <c r="E74" s="26">
        <f>data!S60</f>
        <v>49.063560952183082</v>
      </c>
      <c r="F74" s="26">
        <f>data!T60</f>
        <v>22.006178079177236</v>
      </c>
      <c r="G74" s="26">
        <f>data!U60</f>
        <v>228.50548284541023</v>
      </c>
      <c r="H74" s="26">
        <f>data!V60</f>
        <v>0</v>
      </c>
      <c r="I74" s="26">
        <f>data!W60</f>
        <v>16.244238353939146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6543733.8300000001</v>
      </c>
      <c r="E75" s="14">
        <f>data!S61</f>
        <v>3391589.06</v>
      </c>
      <c r="F75" s="14">
        <f>data!T61</f>
        <v>2526352.1599999997</v>
      </c>
      <c r="G75" s="14">
        <f>data!U61</f>
        <v>15321377.52</v>
      </c>
      <c r="H75" s="14">
        <f>data!V61</f>
        <v>0</v>
      </c>
      <c r="I75" s="14">
        <f>data!W61</f>
        <v>1842843.43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1416922</v>
      </c>
      <c r="E76" s="14">
        <f>data!S62</f>
        <v>804360</v>
      </c>
      <c r="F76" s="14">
        <f>data!T62</f>
        <v>545364</v>
      </c>
      <c r="G76" s="14">
        <f>data!U62</f>
        <v>4785088</v>
      </c>
      <c r="H76" s="14">
        <f>data!V62</f>
        <v>0</v>
      </c>
      <c r="I76" s="14">
        <f>data!W62</f>
        <v>397511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486641.42000000004</v>
      </c>
      <c r="E78" s="14">
        <f>data!S64</f>
        <v>1294664.72</v>
      </c>
      <c r="F78" s="14">
        <f>data!T64</f>
        <v>13210097.280000001</v>
      </c>
      <c r="G78" s="14">
        <f>data!U64</f>
        <v>19087092.140000001</v>
      </c>
      <c r="H78" s="14">
        <f>data!V64</f>
        <v>0</v>
      </c>
      <c r="I78" s="14">
        <f>data!W64</f>
        <v>446693.56000000006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76221.42</v>
      </c>
      <c r="E79" s="14">
        <f>data!S65</f>
        <v>59277.149999999994</v>
      </c>
      <c r="F79" s="14">
        <f>data!T65</f>
        <v>6718.8499999999985</v>
      </c>
      <c r="G79" s="14">
        <f>data!U65</f>
        <v>125510.25000000001</v>
      </c>
      <c r="H79" s="14">
        <f>data!V65</f>
        <v>0</v>
      </c>
      <c r="I79" s="14">
        <f>data!W65</f>
        <v>6790.9299999999994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42736.72</v>
      </c>
      <c r="E80" s="14">
        <f>data!S66</f>
        <v>882031.61</v>
      </c>
      <c r="F80" s="14">
        <f>data!T66</f>
        <v>11060.49</v>
      </c>
      <c r="G80" s="14">
        <f>data!U66</f>
        <v>6300498.5099999998</v>
      </c>
      <c r="H80" s="14">
        <f>data!V66</f>
        <v>0</v>
      </c>
      <c r="I80" s="14">
        <f>data!W66</f>
        <v>61588.84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386888</v>
      </c>
      <c r="E81" s="14">
        <f>data!S67</f>
        <v>497944</v>
      </c>
      <c r="F81" s="14">
        <f>data!T67</f>
        <v>21913</v>
      </c>
      <c r="G81" s="14">
        <f>data!U67</f>
        <v>1013345</v>
      </c>
      <c r="H81" s="14">
        <f>data!V67</f>
        <v>0</v>
      </c>
      <c r="I81" s="14">
        <f>data!W67</f>
        <v>421073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3752.4199999999992</v>
      </c>
      <c r="F82" s="14">
        <f>data!T68</f>
        <v>337.33999999999992</v>
      </c>
      <c r="G82" s="14">
        <f>data!U68</f>
        <v>240918.56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825.73999999997613</v>
      </c>
      <c r="E83" s="14">
        <f>data!S69</f>
        <v>6742.75</v>
      </c>
      <c r="F83" s="14">
        <f>data!T69</f>
        <v>54.259999999987485</v>
      </c>
      <c r="G83" s="14">
        <f>data!U69</f>
        <v>132791.17000000004</v>
      </c>
      <c r="H83" s="14">
        <f>data!V69</f>
        <v>0</v>
      </c>
      <c r="I83" s="14">
        <f>data!W69</f>
        <v>321.9399999999996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-8302.5300000000007</v>
      </c>
      <c r="F84" s="14">
        <f>-data!T70</f>
        <v>0</v>
      </c>
      <c r="G84" s="14">
        <f>-data!U70</f>
        <v>-2478114.8899999997</v>
      </c>
      <c r="H84" s="14">
        <f>-data!V70</f>
        <v>-25070.800000000003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8953969.1300000008</v>
      </c>
      <c r="E85" s="14">
        <f>data!S71</f>
        <v>6932059.1800000006</v>
      </c>
      <c r="F85" s="14">
        <f>data!T71</f>
        <v>16321897.380000001</v>
      </c>
      <c r="G85" s="14">
        <f>data!U71</f>
        <v>44528506.259999998</v>
      </c>
      <c r="H85" s="14">
        <f>data!V71</f>
        <v>-25070.800000000003</v>
      </c>
      <c r="I85" s="14">
        <f>data!W71</f>
        <v>3176822.6999999997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5053486</v>
      </c>
      <c r="E87" s="48">
        <f>+data!M684</f>
        <v>2710624</v>
      </c>
      <c r="F87" s="48">
        <f>+data!M685</f>
        <v>5642811</v>
      </c>
      <c r="G87" s="48">
        <f>+data!M686</f>
        <v>14882156</v>
      </c>
      <c r="H87" s="48">
        <f>+data!M687</f>
        <v>79871</v>
      </c>
      <c r="I87" s="48">
        <f>+data!M688</f>
        <v>1444255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31867898.999999996</v>
      </c>
      <c r="E88" s="14">
        <f>data!S73</f>
        <v>223369</v>
      </c>
      <c r="F88" s="14">
        <f>data!T73</f>
        <v>11525751</v>
      </c>
      <c r="G88" s="14">
        <f>data!U73</f>
        <v>111212723</v>
      </c>
      <c r="H88" s="14">
        <f>data!V73</f>
        <v>4242702</v>
      </c>
      <c r="I88" s="14">
        <f>data!W73</f>
        <v>15839791.109999998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56186204</v>
      </c>
      <c r="E89" s="14">
        <f>data!S74</f>
        <v>2530</v>
      </c>
      <c r="F89" s="14">
        <f>data!T74</f>
        <v>107856615.79000001</v>
      </c>
      <c r="G89" s="14">
        <f>data!U74</f>
        <v>82298354.719999999</v>
      </c>
      <c r="H89" s="14">
        <f>data!V74</f>
        <v>8072093</v>
      </c>
      <c r="I89" s="14">
        <f>data!W74</f>
        <v>45338851.890000001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88054103</v>
      </c>
      <c r="E90" s="14">
        <f>data!S75</f>
        <v>225899</v>
      </c>
      <c r="F90" s="14">
        <f>data!T75</f>
        <v>119382366.79000001</v>
      </c>
      <c r="G90" s="14">
        <f>data!U75</f>
        <v>193511077.72</v>
      </c>
      <c r="H90" s="14">
        <f>data!V75</f>
        <v>12314795</v>
      </c>
      <c r="I90" s="14">
        <f>data!W75</f>
        <v>61178643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25278.54</v>
      </c>
      <c r="E92" s="14">
        <f>data!S76</f>
        <v>12382.19</v>
      </c>
      <c r="F92" s="14">
        <f>data!T76</f>
        <v>4089.36</v>
      </c>
      <c r="G92" s="14">
        <f>data!U76</f>
        <v>23349.200000000001</v>
      </c>
      <c r="H92" s="14">
        <f>data!V76</f>
        <v>0</v>
      </c>
      <c r="I92" s="14">
        <f>data!W76</f>
        <v>1808.62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1455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2426</v>
      </c>
      <c r="F94" s="14">
        <f>data!T78</f>
        <v>0</v>
      </c>
      <c r="G94" s="14">
        <f>data!U78</f>
        <v>933</v>
      </c>
      <c r="H94" s="14">
        <f>data!V78</f>
        <v>0</v>
      </c>
      <c r="I94" s="14">
        <f>data!W78</f>
        <v>5500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63093</v>
      </c>
      <c r="E95" s="14">
        <f>data!S79</f>
        <v>650049</v>
      </c>
      <c r="F95" s="14">
        <f>data!T79</f>
        <v>8926</v>
      </c>
      <c r="G95" s="14">
        <f>data!U79</f>
        <v>1791</v>
      </c>
      <c r="H95" s="14">
        <f>data!V79</f>
        <v>0</v>
      </c>
      <c r="I95" s="14">
        <f>data!W79</f>
        <v>20771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37.498132186644099</v>
      </c>
      <c r="E96" s="84">
        <f>data!S80</f>
        <v>0</v>
      </c>
      <c r="F96" s="84">
        <f>data!T80</f>
        <v>14.07792534053727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Tacoma General / Allenmore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623775</v>
      </c>
      <c r="E105" s="14">
        <f>data!Z59</f>
        <v>0</v>
      </c>
      <c r="F105" s="14">
        <f>data!AA59</f>
        <v>0</v>
      </c>
      <c r="G105" s="212"/>
      <c r="H105" s="14">
        <f>data!AC59</f>
        <v>244354.9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18.711167805656007</v>
      </c>
      <c r="D106" s="26">
        <f>data!Y60</f>
        <v>89.63359519320089</v>
      </c>
      <c r="E106" s="26">
        <f>data!Z60</f>
        <v>26.474939722400695</v>
      </c>
      <c r="F106" s="26">
        <f>data!AA60</f>
        <v>4.7048917801774124</v>
      </c>
      <c r="G106" s="26">
        <f>data!AB60</f>
        <v>126.3097595717384</v>
      </c>
      <c r="H106" s="26">
        <f>data!AC60</f>
        <v>66.733795196337837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1974879.7200000002</v>
      </c>
      <c r="D107" s="14">
        <f>data!Y61</f>
        <v>9221780.4100000001</v>
      </c>
      <c r="E107" s="14">
        <f>data!Z61</f>
        <v>4516360.55</v>
      </c>
      <c r="F107" s="14">
        <f>data!AA61</f>
        <v>588204.99000000011</v>
      </c>
      <c r="G107" s="14">
        <f>data!AB61</f>
        <v>13254676.940000001</v>
      </c>
      <c r="H107" s="14">
        <f>data!AC61</f>
        <v>6045110.79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444657</v>
      </c>
      <c r="D108" s="14">
        <f>data!Y62</f>
        <v>2044493</v>
      </c>
      <c r="E108" s="14">
        <f>data!Z62</f>
        <v>695217</v>
      </c>
      <c r="F108" s="14">
        <f>data!AA62</f>
        <v>117448</v>
      </c>
      <c r="G108" s="14">
        <f>data!AB62</f>
        <v>2995643</v>
      </c>
      <c r="H108" s="14">
        <f>data!AC62</f>
        <v>1528266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248174.59</v>
      </c>
      <c r="E109" s="14">
        <f>data!Z63</f>
        <v>842757.5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731403.46</v>
      </c>
      <c r="D110" s="14">
        <f>data!Y64</f>
        <v>13533951.58</v>
      </c>
      <c r="E110" s="14">
        <f>data!Z64</f>
        <v>3014258.0200000005</v>
      </c>
      <c r="F110" s="14">
        <f>data!AA64</f>
        <v>467820.96</v>
      </c>
      <c r="G110" s="14">
        <f>data!AB64</f>
        <v>57990831.789999999</v>
      </c>
      <c r="H110" s="14">
        <f>data!AC64</f>
        <v>1424838.0399999998</v>
      </c>
      <c r="I110" s="14">
        <f>data!AD64</f>
        <v>20428.580000000002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10576.03</v>
      </c>
      <c r="D111" s="14">
        <f>data!Y65</f>
        <v>107923</v>
      </c>
      <c r="E111" s="14">
        <f>data!Z65</f>
        <v>71920.399999999994</v>
      </c>
      <c r="F111" s="14">
        <f>data!AA65</f>
        <v>7773.4699999999993</v>
      </c>
      <c r="G111" s="14">
        <f>data!AB65</f>
        <v>41410.9</v>
      </c>
      <c r="H111" s="14">
        <f>data!AC65</f>
        <v>23231.61</v>
      </c>
      <c r="I111" s="14">
        <f>data!AD65</f>
        <v>1105.7599999999998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87658.11</v>
      </c>
      <c r="D112" s="14">
        <f>data!Y66</f>
        <v>262748.26</v>
      </c>
      <c r="E112" s="14">
        <f>data!Z66</f>
        <v>2464036.64</v>
      </c>
      <c r="F112" s="14">
        <f>data!AA66</f>
        <v>1800</v>
      </c>
      <c r="G112" s="14">
        <f>data!AB66</f>
        <v>1322270.52</v>
      </c>
      <c r="H112" s="14">
        <f>data!AC66</f>
        <v>80149.84</v>
      </c>
      <c r="I112" s="14">
        <f>data!AD66</f>
        <v>1249074.69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192210</v>
      </c>
      <c r="D113" s="14">
        <f>data!Y67</f>
        <v>1837126</v>
      </c>
      <c r="E113" s="14">
        <f>data!Z67</f>
        <v>1098727</v>
      </c>
      <c r="F113" s="14">
        <f>data!AA67</f>
        <v>37577</v>
      </c>
      <c r="G113" s="14">
        <f>data!AB67</f>
        <v>229859</v>
      </c>
      <c r="H113" s="14">
        <f>data!AC67</f>
        <v>387159</v>
      </c>
      <c r="I113" s="14">
        <f>data!AD67</f>
        <v>6654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427500.62</v>
      </c>
      <c r="E114" s="14">
        <f>data!Z68</f>
        <v>23.18</v>
      </c>
      <c r="F114" s="14">
        <f>data!AA68</f>
        <v>0</v>
      </c>
      <c r="G114" s="14">
        <f>data!AB68</f>
        <v>54642.830000000009</v>
      </c>
      <c r="H114" s="14">
        <f>data!AC68</f>
        <v>53956.1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8.9800000000013824</v>
      </c>
      <c r="D115" s="14">
        <f>data!Y69</f>
        <v>44906.959999999992</v>
      </c>
      <c r="E115" s="14">
        <f>data!Z69</f>
        <v>6746.8199999999779</v>
      </c>
      <c r="F115" s="14">
        <f>data!AA69</f>
        <v>7.6499999999996362</v>
      </c>
      <c r="G115" s="14">
        <f>data!AB69</f>
        <v>35345.640000000036</v>
      </c>
      <c r="H115" s="14">
        <f>data!AC69</f>
        <v>529883.1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-1492849.78</v>
      </c>
      <c r="E116" s="14">
        <f>-data!Z70</f>
        <v>0</v>
      </c>
      <c r="F116" s="14">
        <f>-data!AA70</f>
        <v>0</v>
      </c>
      <c r="G116" s="14">
        <f>-data!AB70</f>
        <v>-41613.93</v>
      </c>
      <c r="H116" s="14">
        <f>-data!AC70</f>
        <v>-49289.96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3441393.3</v>
      </c>
      <c r="D117" s="14">
        <f>data!Y71</f>
        <v>26235754.640000001</v>
      </c>
      <c r="E117" s="14">
        <f>data!Z71</f>
        <v>12710047.110000001</v>
      </c>
      <c r="F117" s="14">
        <f>data!AA71</f>
        <v>1220632.07</v>
      </c>
      <c r="G117" s="14">
        <f>data!AB71</f>
        <v>75883066.689999998</v>
      </c>
      <c r="H117" s="14">
        <f>data!AC71</f>
        <v>10023304.519999998</v>
      </c>
      <c r="I117" s="14">
        <f>data!AD71</f>
        <v>1277263.03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2469479</v>
      </c>
      <c r="D119" s="48">
        <f>+data!M690</f>
        <v>11756236</v>
      </c>
      <c r="E119" s="48">
        <f>+data!M691</f>
        <v>4120987</v>
      </c>
      <c r="F119" s="48">
        <f>+data!M692</f>
        <v>551870</v>
      </c>
      <c r="G119" s="48">
        <f>+data!M693</f>
        <v>24113058</v>
      </c>
      <c r="H119" s="48">
        <f>+data!M694</f>
        <v>3673745</v>
      </c>
      <c r="I119" s="48">
        <f>+data!M695</f>
        <v>363808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64497443.739999995</v>
      </c>
      <c r="D120" s="14">
        <f>data!Y73</f>
        <v>83221608.149999991</v>
      </c>
      <c r="E120" s="14">
        <f>data!Z73</f>
        <v>28178742.449999999</v>
      </c>
      <c r="F120" s="14">
        <f>data!AA73</f>
        <v>3686735.1300000004</v>
      </c>
      <c r="G120" s="14">
        <f>data!AB73</f>
        <v>113038158.56000002</v>
      </c>
      <c r="H120" s="14">
        <f>data!AC73</f>
        <v>111441367</v>
      </c>
      <c r="I120" s="14">
        <f>data!AD73</f>
        <v>3366523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122554656.12</v>
      </c>
      <c r="D121" s="14">
        <f>data!Y74</f>
        <v>159016522</v>
      </c>
      <c r="E121" s="14">
        <f>data!Z74</f>
        <v>73161254.5</v>
      </c>
      <c r="F121" s="14">
        <f>data!AA74</f>
        <v>6042294.1499999994</v>
      </c>
      <c r="G121" s="14">
        <f>data!AB74</f>
        <v>228741141.19999999</v>
      </c>
      <c r="H121" s="14">
        <f>data!AC74</f>
        <v>1407399</v>
      </c>
      <c r="I121" s="14">
        <f>data!AD74</f>
        <v>72099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187052099.86000001</v>
      </c>
      <c r="D122" s="14">
        <f>data!Y75</f>
        <v>242238130.14999998</v>
      </c>
      <c r="E122" s="14">
        <f>data!Z75</f>
        <v>101339996.95</v>
      </c>
      <c r="F122" s="14">
        <f>data!AA75</f>
        <v>9729029.2799999993</v>
      </c>
      <c r="G122" s="14">
        <f>data!AB75</f>
        <v>341779299.75999999</v>
      </c>
      <c r="H122" s="14">
        <f>data!AC75</f>
        <v>112848766</v>
      </c>
      <c r="I122" s="14">
        <f>data!AD75</f>
        <v>3438622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3487.9</v>
      </c>
      <c r="D124" s="14">
        <f>data!Y76</f>
        <v>41738.81</v>
      </c>
      <c r="E124" s="14">
        <f>data!Z76</f>
        <v>0</v>
      </c>
      <c r="F124" s="14">
        <f>data!AA76</f>
        <v>2310.06</v>
      </c>
      <c r="G124" s="14">
        <f>data!AB76</f>
        <v>18306.669999999998</v>
      </c>
      <c r="H124" s="14">
        <f>data!AC76</f>
        <v>3083.4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33</v>
      </c>
      <c r="E125" s="14">
        <f>data!Z77</f>
        <v>1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8171</v>
      </c>
      <c r="E126" s="14">
        <f>data!Z78</f>
        <v>0</v>
      </c>
      <c r="F126" s="14">
        <f>data!AA78</f>
        <v>0</v>
      </c>
      <c r="G126" s="14">
        <f>data!AB78</f>
        <v>1660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127663</v>
      </c>
      <c r="D127" s="14">
        <f>data!Y79</f>
        <v>119191</v>
      </c>
      <c r="E127" s="14">
        <f>data!Z79</f>
        <v>50056</v>
      </c>
      <c r="F127" s="14">
        <f>data!AA79</f>
        <v>0</v>
      </c>
      <c r="G127" s="14">
        <f>data!AB79</f>
        <v>23273</v>
      </c>
      <c r="H127" s="14">
        <f>data!AC79</f>
        <v>26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13.127464381763362</v>
      </c>
      <c r="E128" s="26">
        <f>data!Z80</f>
        <v>1.7550965751020418</v>
      </c>
      <c r="F128" s="26">
        <f>data!AA80</f>
        <v>0</v>
      </c>
      <c r="G128" s="26">
        <f>data!AB80</f>
        <v>0</v>
      </c>
      <c r="H128" s="26">
        <f>data!AC80</f>
        <v>2.9965753420552639E-3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Tacoma General / Allenmore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108598</v>
      </c>
      <c r="D137" s="14">
        <f>data!AF59</f>
        <v>0</v>
      </c>
      <c r="E137" s="14">
        <f>data!AG59</f>
        <v>78622</v>
      </c>
      <c r="F137" s="14">
        <f>data!AH59</f>
        <v>0</v>
      </c>
      <c r="G137" s="14">
        <f>data!AI59</f>
        <v>571</v>
      </c>
      <c r="H137" s="14">
        <f>data!AJ59</f>
        <v>165542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25.464552051306228</v>
      </c>
      <c r="D138" s="26">
        <f>data!AF60</f>
        <v>0</v>
      </c>
      <c r="E138" s="26">
        <f>data!AG60</f>
        <v>205.10440134176653</v>
      </c>
      <c r="F138" s="26">
        <f>data!AH60</f>
        <v>0</v>
      </c>
      <c r="G138" s="26">
        <f>data!AI60</f>
        <v>23.83679314741962</v>
      </c>
      <c r="H138" s="26">
        <f>data!AJ60</f>
        <v>375.54152323622719</v>
      </c>
      <c r="I138" s="26">
        <f>data!AK60</f>
        <v>1.2584993148960959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2292980.8699999996</v>
      </c>
      <c r="D139" s="14">
        <f>data!AF61</f>
        <v>0</v>
      </c>
      <c r="E139" s="14">
        <f>data!AG61</f>
        <v>18184061.099999998</v>
      </c>
      <c r="F139" s="14">
        <f>data!AH61</f>
        <v>0</v>
      </c>
      <c r="G139" s="14">
        <f>data!AI61</f>
        <v>2710460.5500000003</v>
      </c>
      <c r="H139" s="14">
        <f>data!AJ61</f>
        <v>55894185.579999998</v>
      </c>
      <c r="I139" s="14">
        <f>data!AK61</f>
        <v>118402.2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575276</v>
      </c>
      <c r="D140" s="14">
        <f>data!AF62</f>
        <v>0</v>
      </c>
      <c r="E140" s="14">
        <f>data!AG62</f>
        <v>4174413</v>
      </c>
      <c r="F140" s="14">
        <f>data!AH62</f>
        <v>0</v>
      </c>
      <c r="G140" s="14">
        <f>data!AI62</f>
        <v>524213</v>
      </c>
      <c r="H140" s="14">
        <f>data!AJ62</f>
        <v>9379628</v>
      </c>
      <c r="I140" s="14">
        <f>data!AK62</f>
        <v>28675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3496378.2899999996</v>
      </c>
      <c r="F141" s="14">
        <f>data!AH63</f>
        <v>0</v>
      </c>
      <c r="G141" s="14">
        <f>data!AI63</f>
        <v>0</v>
      </c>
      <c r="H141" s="14">
        <f>data!AJ63</f>
        <v>156232.29000000004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4825.5000000000009</v>
      </c>
      <c r="D142" s="14">
        <f>data!AF64</f>
        <v>0</v>
      </c>
      <c r="E142" s="14">
        <f>data!AG64</f>
        <v>2970117.69</v>
      </c>
      <c r="F142" s="14">
        <f>data!AH64</f>
        <v>0</v>
      </c>
      <c r="G142" s="14">
        <f>data!AI64</f>
        <v>389978.23</v>
      </c>
      <c r="H142" s="14">
        <f>data!AJ64</f>
        <v>3734094.36</v>
      </c>
      <c r="I142" s="14">
        <f>data!AK64</f>
        <v>2541.56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11495.71</v>
      </c>
      <c r="D143" s="14">
        <f>data!AF65</f>
        <v>0</v>
      </c>
      <c r="E143" s="14">
        <f>data!AG65</f>
        <v>142756.38999999998</v>
      </c>
      <c r="F143" s="14">
        <f>data!AH65</f>
        <v>0</v>
      </c>
      <c r="G143" s="14">
        <f>data!AI65</f>
        <v>34890.94</v>
      </c>
      <c r="H143" s="14">
        <f>data!AJ65</f>
        <v>278171.07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143.51</v>
      </c>
      <c r="D144" s="14">
        <f>data!AF66</f>
        <v>0</v>
      </c>
      <c r="E144" s="14">
        <f>data!AG66</f>
        <v>6272523.2400000002</v>
      </c>
      <c r="F144" s="14">
        <f>data!AH66</f>
        <v>0</v>
      </c>
      <c r="G144" s="14">
        <f>data!AI66</f>
        <v>58151.31</v>
      </c>
      <c r="H144" s="14">
        <f>data!AJ66</f>
        <v>505726.2</v>
      </c>
      <c r="I144" s="14">
        <f>data!AK66</f>
        <v>11378.72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62102</v>
      </c>
      <c r="D145" s="14">
        <f>data!AF67</f>
        <v>0</v>
      </c>
      <c r="E145" s="14">
        <f>data!AG67</f>
        <v>1294543</v>
      </c>
      <c r="F145" s="14">
        <f>data!AH67</f>
        <v>0</v>
      </c>
      <c r="G145" s="14">
        <f>data!AI67</f>
        <v>222442</v>
      </c>
      <c r="H145" s="14">
        <f>data!AJ67</f>
        <v>2307915</v>
      </c>
      <c r="I145" s="14">
        <f>data!AK67</f>
        <v>340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315867.77999999997</v>
      </c>
      <c r="F146" s="14">
        <f>data!AH68</f>
        <v>0</v>
      </c>
      <c r="G146" s="14">
        <f>data!AI68</f>
        <v>5397.2899999999991</v>
      </c>
      <c r="H146" s="14">
        <f>data!AJ68</f>
        <v>2171151.81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7.3100000000049477</v>
      </c>
      <c r="D147" s="14">
        <f>data!AF69</f>
        <v>0</v>
      </c>
      <c r="E147" s="14">
        <f>data!AG69</f>
        <v>52983.630000000034</v>
      </c>
      <c r="F147" s="14">
        <f>data!AH69</f>
        <v>0</v>
      </c>
      <c r="G147" s="14">
        <f>data!AI69</f>
        <v>8218.0399999999936</v>
      </c>
      <c r="H147" s="14">
        <f>data!AJ69</f>
        <v>385059.38000000018</v>
      </c>
      <c r="I147" s="14">
        <f>data!AK69</f>
        <v>335.35000000000082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-220.72</v>
      </c>
      <c r="D148" s="14">
        <f>-data!AF70</f>
        <v>0</v>
      </c>
      <c r="E148" s="14">
        <f>-data!AG70</f>
        <v>-102825.38</v>
      </c>
      <c r="F148" s="14">
        <f>-data!AH70</f>
        <v>0</v>
      </c>
      <c r="G148" s="14">
        <f>-data!AI70</f>
        <v>-5016.8900000000003</v>
      </c>
      <c r="H148" s="14">
        <f>-data!AJ70</f>
        <v>-221373.91</v>
      </c>
      <c r="I148" s="14">
        <f>-data!AK70</f>
        <v>-8265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2946610.1799999992</v>
      </c>
      <c r="D149" s="14">
        <f>data!AF71</f>
        <v>0</v>
      </c>
      <c r="E149" s="14">
        <f>data!AG71</f>
        <v>36800818.740000002</v>
      </c>
      <c r="F149" s="14">
        <f>data!AH71</f>
        <v>0</v>
      </c>
      <c r="G149" s="14">
        <f>data!AI71</f>
        <v>3948734.47</v>
      </c>
      <c r="H149" s="14">
        <f>data!AJ71</f>
        <v>74590789.780000001</v>
      </c>
      <c r="I149" s="14">
        <f>data!AK71</f>
        <v>153407.83000000002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847553</v>
      </c>
      <c r="D151" s="48">
        <f>+data!M697</f>
        <v>0</v>
      </c>
      <c r="E151" s="48">
        <f>+data!M698</f>
        <v>16490255</v>
      </c>
      <c r="F151" s="48">
        <f>+data!M699</f>
        <v>0</v>
      </c>
      <c r="G151" s="48">
        <f>+data!M700</f>
        <v>2159997</v>
      </c>
      <c r="H151" s="48">
        <f>+data!M701</f>
        <v>26341192</v>
      </c>
      <c r="I151" s="48">
        <f>+data!M702</f>
        <v>107901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8372988.0499999998</v>
      </c>
      <c r="D152" s="14">
        <f>data!AF73</f>
        <v>0</v>
      </c>
      <c r="E152" s="14">
        <f>data!AG73</f>
        <v>108762432.58999999</v>
      </c>
      <c r="F152" s="14">
        <f>data!AH73</f>
        <v>0</v>
      </c>
      <c r="G152" s="14">
        <f>data!AI73</f>
        <v>8978492.120000001</v>
      </c>
      <c r="H152" s="14">
        <f>data!AJ73</f>
        <v>7018551</v>
      </c>
      <c r="I152" s="14">
        <f>data!AK73</f>
        <v>363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764286.95</v>
      </c>
      <c r="D153" s="14">
        <f>data!AF74</f>
        <v>0</v>
      </c>
      <c r="E153" s="14">
        <f>data!AG74</f>
        <v>266353826.13</v>
      </c>
      <c r="F153" s="14">
        <f>data!AH74</f>
        <v>0</v>
      </c>
      <c r="G153" s="14">
        <f>data!AI74</f>
        <v>463015.00000000006</v>
      </c>
      <c r="H153" s="14">
        <f>data!AJ74</f>
        <v>151226137.41</v>
      </c>
      <c r="I153" s="14">
        <f>data!AK74</f>
        <v>513090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9137275</v>
      </c>
      <c r="D154" s="14">
        <f>data!AF75</f>
        <v>0</v>
      </c>
      <c r="E154" s="14">
        <f>data!AG75</f>
        <v>375116258.71999997</v>
      </c>
      <c r="F154" s="14">
        <f>data!AH75</f>
        <v>0</v>
      </c>
      <c r="G154" s="14">
        <f>data!AI75</f>
        <v>9441507.120000001</v>
      </c>
      <c r="H154" s="14">
        <f>data!AJ75</f>
        <v>158244688.41</v>
      </c>
      <c r="I154" s="14">
        <f>data!AK75</f>
        <v>513453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41750.120000000003</v>
      </c>
      <c r="F156" s="14">
        <f>data!AH76</f>
        <v>0</v>
      </c>
      <c r="G156" s="14">
        <f>data!AI76</f>
        <v>12157.05</v>
      </c>
      <c r="H156" s="14">
        <f>data!AJ76</f>
        <v>74095.77</v>
      </c>
      <c r="I156" s="14">
        <f>data!AK76</f>
        <v>935.92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20845</v>
      </c>
      <c r="F157" s="14">
        <f>data!AH77</f>
        <v>0</v>
      </c>
      <c r="G157" s="14">
        <f>data!AI77</f>
        <v>10002</v>
      </c>
      <c r="H157" s="14">
        <f>data!AJ77</f>
        <v>41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21139</v>
      </c>
      <c r="F158" s="14">
        <f>data!AH78</f>
        <v>0</v>
      </c>
      <c r="G158" s="14">
        <f>data!AI78</f>
        <v>0</v>
      </c>
      <c r="H158" s="14">
        <f>data!AJ78</f>
        <v>12176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870</v>
      </c>
      <c r="D159" s="14">
        <f>data!AF79</f>
        <v>0</v>
      </c>
      <c r="E159" s="14">
        <f>data!AG79</f>
        <v>403389</v>
      </c>
      <c r="F159" s="14">
        <f>data!AH79</f>
        <v>0</v>
      </c>
      <c r="G159" s="14">
        <f>data!AI79</f>
        <v>44706</v>
      </c>
      <c r="H159" s="14">
        <f>data!AJ79</f>
        <v>208491</v>
      </c>
      <c r="I159" s="14">
        <f>data!AK79</f>
        <v>2024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104.90574450617731</v>
      </c>
      <c r="F160" s="26">
        <f>data!AH80</f>
        <v>0</v>
      </c>
      <c r="G160" s="26">
        <f>data!AI80</f>
        <v>17.449336298979549</v>
      </c>
      <c r="H160" s="26">
        <f>data!AJ80</f>
        <v>29.192320543946256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Tacoma General / Allenmore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27241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5.5283506841741987</v>
      </c>
      <c r="D170" s="26">
        <f>data!AM60</f>
        <v>0</v>
      </c>
      <c r="E170" s="26">
        <f>data!AN60</f>
        <v>0</v>
      </c>
      <c r="F170" s="26">
        <f>data!AO60</f>
        <v>-8.1315068482011615E-2</v>
      </c>
      <c r="G170" s="26">
        <f>data!AP60</f>
        <v>42.089571227111023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590182.33000000007</v>
      </c>
      <c r="D171" s="14">
        <f>data!AM61</f>
        <v>0</v>
      </c>
      <c r="E171" s="14">
        <f>data!AN61</f>
        <v>0</v>
      </c>
      <c r="F171" s="14">
        <f>data!AO61</f>
        <v>-3344.15</v>
      </c>
      <c r="G171" s="14">
        <f>data!AP61</f>
        <v>8436521.3100000005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133017</v>
      </c>
      <c r="D172" s="14">
        <f>data!AM62</f>
        <v>0</v>
      </c>
      <c r="E172" s="14">
        <f>data!AN62</f>
        <v>0</v>
      </c>
      <c r="F172" s="14">
        <f>data!AO62</f>
        <v>-9128</v>
      </c>
      <c r="G172" s="14">
        <f>data!AP62</f>
        <v>1090857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10316.11</v>
      </c>
      <c r="D174" s="14">
        <f>data!AM64</f>
        <v>0</v>
      </c>
      <c r="E174" s="14">
        <f>data!AN64</f>
        <v>0</v>
      </c>
      <c r="F174" s="14">
        <f>data!AO64</f>
        <v>-53.74</v>
      </c>
      <c r="G174" s="14">
        <f>data!AP64</f>
        <v>336055.2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1225.3200000000002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12246.65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50910.09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69159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495189.3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219.17999999999984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32813.449999999968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-95265.950000000012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734959.94000000006</v>
      </c>
      <c r="D181" s="14">
        <f>data!AM71</f>
        <v>0</v>
      </c>
      <c r="E181" s="14">
        <f>data!AN71</f>
        <v>0</v>
      </c>
      <c r="F181" s="14">
        <f>data!AO71</f>
        <v>-12525.89</v>
      </c>
      <c r="G181" s="14">
        <f>data!AP71</f>
        <v>10428486.050000001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215907</v>
      </c>
      <c r="D183" s="48">
        <f>+data!M704</f>
        <v>0</v>
      </c>
      <c r="E183" s="48">
        <f>+data!M705</f>
        <v>0</v>
      </c>
      <c r="F183" s="48">
        <f>+data!M706</f>
        <v>-3596</v>
      </c>
      <c r="G183" s="48">
        <f>+data!M707</f>
        <v>3091546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2104939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723350.00000000012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22356106.5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2828289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22356106.5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2083.16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93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227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8246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-3.0483561639659786E-2</v>
      </c>
      <c r="G192" s="26">
        <f>data!AP80</f>
        <v>2.1961589038087452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Tacoma General / Allenmore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323870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216.98715544972779</v>
      </c>
      <c r="G202" s="26">
        <f>data!AW60</f>
        <v>69.648350675390645</v>
      </c>
      <c r="H202" s="26">
        <f>data!AX60</f>
        <v>0</v>
      </c>
      <c r="I202" s="26">
        <f>data!AY60</f>
        <v>13.711202052916276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29461154.739999998</v>
      </c>
      <c r="G203" s="14">
        <f>data!AW61</f>
        <v>6378413.7299999995</v>
      </c>
      <c r="H203" s="14">
        <f>data!AX61</f>
        <v>0</v>
      </c>
      <c r="I203" s="14">
        <f>data!AY61</f>
        <v>675228.83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5296828</v>
      </c>
      <c r="G204" s="14">
        <f>data!AW62</f>
        <v>1653300</v>
      </c>
      <c r="H204" s="14">
        <f>data!AX62</f>
        <v>0</v>
      </c>
      <c r="I204" s="14">
        <f>data!AY62</f>
        <v>271605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979712.44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4183839.96</v>
      </c>
      <c r="G206" s="14">
        <f>data!AW64</f>
        <v>44425.87</v>
      </c>
      <c r="H206" s="14">
        <f>data!AX64</f>
        <v>0</v>
      </c>
      <c r="I206" s="14">
        <f>data!AY64</f>
        <v>329063.47000000015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194204.85</v>
      </c>
      <c r="G207" s="14">
        <f>data!AW65</f>
        <v>21695.919999999998</v>
      </c>
      <c r="H207" s="14">
        <f>data!AX65</f>
        <v>0</v>
      </c>
      <c r="I207" s="14">
        <f>data!AY65</f>
        <v>40680.199999999997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794285.81</v>
      </c>
      <c r="G208" s="14">
        <f>data!AW66</f>
        <v>61681.31</v>
      </c>
      <c r="H208" s="14">
        <f>data!AX66</f>
        <v>0</v>
      </c>
      <c r="I208" s="14">
        <f>data!AY66</f>
        <v>21373.79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1634754</v>
      </c>
      <c r="G209" s="14">
        <f>data!AW67</f>
        <v>43187</v>
      </c>
      <c r="H209" s="14">
        <f>data!AX67</f>
        <v>0</v>
      </c>
      <c r="I209" s="14">
        <f>data!AY67</f>
        <v>208622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795251.21000000008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266734.34000000008</v>
      </c>
      <c r="G211" s="14">
        <f>data!AW69</f>
        <v>88776.339999999982</v>
      </c>
      <c r="H211" s="14">
        <f>data!AX69</f>
        <v>0</v>
      </c>
      <c r="I211" s="14">
        <f>data!AY69</f>
        <v>-8217.119999999999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-143287.51</v>
      </c>
      <c r="G212" s="14">
        <f>-data!AW70</f>
        <v>-1379006.6899999995</v>
      </c>
      <c r="H212" s="14">
        <f>-data!AX70</f>
        <v>0</v>
      </c>
      <c r="I212" s="14">
        <f>-data!AY70</f>
        <v>-298074.55000000005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43463477.840000004</v>
      </c>
      <c r="G213" s="14">
        <f>data!AW71</f>
        <v>6912473.4799999995</v>
      </c>
      <c r="H213" s="14">
        <f>data!AX71</f>
        <v>0</v>
      </c>
      <c r="I213" s="14">
        <f>data!AY71</f>
        <v>1240281.6199999999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14722671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33743296.25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85167383.550000012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118910679.80000001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25096.04</v>
      </c>
      <c r="G220" s="14">
        <f>data!AW76</f>
        <v>4397.29</v>
      </c>
      <c r="H220" s="14">
        <f>data!AX76</f>
        <v>0</v>
      </c>
      <c r="I220" s="85">
        <f>data!AY76</f>
        <v>7753.91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4899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26265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71587</v>
      </c>
      <c r="G223" s="14">
        <f>data!AW79</f>
        <v>3</v>
      </c>
      <c r="H223" s="213" t="str">
        <f>IF(data!AX79&gt;0,data!AX79,"")</f>
        <v>x</v>
      </c>
      <c r="I223" s="213">
        <f>IF(data!AY79&gt;0,data!AY79,"")</f>
        <v>18199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41.597543144986638</v>
      </c>
      <c r="G224" s="213">
        <f>IF(data!AW80&gt;0,data!AW80,"")</f>
        <v>0.21599315065534341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Tacoma General / Allenmore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592617.86000000022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25.302180818451763</v>
      </c>
      <c r="F234" s="26">
        <f>data!BC60</f>
        <v>9.9823164369887234</v>
      </c>
      <c r="G234" s="26">
        <f>data!BD60</f>
        <v>8.0394856153370569</v>
      </c>
      <c r="H234" s="26">
        <f>data!BE60</f>
        <v>9.7060369849717762</v>
      </c>
      <c r="I234" s="26">
        <f>data!BF60</f>
        <v>21.68544862716638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2548238.8100000005</v>
      </c>
      <c r="F235" s="14">
        <f>data!BC61</f>
        <v>1393009.3599999999</v>
      </c>
      <c r="G235" s="14">
        <f>data!BD61</f>
        <v>397362.61</v>
      </c>
      <c r="H235" s="14">
        <f>data!BE61</f>
        <v>906613.56</v>
      </c>
      <c r="I235" s="14">
        <f>data!BF61</f>
        <v>993266.7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595720</v>
      </c>
      <c r="F236" s="14">
        <f>data!BC62</f>
        <v>258621</v>
      </c>
      <c r="G236" s="14">
        <f>data!BD62</f>
        <v>158479</v>
      </c>
      <c r="H236" s="14">
        <f>data!BE62</f>
        <v>224713</v>
      </c>
      <c r="I236" s="14">
        <f>data!BF62</f>
        <v>422895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9490.0400000000027</v>
      </c>
      <c r="F238" s="14">
        <f>data!BC64</f>
        <v>12813.56</v>
      </c>
      <c r="G238" s="14">
        <f>data!BD64</f>
        <v>21062.730000000003</v>
      </c>
      <c r="H238" s="14">
        <f>data!BE64</f>
        <v>10791.57</v>
      </c>
      <c r="I238" s="14">
        <f>data!BF64</f>
        <v>85885.29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4913.62</v>
      </c>
      <c r="F239" s="14">
        <f>data!BC65</f>
        <v>2397.8200000000002</v>
      </c>
      <c r="G239" s="14">
        <f>data!BD65</f>
        <v>10589.05</v>
      </c>
      <c r="H239" s="14">
        <f>data!BE65</f>
        <v>118035.06999999999</v>
      </c>
      <c r="I239" s="14">
        <f>data!BF65</f>
        <v>13625.21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2079.42</v>
      </c>
      <c r="F240" s="14">
        <f>data!BC66</f>
        <v>0</v>
      </c>
      <c r="G240" s="14">
        <f>data!BD66</f>
        <v>87840.1</v>
      </c>
      <c r="H240" s="14">
        <f>data!BE66</f>
        <v>670359.43000000005</v>
      </c>
      <c r="I240" s="14">
        <f>data!BF66</f>
        <v>120480.46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16487</v>
      </c>
      <c r="F241" s="14">
        <f>data!BC67</f>
        <v>9173</v>
      </c>
      <c r="G241" s="14">
        <f>data!BD67</f>
        <v>47279</v>
      </c>
      <c r="H241" s="14">
        <f>data!BE67</f>
        <v>529151</v>
      </c>
      <c r="I241" s="14">
        <f>data!BF67</f>
        <v>50822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3.19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12786.519999999993</v>
      </c>
      <c r="F243" s="14">
        <f>data!BC69</f>
        <v>0</v>
      </c>
      <c r="G243" s="14">
        <f>data!BD69</f>
        <v>56.780000000000655</v>
      </c>
      <c r="H243" s="14">
        <f>data!BE69</f>
        <v>5892.8800000000338</v>
      </c>
      <c r="I243" s="14">
        <f>data!BF69</f>
        <v>109038.34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-675.2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3189715.4100000006</v>
      </c>
      <c r="F245" s="14">
        <f>data!BC71</f>
        <v>1676014.74</v>
      </c>
      <c r="G245" s="14">
        <f>data!BD71</f>
        <v>721994.07000000007</v>
      </c>
      <c r="H245" s="14">
        <f>data!BE71</f>
        <v>2465556.5100000002</v>
      </c>
      <c r="I245" s="14">
        <f>data!BF71</f>
        <v>1796016.19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>
        <f>IF(data!BC73&gt;0,data!BC73,"")</f>
        <v>497052.99999999994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>
        <f>IF(data!BC74&gt;0,data!BC74,"")</f>
        <v>13574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>
        <f>IF(data!BC75&gt;0,data!BC75,"")</f>
        <v>510626.99999999994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556.27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>
        <f>IF(data!BD79&gt;0,data!BD79,"")</f>
        <v>9</v>
      </c>
      <c r="H255" s="213" t="str">
        <f>IF(data!BE79&gt;0,data!BE79,"")</f>
        <v>x</v>
      </c>
      <c r="I255" s="213">
        <f>IF(data!BF79&gt;0,data!BF79,"")</f>
        <v>51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>
        <f>IF(data!BC80&gt;0,data!BC80,"")</f>
        <v>3.9551438350746384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Tacoma General / Allenmore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28.523163694722854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1464919.28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566822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27650.97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6027.9900000000007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39957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19846.72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2020.220000000013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2127244.1800000006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534.07000000000005</v>
      </c>
      <c r="F284" s="85">
        <f>data!BJ76</f>
        <v>0</v>
      </c>
      <c r="G284" s="85">
        <f>data!BK76</f>
        <v>0</v>
      </c>
      <c r="H284" s="85">
        <f>data!BL76</f>
        <v>3512.76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70012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2429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Tacoma General / Allenmore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12.700253422917774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2496106.5700000003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379742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81540.23000000001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408709.68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39038.79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176279.66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682589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26.21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770207.77999999991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5034239.9200000009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10448.950000000001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>
        <f>IF(data!BN80&gt;0,data!BN80,"")</f>
        <v>0.22830068490023281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Tacoma General / Allenmore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34.552191776088748</v>
      </c>
      <c r="G330" s="26">
        <f>data!BY60</f>
        <v>10.17229451915448</v>
      </c>
      <c r="H330" s="26">
        <f>data!BZ60</f>
        <v>35.92240821425721</v>
      </c>
      <c r="I330" s="26">
        <f>data!CA60</f>
        <v>3.5815116433449985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3593349.39</v>
      </c>
      <c r="G331" s="86">
        <f>data!BY61</f>
        <v>2005725.01</v>
      </c>
      <c r="H331" s="86">
        <f>data!BZ61</f>
        <v>2808075.9499999997</v>
      </c>
      <c r="I331" s="86">
        <f>data!CA61</f>
        <v>420071.2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820611</v>
      </c>
      <c r="G332" s="86">
        <f>data!BY62</f>
        <v>266360</v>
      </c>
      <c r="H332" s="86">
        <f>data!BZ62</f>
        <v>774135</v>
      </c>
      <c r="I332" s="86">
        <f>data!CA62</f>
        <v>89937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167105.75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17707.61</v>
      </c>
      <c r="G334" s="86">
        <f>data!BY64</f>
        <v>3203.6099999999997</v>
      </c>
      <c r="H334" s="86">
        <f>data!BZ64</f>
        <v>2037.56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19754.97</v>
      </c>
      <c r="G335" s="86">
        <f>data!BY65</f>
        <v>2456.56</v>
      </c>
      <c r="H335" s="86">
        <f>data!BZ65</f>
        <v>5956.71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113816.55</v>
      </c>
      <c r="G336" s="86">
        <f>data!BY66</f>
        <v>75879.27</v>
      </c>
      <c r="H336" s="86">
        <f>data!BZ66</f>
        <v>1048.53</v>
      </c>
      <c r="I336" s="86">
        <f>data!CA66</f>
        <v>48.75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31541</v>
      </c>
      <c r="G337" s="86">
        <f>data!BY67</f>
        <v>46882</v>
      </c>
      <c r="H337" s="86">
        <f>data!BZ67</f>
        <v>64598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6276.25</v>
      </c>
      <c r="G339" s="86">
        <f>data!BY69</f>
        <v>49740.789999999964</v>
      </c>
      <c r="H339" s="86">
        <f>data!BZ69</f>
        <v>4999.9999999999991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-224.31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4603056.7700000005</v>
      </c>
      <c r="G341" s="14">
        <f>data!BY71</f>
        <v>2617352.9899999998</v>
      </c>
      <c r="H341" s="14">
        <f>data!BZ71</f>
        <v>3660627.4399999995</v>
      </c>
      <c r="I341" s="14">
        <f>data!CA71</f>
        <v>510056.95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>
        <f>IF(data!BZ73&gt;0,data!BZ73,"")</f>
        <v>954720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>
        <f>IF(data!BZ74&gt;0,data!BZ74,"")</f>
        <v>48269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>
        <f>IF(data!BZ75&gt;0,data!BZ75,"")</f>
        <v>1002989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2393.92</v>
      </c>
      <c r="G348" s="85">
        <f>data!BY76</f>
        <v>319.29000000000002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101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0.20996164380685459</v>
      </c>
      <c r="H352" s="216">
        <f>IF(data!BZ80&gt;0,data!BZ80,"")</f>
        <v>11.105523971081436</v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Tacoma General / Allenmore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767.25368893599261</v>
      </c>
      <c r="E362" s="217"/>
      <c r="F362" s="211"/>
      <c r="G362" s="211"/>
      <c r="H362" s="211"/>
      <c r="I362" s="87">
        <f>data!CE60</f>
        <v>3904.2119261775047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80076425.899999991</v>
      </c>
      <c r="E363" s="218"/>
      <c r="F363" s="219"/>
      <c r="G363" s="219"/>
      <c r="H363" s="219"/>
      <c r="I363" s="86">
        <f>data!CE61</f>
        <v>408411909.75999993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17613349</v>
      </c>
      <c r="E364" s="218"/>
      <c r="F364" s="219"/>
      <c r="G364" s="219"/>
      <c r="H364" s="219"/>
      <c r="I364" s="86">
        <f>data!CE62</f>
        <v>87699751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4732542.18</v>
      </c>
      <c r="E365" s="218"/>
      <c r="F365" s="219"/>
      <c r="G365" s="219"/>
      <c r="H365" s="219"/>
      <c r="I365" s="86">
        <f>data!CE63</f>
        <v>26818208.219999999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1693341.97</v>
      </c>
      <c r="E366" s="218"/>
      <c r="F366" s="219"/>
      <c r="G366" s="219"/>
      <c r="H366" s="219"/>
      <c r="I366" s="86">
        <f>data!CE64</f>
        <v>189306652.21000001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67840.429999999993</v>
      </c>
      <c r="E367" s="218"/>
      <c r="F367" s="219"/>
      <c r="G367" s="219"/>
      <c r="H367" s="219"/>
      <c r="I367" s="86">
        <f>data!CE65</f>
        <v>2670553.6299999994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56275574.770000011</v>
      </c>
      <c r="E368" s="218"/>
      <c r="F368" s="219"/>
      <c r="G368" s="219"/>
      <c r="H368" s="219"/>
      <c r="I368" s="86">
        <f>data!CE66</f>
        <v>84091668.720000014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10135550</v>
      </c>
      <c r="E369" s="218"/>
      <c r="F369" s="219"/>
      <c r="G369" s="219"/>
      <c r="H369" s="219"/>
      <c r="I369" s="86">
        <f>data!CE67</f>
        <v>34448368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1577116.2599999998</v>
      </c>
      <c r="E370" s="218"/>
      <c r="F370" s="219"/>
      <c r="G370" s="219"/>
      <c r="H370" s="219"/>
      <c r="I370" s="86">
        <f>data!CE68</f>
        <v>8539653.0899999999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32093868.239999998</v>
      </c>
      <c r="E371" s="86">
        <f>data!CD69</f>
        <v>29297519.639999997</v>
      </c>
      <c r="F371" s="219"/>
      <c r="G371" s="219"/>
      <c r="H371" s="219"/>
      <c r="I371" s="86">
        <f>data!CE69</f>
        <v>64373563.25999999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-26873070.659999996</v>
      </c>
      <c r="E372" s="229">
        <f>data!CD70</f>
        <v>0</v>
      </c>
      <c r="F372" s="220"/>
      <c r="G372" s="220"/>
      <c r="H372" s="220"/>
      <c r="I372" s="14">
        <f>-data!CE70</f>
        <v>-33665779.849999994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177392538.09</v>
      </c>
      <c r="E373" s="86">
        <f>data!CD71</f>
        <v>29297519.639999997</v>
      </c>
      <c r="F373" s="219"/>
      <c r="G373" s="219"/>
      <c r="H373" s="219"/>
      <c r="I373" s="14">
        <f>data!CE71</f>
        <v>872694548.03999996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362464.9</v>
      </c>
      <c r="E376" s="214"/>
      <c r="F376" s="211"/>
      <c r="G376" s="211"/>
      <c r="H376" s="211"/>
      <c r="I376" s="85">
        <f>data!CE73</f>
        <v>1726820413.6400001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19615598.059999999</v>
      </c>
      <c r="E377" s="214"/>
      <c r="F377" s="211"/>
      <c r="G377" s="211"/>
      <c r="H377" s="211"/>
      <c r="I377" s="85">
        <f>data!CE74</f>
        <v>1819285845.3899999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19978062.959999997</v>
      </c>
      <c r="E378" s="214"/>
      <c r="F378" s="211"/>
      <c r="G378" s="211"/>
      <c r="H378" s="211"/>
      <c r="I378" s="85">
        <f>data!CE75</f>
        <v>3546106259.0300002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5362.54</v>
      </c>
      <c r="E380" s="214"/>
      <c r="F380" s="211"/>
      <c r="G380" s="211"/>
      <c r="H380" s="211"/>
      <c r="I380" s="14">
        <f>data!CE76</f>
        <v>592617.86000000022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323870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278272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19808</v>
      </c>
      <c r="E383" s="214"/>
      <c r="F383" s="211"/>
      <c r="G383" s="211"/>
      <c r="H383" s="211"/>
      <c r="I383" s="14">
        <f>data!CE79</f>
        <v>3116217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4.4611095884299852</v>
      </c>
      <c r="E384" s="217"/>
      <c r="F384" s="211"/>
      <c r="G384" s="211"/>
      <c r="H384" s="211"/>
      <c r="I384" s="84">
        <f>data!CE80</f>
        <v>1006.2843478073584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Data 2019</vt:lpstr>
      <vt:lpstr>Data 2018</vt:lpstr>
      <vt:lpstr>'Data 2019'!Costcenter</vt:lpstr>
      <vt:lpstr>Costcenter</vt:lpstr>
      <vt:lpstr>'Data 2018'!Edit</vt:lpstr>
      <vt:lpstr>'Data 2019'!Edit</vt:lpstr>
      <vt:lpstr>Edit</vt:lpstr>
      <vt:lpstr>'Data 2019'!Funds</vt:lpstr>
      <vt:lpstr>Funds</vt:lpstr>
      <vt:lpstr>'Data 2019'!Hospital</vt:lpstr>
      <vt:lpstr>Hospital</vt:lpstr>
      <vt:lpstr>'CC''s'!Print_Area</vt:lpstr>
      <vt:lpstr>data!Print_Area</vt:lpstr>
      <vt:lpstr>'Data 2018'!Print_Area</vt:lpstr>
      <vt:lpstr>'Data 2019'!Print_Area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'Data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2021-08-11T20:57:19Z</dcterms:modified>
</cp:coreProperties>
</file>