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8FFF7176-D417-418C-A3B7-49BE1CD50343}" xr6:coauthVersionLast="45" xr6:coauthVersionMax="45" xr10:uidLastSave="{00000000-0000-0000-0000-000000000000}"/>
  <bookViews>
    <workbookView xWindow="19090" yWindow="-110" windowWidth="19420" windowHeight="10420" tabRatio="726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 2019" sheetId="11" r:id="rId10"/>
    <sheet name="Prior Year 2018" sheetId="10" r:id="rId11"/>
  </sheets>
  <definedNames>
    <definedName name="_Fill" localSheetId="10" hidden="1">'Prior Year 2018'!$DR$819:$DR$864</definedName>
    <definedName name="_Fill" localSheetId="9" hidden="1">'Prior Year 2019'!$DR$921:$DR$966</definedName>
    <definedName name="_Fill" hidden="1">data!$DR$921:$DR$966</definedName>
    <definedName name="Costcenter" localSheetId="10">'Prior Year 2018'!#REF!</definedName>
    <definedName name="Costcenter" localSheetId="9">'Prior Year 2019'!$A$732:$W$813</definedName>
    <definedName name="Costcenter">data!$A$732:$W$813</definedName>
    <definedName name="Edit" localSheetId="10">'Prior Year 2018'!$A$410:$E$477</definedName>
    <definedName name="Edit" localSheetId="9">'Prior Year 2019'!$A$411:$E$478</definedName>
    <definedName name="Edit">data!$A$411:$E$478</definedName>
    <definedName name="Funds" localSheetId="10">'Prior Year 2018'!#REF!</definedName>
    <definedName name="Funds" localSheetId="9">'Prior Year 2019'!$A$728:$CF$730</definedName>
    <definedName name="Funds">data!$A$728:$CF$730</definedName>
    <definedName name="Hospital" localSheetId="10">'Prior Year 2018'!#REF!</definedName>
    <definedName name="Hospital" localSheetId="9">'Prior Year 2019'!$A$724:$BR$726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10">'Prior Year 2018'!$A$410:$E$477</definedName>
    <definedName name="_xlnm.Print_Area" localSheetId="9">'Prior Year 2019'!$A$411:$E$478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10">'Prior Year 2018'!#REF!</definedName>
    <definedName name="Support" localSheetId="9">'Prior Year 2019'!$A$720:$CD$722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D550" i="1"/>
  <c r="B550" i="1"/>
  <c r="B549" i="1"/>
  <c r="B548" i="1"/>
  <c r="B547" i="1"/>
  <c r="D546" i="1"/>
  <c r="B546" i="1"/>
  <c r="D545" i="1"/>
  <c r="B545" i="1"/>
  <c r="D544" i="1"/>
  <c r="B544" i="1"/>
  <c r="B543" i="1"/>
  <c r="B542" i="1"/>
  <c r="B541" i="1"/>
  <c r="D540" i="1"/>
  <c r="B540" i="1"/>
  <c r="D539" i="1"/>
  <c r="B539" i="1"/>
  <c r="D538" i="1"/>
  <c r="B538" i="1"/>
  <c r="D537" i="1"/>
  <c r="B537" i="1"/>
  <c r="D536" i="1"/>
  <c r="B536" i="1"/>
  <c r="D535" i="1"/>
  <c r="B535" i="1"/>
  <c r="D534" i="1"/>
  <c r="B534" i="1"/>
  <c r="D533" i="1"/>
  <c r="B533" i="1"/>
  <c r="D532" i="1"/>
  <c r="B532" i="1"/>
  <c r="D531" i="1"/>
  <c r="B531" i="1"/>
  <c r="D530" i="1"/>
  <c r="B530" i="1"/>
  <c r="D529" i="1"/>
  <c r="B529" i="1"/>
  <c r="D528" i="1"/>
  <c r="B528" i="1"/>
  <c r="D527" i="1"/>
  <c r="B527" i="1"/>
  <c r="D526" i="1"/>
  <c r="B526" i="1"/>
  <c r="D525" i="1"/>
  <c r="B525" i="1"/>
  <c r="D524" i="1"/>
  <c r="B524" i="1"/>
  <c r="D523" i="1"/>
  <c r="B523" i="1"/>
  <c r="D522" i="1"/>
  <c r="B522" i="1"/>
  <c r="B521" i="1"/>
  <c r="D520" i="1"/>
  <c r="B520" i="1"/>
  <c r="D519" i="1"/>
  <c r="B519" i="1"/>
  <c r="D518" i="1"/>
  <c r="B518" i="1"/>
  <c r="D517" i="1"/>
  <c r="B517" i="1"/>
  <c r="D516" i="1"/>
  <c r="B516" i="1"/>
  <c r="D515" i="1"/>
  <c r="B515" i="1"/>
  <c r="D514" i="1"/>
  <c r="B514" i="1"/>
  <c r="B513" i="1"/>
  <c r="B512" i="1"/>
  <c r="D511" i="1"/>
  <c r="B511" i="1"/>
  <c r="D510" i="1"/>
  <c r="B510" i="1"/>
  <c r="D509" i="1"/>
  <c r="B509" i="1"/>
  <c r="D508" i="1"/>
  <c r="B508" i="1"/>
  <c r="D507" i="1"/>
  <c r="B507" i="1"/>
  <c r="D506" i="1"/>
  <c r="B506" i="1"/>
  <c r="D505" i="1"/>
  <c r="B505" i="1"/>
  <c r="D504" i="1"/>
  <c r="B504" i="1"/>
  <c r="D503" i="1"/>
  <c r="B503" i="1"/>
  <c r="D502" i="1"/>
  <c r="B502" i="1"/>
  <c r="D501" i="1"/>
  <c r="B501" i="1"/>
  <c r="D500" i="1"/>
  <c r="B500" i="1"/>
  <c r="D499" i="1"/>
  <c r="B499" i="1"/>
  <c r="D498" i="1"/>
  <c r="B498" i="1"/>
  <c r="D497" i="1"/>
  <c r="B497" i="1"/>
  <c r="D496" i="1"/>
  <c r="B496" i="1"/>
  <c r="F493" i="1"/>
  <c r="D493" i="1"/>
  <c r="B493" i="1"/>
  <c r="D139" i="1" l="1"/>
  <c r="F386" i="1" l="1"/>
  <c r="F385" i="1"/>
  <c r="F384" i="1"/>
  <c r="F383" i="1"/>
  <c r="F382" i="1"/>
  <c r="F381" i="1"/>
  <c r="F380" i="1"/>
  <c r="F379" i="1"/>
  <c r="F378" i="1"/>
  <c r="C383" i="1" l="1"/>
  <c r="D221" i="1" l="1"/>
  <c r="D229" i="1"/>
  <c r="D242" i="1" s="1"/>
  <c r="D236" i="1"/>
  <c r="D240" i="1"/>
  <c r="O817" i="11" l="1"/>
  <c r="M817" i="11"/>
  <c r="L817" i="11"/>
  <c r="K817" i="11"/>
  <c r="J817" i="11"/>
  <c r="I817" i="11"/>
  <c r="H817" i="11"/>
  <c r="G817" i="11"/>
  <c r="F817" i="11"/>
  <c r="E817" i="11"/>
  <c r="D817" i="11"/>
  <c r="W815" i="11"/>
  <c r="X813" i="11"/>
  <c r="X815" i="11" s="1"/>
  <c r="W813" i="11"/>
  <c r="V813" i="11"/>
  <c r="V815" i="11" s="1"/>
  <c r="U813" i="11"/>
  <c r="U815" i="11" s="1"/>
  <c r="A813" i="11"/>
  <c r="T812" i="11"/>
  <c r="S812" i="11"/>
  <c r="R812" i="11"/>
  <c r="Q812" i="11"/>
  <c r="P812" i="11"/>
  <c r="M812" i="11"/>
  <c r="L812" i="11"/>
  <c r="K812" i="11"/>
  <c r="I812" i="11"/>
  <c r="H812" i="11"/>
  <c r="G812" i="11"/>
  <c r="F812" i="11"/>
  <c r="D812" i="11"/>
  <c r="C812" i="11"/>
  <c r="A812" i="11"/>
  <c r="T811" i="11"/>
  <c r="S811" i="11"/>
  <c r="R811" i="11"/>
  <c r="Q811" i="11"/>
  <c r="P811" i="11"/>
  <c r="M811" i="11"/>
  <c r="L811" i="11"/>
  <c r="K811" i="11"/>
  <c r="I811" i="11"/>
  <c r="H811" i="11"/>
  <c r="G811" i="11"/>
  <c r="F811" i="11"/>
  <c r="D811" i="11"/>
  <c r="C811" i="11"/>
  <c r="A811" i="11"/>
  <c r="T810" i="11"/>
  <c r="S810" i="11"/>
  <c r="R810" i="11"/>
  <c r="Q810" i="11"/>
  <c r="P810" i="11"/>
  <c r="M810" i="11"/>
  <c r="L810" i="11"/>
  <c r="K810" i="11"/>
  <c r="I810" i="11"/>
  <c r="H810" i="11"/>
  <c r="G810" i="11"/>
  <c r="F810" i="11"/>
  <c r="D810" i="11"/>
  <c r="C810" i="11"/>
  <c r="A810" i="11"/>
  <c r="T809" i="11"/>
  <c r="S809" i="11"/>
  <c r="R809" i="11"/>
  <c r="Q809" i="11"/>
  <c r="P809" i="11"/>
  <c r="M809" i="11"/>
  <c r="L809" i="11"/>
  <c r="K809" i="11"/>
  <c r="I809" i="11"/>
  <c r="H809" i="11"/>
  <c r="G809" i="11"/>
  <c r="F809" i="11"/>
  <c r="D809" i="11"/>
  <c r="C809" i="11"/>
  <c r="A809" i="11"/>
  <c r="T808" i="11"/>
  <c r="S808" i="11"/>
  <c r="R808" i="11"/>
  <c r="Q808" i="11"/>
  <c r="P808" i="11"/>
  <c r="M808" i="11"/>
  <c r="L808" i="11"/>
  <c r="K808" i="11"/>
  <c r="I808" i="11"/>
  <c r="H808" i="11"/>
  <c r="G808" i="11"/>
  <c r="F808" i="11"/>
  <c r="D808" i="11"/>
  <c r="C808" i="11"/>
  <c r="A808" i="11"/>
  <c r="T807" i="11"/>
  <c r="S807" i="11"/>
  <c r="R807" i="11"/>
  <c r="Q807" i="11"/>
  <c r="P807" i="11"/>
  <c r="M807" i="11"/>
  <c r="L807" i="11"/>
  <c r="K807" i="11"/>
  <c r="I807" i="11"/>
  <c r="H807" i="11"/>
  <c r="G807" i="11"/>
  <c r="F807" i="11"/>
  <c r="D807" i="11"/>
  <c r="C807" i="11"/>
  <c r="A807" i="11"/>
  <c r="T806" i="11"/>
  <c r="S806" i="11"/>
  <c r="R806" i="11"/>
  <c r="Q806" i="11"/>
  <c r="P806" i="11"/>
  <c r="M806" i="11"/>
  <c r="L806" i="11"/>
  <c r="K806" i="11"/>
  <c r="I806" i="11"/>
  <c r="H806" i="11"/>
  <c r="G806" i="11"/>
  <c r="F806" i="11"/>
  <c r="D806" i="11"/>
  <c r="C806" i="11"/>
  <c r="A806" i="11"/>
  <c r="T805" i="11"/>
  <c r="S805" i="11"/>
  <c r="R805" i="11"/>
  <c r="Q805" i="11"/>
  <c r="P805" i="11"/>
  <c r="M805" i="11"/>
  <c r="L805" i="11"/>
  <c r="K805" i="11"/>
  <c r="I805" i="11"/>
  <c r="H805" i="11"/>
  <c r="G805" i="11"/>
  <c r="F805" i="11"/>
  <c r="D805" i="11"/>
  <c r="C805" i="11"/>
  <c r="A805" i="11"/>
  <c r="T804" i="11"/>
  <c r="S804" i="11"/>
  <c r="R804" i="11"/>
  <c r="Q804" i="11"/>
  <c r="P804" i="11"/>
  <c r="M804" i="11"/>
  <c r="L804" i="11"/>
  <c r="K804" i="11"/>
  <c r="I804" i="11"/>
  <c r="H804" i="11"/>
  <c r="G804" i="11"/>
  <c r="F804" i="11"/>
  <c r="D804" i="11"/>
  <c r="C804" i="11"/>
  <c r="A804" i="11"/>
  <c r="T803" i="11"/>
  <c r="S803" i="11"/>
  <c r="R803" i="11"/>
  <c r="Q803" i="11"/>
  <c r="P803" i="11"/>
  <c r="M803" i="11"/>
  <c r="L803" i="11"/>
  <c r="K803" i="11"/>
  <c r="I803" i="11"/>
  <c r="H803" i="11"/>
  <c r="G803" i="11"/>
  <c r="F803" i="11"/>
  <c r="D803" i="11"/>
  <c r="C803" i="11"/>
  <c r="A803" i="11"/>
  <c r="T802" i="11"/>
  <c r="S802" i="11"/>
  <c r="R802" i="11"/>
  <c r="Q802" i="11"/>
  <c r="P802" i="11"/>
  <c r="M802" i="11"/>
  <c r="L802" i="11"/>
  <c r="K802" i="11"/>
  <c r="I802" i="11"/>
  <c r="H802" i="11"/>
  <c r="G802" i="11"/>
  <c r="F802" i="11"/>
  <c r="D802" i="11"/>
  <c r="C802" i="11"/>
  <c r="A802" i="11"/>
  <c r="T801" i="11"/>
  <c r="S801" i="11"/>
  <c r="R801" i="11"/>
  <c r="Q801" i="11"/>
  <c r="P801" i="11"/>
  <c r="M801" i="11"/>
  <c r="L801" i="11"/>
  <c r="K801" i="11"/>
  <c r="I801" i="11"/>
  <c r="H801" i="11"/>
  <c r="G801" i="11"/>
  <c r="F801" i="11"/>
  <c r="D801" i="11"/>
  <c r="C801" i="11"/>
  <c r="A801" i="11"/>
  <c r="T800" i="11"/>
  <c r="S800" i="11"/>
  <c r="R800" i="11"/>
  <c r="Q800" i="11"/>
  <c r="P800" i="11"/>
  <c r="M800" i="11"/>
  <c r="L800" i="11"/>
  <c r="K800" i="11"/>
  <c r="I800" i="11"/>
  <c r="H800" i="11"/>
  <c r="G800" i="11"/>
  <c r="F800" i="11"/>
  <c r="D800" i="11"/>
  <c r="C800" i="11"/>
  <c r="A800" i="11"/>
  <c r="T799" i="11"/>
  <c r="S799" i="11"/>
  <c r="R799" i="11"/>
  <c r="Q799" i="11"/>
  <c r="P799" i="11"/>
  <c r="M799" i="11"/>
  <c r="L799" i="11"/>
  <c r="K799" i="11"/>
  <c r="I799" i="11"/>
  <c r="H799" i="11"/>
  <c r="G799" i="11"/>
  <c r="F799" i="11"/>
  <c r="D799" i="11"/>
  <c r="C799" i="11"/>
  <c r="A799" i="11"/>
  <c r="T798" i="11"/>
  <c r="S798" i="11"/>
  <c r="R798" i="11"/>
  <c r="Q798" i="11"/>
  <c r="P798" i="11"/>
  <c r="M798" i="11"/>
  <c r="L798" i="11"/>
  <c r="K798" i="11"/>
  <c r="I798" i="11"/>
  <c r="H798" i="11"/>
  <c r="G798" i="11"/>
  <c r="F798" i="11"/>
  <c r="D798" i="11"/>
  <c r="C798" i="11"/>
  <c r="A798" i="11"/>
  <c r="T797" i="11"/>
  <c r="S797" i="11"/>
  <c r="R797" i="11"/>
  <c r="Q797" i="11"/>
  <c r="P797" i="11"/>
  <c r="M797" i="11"/>
  <c r="L797" i="11"/>
  <c r="K797" i="11"/>
  <c r="I797" i="11"/>
  <c r="H797" i="11"/>
  <c r="G797" i="11"/>
  <c r="F797" i="11"/>
  <c r="D797" i="11"/>
  <c r="C797" i="11"/>
  <c r="A797" i="11"/>
  <c r="T796" i="11"/>
  <c r="S796" i="11"/>
  <c r="R796" i="11"/>
  <c r="Q796" i="11"/>
  <c r="P796" i="11"/>
  <c r="M796" i="11"/>
  <c r="L796" i="11"/>
  <c r="K796" i="11"/>
  <c r="I796" i="11"/>
  <c r="H796" i="11"/>
  <c r="G796" i="11"/>
  <c r="F796" i="11"/>
  <c r="D796" i="11"/>
  <c r="C796" i="11"/>
  <c r="A796" i="11"/>
  <c r="T795" i="11"/>
  <c r="S795" i="11"/>
  <c r="R795" i="11"/>
  <c r="Q795" i="11"/>
  <c r="P795" i="11"/>
  <c r="M795" i="11"/>
  <c r="L795" i="11"/>
  <c r="K795" i="11"/>
  <c r="I795" i="11"/>
  <c r="H795" i="11"/>
  <c r="G795" i="11"/>
  <c r="F795" i="11"/>
  <c r="D795" i="11"/>
  <c r="C795" i="11"/>
  <c r="A795" i="11"/>
  <c r="T794" i="11"/>
  <c r="S794" i="11"/>
  <c r="R794" i="11"/>
  <c r="Q794" i="11"/>
  <c r="P794" i="11"/>
  <c r="M794" i="11"/>
  <c r="L794" i="11"/>
  <c r="K794" i="11"/>
  <c r="I794" i="11"/>
  <c r="H794" i="11"/>
  <c r="G794" i="11"/>
  <c r="F794" i="11"/>
  <c r="D794" i="11"/>
  <c r="C794" i="11"/>
  <c r="A794" i="11"/>
  <c r="T793" i="11"/>
  <c r="S793" i="11"/>
  <c r="R793" i="11"/>
  <c r="Q793" i="11"/>
  <c r="P793" i="11"/>
  <c r="M793" i="11"/>
  <c r="L793" i="11"/>
  <c r="K793" i="11"/>
  <c r="I793" i="11"/>
  <c r="H793" i="11"/>
  <c r="G793" i="11"/>
  <c r="F793" i="11"/>
  <c r="D793" i="11"/>
  <c r="C793" i="11"/>
  <c r="A793" i="11"/>
  <c r="T792" i="11"/>
  <c r="S792" i="11"/>
  <c r="R792" i="11"/>
  <c r="Q792" i="11"/>
  <c r="P792" i="11"/>
  <c r="M792" i="11"/>
  <c r="L792" i="11"/>
  <c r="K792" i="11"/>
  <c r="I792" i="11"/>
  <c r="H792" i="11"/>
  <c r="G792" i="11"/>
  <c r="F792" i="11"/>
  <c r="D792" i="11"/>
  <c r="C792" i="11"/>
  <c r="A792" i="11"/>
  <c r="T791" i="11"/>
  <c r="S791" i="11"/>
  <c r="R791" i="11"/>
  <c r="Q791" i="11"/>
  <c r="P791" i="11"/>
  <c r="M791" i="11"/>
  <c r="L791" i="11"/>
  <c r="K791" i="11"/>
  <c r="I791" i="11"/>
  <c r="H791" i="11"/>
  <c r="G791" i="11"/>
  <c r="F791" i="11"/>
  <c r="D791" i="11"/>
  <c r="C791" i="11"/>
  <c r="A791" i="11"/>
  <c r="T790" i="11"/>
  <c r="S790" i="11"/>
  <c r="R790" i="11"/>
  <c r="Q790" i="11"/>
  <c r="P790" i="11"/>
  <c r="M790" i="11"/>
  <c r="L790" i="11"/>
  <c r="K790" i="11"/>
  <c r="I790" i="11"/>
  <c r="H790" i="11"/>
  <c r="G790" i="11"/>
  <c r="F790" i="11"/>
  <c r="D790" i="11"/>
  <c r="C790" i="11"/>
  <c r="A790" i="11"/>
  <c r="T789" i="11"/>
  <c r="S789" i="11"/>
  <c r="R789" i="11"/>
  <c r="Q789" i="11"/>
  <c r="P789" i="11"/>
  <c r="M789" i="11"/>
  <c r="L789" i="11"/>
  <c r="K789" i="11"/>
  <c r="I789" i="11"/>
  <c r="H789" i="11"/>
  <c r="G789" i="11"/>
  <c r="F789" i="11"/>
  <c r="D789" i="11"/>
  <c r="C789" i="11"/>
  <c r="A789" i="11"/>
  <c r="T788" i="11"/>
  <c r="S788" i="11"/>
  <c r="R788" i="11"/>
  <c r="Q788" i="11"/>
  <c r="P788" i="11"/>
  <c r="M788" i="11"/>
  <c r="L788" i="11"/>
  <c r="K788" i="11"/>
  <c r="I788" i="11"/>
  <c r="H788" i="11"/>
  <c r="G788" i="11"/>
  <c r="F788" i="11"/>
  <c r="D788" i="11"/>
  <c r="C788" i="11"/>
  <c r="B788" i="11"/>
  <c r="A788" i="11"/>
  <c r="T787" i="11"/>
  <c r="S787" i="11"/>
  <c r="R787" i="11"/>
  <c r="Q787" i="11"/>
  <c r="P787" i="11"/>
  <c r="M787" i="11"/>
  <c r="L787" i="11"/>
  <c r="K787" i="11"/>
  <c r="I787" i="11"/>
  <c r="H787" i="11"/>
  <c r="G787" i="11"/>
  <c r="F787" i="11"/>
  <c r="D787" i="11"/>
  <c r="C787" i="11"/>
  <c r="A787" i="11"/>
  <c r="T786" i="11"/>
  <c r="S786" i="11"/>
  <c r="R786" i="11"/>
  <c r="Q786" i="11"/>
  <c r="P786" i="11"/>
  <c r="M786" i="11"/>
  <c r="L786" i="11"/>
  <c r="K786" i="11"/>
  <c r="I786" i="11"/>
  <c r="H786" i="11"/>
  <c r="G786" i="11"/>
  <c r="F786" i="11"/>
  <c r="D786" i="11"/>
  <c r="C786" i="11"/>
  <c r="A786" i="11"/>
  <c r="T785" i="11"/>
  <c r="S785" i="11"/>
  <c r="R785" i="11"/>
  <c r="Q785" i="11"/>
  <c r="P785" i="11"/>
  <c r="M785" i="11"/>
  <c r="L785" i="11"/>
  <c r="K785" i="11"/>
  <c r="I785" i="11"/>
  <c r="H785" i="11"/>
  <c r="G785" i="11"/>
  <c r="F785" i="11"/>
  <c r="D785" i="11"/>
  <c r="C785" i="11"/>
  <c r="A785" i="11"/>
  <c r="T784" i="11"/>
  <c r="S784" i="11"/>
  <c r="R784" i="11"/>
  <c r="Q784" i="11"/>
  <c r="P784" i="11"/>
  <c r="M784" i="11"/>
  <c r="L784" i="11"/>
  <c r="K784" i="11"/>
  <c r="I784" i="11"/>
  <c r="H784" i="11"/>
  <c r="G784" i="11"/>
  <c r="F784" i="11"/>
  <c r="D784" i="11"/>
  <c r="C784" i="11"/>
  <c r="B784" i="11"/>
  <c r="A784" i="11"/>
  <c r="T783" i="11"/>
  <c r="S783" i="11"/>
  <c r="R783" i="11"/>
  <c r="Q783" i="11"/>
  <c r="P783" i="11"/>
  <c r="M783" i="11"/>
  <c r="L783" i="11"/>
  <c r="K783" i="11"/>
  <c r="I783" i="11"/>
  <c r="H783" i="11"/>
  <c r="G783" i="11"/>
  <c r="F783" i="11"/>
  <c r="D783" i="11"/>
  <c r="C783" i="11"/>
  <c r="B783" i="11"/>
  <c r="A783" i="11"/>
  <c r="T782" i="11"/>
  <c r="S782" i="11"/>
  <c r="R782" i="11"/>
  <c r="Q782" i="11"/>
  <c r="P782" i="11"/>
  <c r="M782" i="11"/>
  <c r="L782" i="11"/>
  <c r="K782" i="11"/>
  <c r="I782" i="11"/>
  <c r="H782" i="11"/>
  <c r="G782" i="11"/>
  <c r="F782" i="11"/>
  <c r="D782" i="11"/>
  <c r="C782" i="11"/>
  <c r="B782" i="11"/>
  <c r="A782" i="11"/>
  <c r="T781" i="11"/>
  <c r="S781" i="11"/>
  <c r="R781" i="11"/>
  <c r="Q781" i="11"/>
  <c r="P781" i="11"/>
  <c r="M781" i="11"/>
  <c r="L781" i="11"/>
  <c r="K781" i="11"/>
  <c r="I781" i="11"/>
  <c r="H781" i="11"/>
  <c r="G781" i="11"/>
  <c r="F781" i="11"/>
  <c r="D781" i="11"/>
  <c r="C781" i="11"/>
  <c r="A781" i="11"/>
  <c r="T780" i="11"/>
  <c r="S780" i="11"/>
  <c r="R780" i="11"/>
  <c r="Q780" i="11"/>
  <c r="P780" i="11"/>
  <c r="M780" i="11"/>
  <c r="L780" i="11"/>
  <c r="K780" i="11"/>
  <c r="I780" i="11"/>
  <c r="H780" i="11"/>
  <c r="G780" i="11"/>
  <c r="F780" i="11"/>
  <c r="D780" i="11"/>
  <c r="C780" i="11"/>
  <c r="A780" i="11"/>
  <c r="T779" i="11"/>
  <c r="S779" i="11"/>
  <c r="R779" i="11"/>
  <c r="Q779" i="11"/>
  <c r="P779" i="11"/>
  <c r="O779" i="11"/>
  <c r="M779" i="11"/>
  <c r="L779" i="11"/>
  <c r="K779" i="11"/>
  <c r="I779" i="11"/>
  <c r="H779" i="11"/>
  <c r="G779" i="11"/>
  <c r="F779" i="11"/>
  <c r="D779" i="11"/>
  <c r="C779" i="11"/>
  <c r="A779" i="11"/>
  <c r="T778" i="11"/>
  <c r="S778" i="11"/>
  <c r="R778" i="11"/>
  <c r="Q778" i="11"/>
  <c r="P778" i="11"/>
  <c r="O778" i="11"/>
  <c r="M778" i="11"/>
  <c r="L778" i="11"/>
  <c r="K778" i="11"/>
  <c r="I778" i="11"/>
  <c r="H778" i="11"/>
  <c r="G778" i="11"/>
  <c r="F778" i="11"/>
  <c r="D778" i="11"/>
  <c r="C778" i="11"/>
  <c r="B778" i="11"/>
  <c r="A778" i="11"/>
  <c r="T777" i="11"/>
  <c r="S777" i="11"/>
  <c r="R777" i="11"/>
  <c r="Q777" i="11"/>
  <c r="P777" i="11"/>
  <c r="O777" i="11"/>
  <c r="M777" i="11"/>
  <c r="L777" i="11"/>
  <c r="K777" i="11"/>
  <c r="I777" i="11"/>
  <c r="H777" i="11"/>
  <c r="G777" i="11"/>
  <c r="F777" i="11"/>
  <c r="D777" i="11"/>
  <c r="C777" i="11"/>
  <c r="B777" i="11"/>
  <c r="A777" i="11"/>
  <c r="T776" i="11"/>
  <c r="S776" i="11"/>
  <c r="R776" i="11"/>
  <c r="Q776" i="11"/>
  <c r="P776" i="11"/>
  <c r="O776" i="11"/>
  <c r="M776" i="11"/>
  <c r="L776" i="11"/>
  <c r="K776" i="11"/>
  <c r="I776" i="11"/>
  <c r="H776" i="11"/>
  <c r="G776" i="11"/>
  <c r="F776" i="11"/>
  <c r="D776" i="11"/>
  <c r="C776" i="11"/>
  <c r="B776" i="11"/>
  <c r="A776" i="11"/>
  <c r="T775" i="11"/>
  <c r="S775" i="11"/>
  <c r="R775" i="11"/>
  <c r="Q775" i="11"/>
  <c r="P775" i="11"/>
  <c r="O775" i="11"/>
  <c r="M775" i="11"/>
  <c r="L775" i="11"/>
  <c r="K775" i="11"/>
  <c r="I775" i="11"/>
  <c r="H775" i="11"/>
  <c r="G775" i="11"/>
  <c r="F775" i="11"/>
  <c r="D775" i="11"/>
  <c r="C775" i="11"/>
  <c r="B775" i="11"/>
  <c r="A775" i="11"/>
  <c r="T774" i="11"/>
  <c r="S774" i="11"/>
  <c r="R774" i="11"/>
  <c r="Q774" i="11"/>
  <c r="P774" i="11"/>
  <c r="O774" i="11"/>
  <c r="M774" i="11"/>
  <c r="L774" i="11"/>
  <c r="K774" i="11"/>
  <c r="I774" i="11"/>
  <c r="H774" i="11"/>
  <c r="G774" i="11"/>
  <c r="F774" i="11"/>
  <c r="D774" i="11"/>
  <c r="C774" i="11"/>
  <c r="B774" i="11"/>
  <c r="A774" i="11"/>
  <c r="T773" i="11"/>
  <c r="S773" i="11"/>
  <c r="R773" i="11"/>
  <c r="Q773" i="11"/>
  <c r="P773" i="11"/>
  <c r="O773" i="11"/>
  <c r="M773" i="11"/>
  <c r="L773" i="11"/>
  <c r="K773" i="11"/>
  <c r="I773" i="11"/>
  <c r="H773" i="11"/>
  <c r="G773" i="11"/>
  <c r="F773" i="11"/>
  <c r="D773" i="11"/>
  <c r="C773" i="11"/>
  <c r="B773" i="11"/>
  <c r="A773" i="11"/>
  <c r="T772" i="11"/>
  <c r="S772" i="11"/>
  <c r="R772" i="11"/>
  <c r="Q772" i="11"/>
  <c r="P772" i="11"/>
  <c r="O772" i="11"/>
  <c r="M772" i="11"/>
  <c r="L772" i="11"/>
  <c r="K772" i="11"/>
  <c r="I772" i="11"/>
  <c r="H772" i="11"/>
  <c r="G772" i="11"/>
  <c r="F772" i="11"/>
  <c r="D772" i="11"/>
  <c r="C772" i="11"/>
  <c r="B772" i="11"/>
  <c r="A772" i="11"/>
  <c r="T771" i="11"/>
  <c r="S771" i="11"/>
  <c r="R771" i="11"/>
  <c r="Q771" i="11"/>
  <c r="P771" i="11"/>
  <c r="O771" i="11"/>
  <c r="M771" i="11"/>
  <c r="L771" i="11"/>
  <c r="K771" i="11"/>
  <c r="I771" i="11"/>
  <c r="H771" i="11"/>
  <c r="G771" i="11"/>
  <c r="F771" i="11"/>
  <c r="D771" i="11"/>
  <c r="C771" i="11"/>
  <c r="B771" i="11"/>
  <c r="A771" i="11"/>
  <c r="T770" i="11"/>
  <c r="S770" i="11"/>
  <c r="R770" i="11"/>
  <c r="Q770" i="11"/>
  <c r="P770" i="11"/>
  <c r="O770" i="11"/>
  <c r="M770" i="11"/>
  <c r="L770" i="11"/>
  <c r="K770" i="11"/>
  <c r="I770" i="11"/>
  <c r="H770" i="11"/>
  <c r="G770" i="11"/>
  <c r="F770" i="11"/>
  <c r="D770" i="11"/>
  <c r="C770" i="11"/>
  <c r="B770" i="11"/>
  <c r="A770" i="11"/>
  <c r="T769" i="11"/>
  <c r="S769" i="11"/>
  <c r="R769" i="11"/>
  <c r="Q769" i="11"/>
  <c r="P769" i="11"/>
  <c r="O769" i="11"/>
  <c r="M769" i="11"/>
  <c r="L769" i="11"/>
  <c r="K769" i="11"/>
  <c r="I769" i="11"/>
  <c r="H769" i="11"/>
  <c r="G769" i="11"/>
  <c r="F769" i="11"/>
  <c r="D769" i="11"/>
  <c r="C769" i="11"/>
  <c r="B769" i="11"/>
  <c r="A769" i="11"/>
  <c r="T768" i="11"/>
  <c r="S768" i="11"/>
  <c r="R768" i="11"/>
  <c r="Q768" i="11"/>
  <c r="P768" i="11"/>
  <c r="O768" i="11"/>
  <c r="M768" i="11"/>
  <c r="L768" i="11"/>
  <c r="K768" i="11"/>
  <c r="I768" i="11"/>
  <c r="H768" i="11"/>
  <c r="G768" i="11"/>
  <c r="F768" i="11"/>
  <c r="D768" i="11"/>
  <c r="C768" i="11"/>
  <c r="B768" i="11"/>
  <c r="A768" i="11"/>
  <c r="T767" i="11"/>
  <c r="S767" i="11"/>
  <c r="R767" i="11"/>
  <c r="Q767" i="11"/>
  <c r="P767" i="11"/>
  <c r="O767" i="11"/>
  <c r="M767" i="11"/>
  <c r="L767" i="11"/>
  <c r="K767" i="11"/>
  <c r="I767" i="11"/>
  <c r="H767" i="11"/>
  <c r="G767" i="11"/>
  <c r="F767" i="11"/>
  <c r="D767" i="11"/>
  <c r="C767" i="11"/>
  <c r="B767" i="11"/>
  <c r="A767" i="11"/>
  <c r="T766" i="11"/>
  <c r="S766" i="11"/>
  <c r="R766" i="11"/>
  <c r="Q766" i="11"/>
  <c r="P766" i="11"/>
  <c r="O766" i="11"/>
  <c r="M766" i="11"/>
  <c r="L766" i="11"/>
  <c r="K766" i="11"/>
  <c r="I766" i="11"/>
  <c r="H766" i="11"/>
  <c r="G766" i="11"/>
  <c r="F766" i="11"/>
  <c r="D766" i="11"/>
  <c r="C766" i="11"/>
  <c r="B766" i="11"/>
  <c r="A766" i="11"/>
  <c r="T765" i="11"/>
  <c r="S765" i="11"/>
  <c r="R765" i="11"/>
  <c r="Q765" i="11"/>
  <c r="P765" i="11"/>
  <c r="O765" i="11"/>
  <c r="M765" i="11"/>
  <c r="L765" i="11"/>
  <c r="K765" i="11"/>
  <c r="I765" i="11"/>
  <c r="H765" i="11"/>
  <c r="G765" i="11"/>
  <c r="F765" i="11"/>
  <c r="D765" i="11"/>
  <c r="C765" i="11"/>
  <c r="B765" i="11"/>
  <c r="A765" i="11"/>
  <c r="T764" i="11"/>
  <c r="S764" i="11"/>
  <c r="R764" i="11"/>
  <c r="Q764" i="11"/>
  <c r="P764" i="11"/>
  <c r="O764" i="11"/>
  <c r="M764" i="11"/>
  <c r="L764" i="11"/>
  <c r="K764" i="11"/>
  <c r="I764" i="11"/>
  <c r="H764" i="11"/>
  <c r="G764" i="11"/>
  <c r="F764" i="11"/>
  <c r="D764" i="11"/>
  <c r="C764" i="11"/>
  <c r="B764" i="11"/>
  <c r="A764" i="11"/>
  <c r="T763" i="11"/>
  <c r="S763" i="11"/>
  <c r="R763" i="11"/>
  <c r="Q763" i="11"/>
  <c r="P763" i="11"/>
  <c r="O763" i="11"/>
  <c r="M763" i="11"/>
  <c r="L763" i="11"/>
  <c r="K763" i="11"/>
  <c r="I763" i="11"/>
  <c r="H763" i="11"/>
  <c r="G763" i="11"/>
  <c r="F763" i="11"/>
  <c r="D763" i="11"/>
  <c r="C763" i="11"/>
  <c r="B763" i="11"/>
  <c r="A763" i="11"/>
  <c r="T762" i="11"/>
  <c r="S762" i="11"/>
  <c r="R762" i="11"/>
  <c r="Q762" i="11"/>
  <c r="P762" i="11"/>
  <c r="O762" i="11"/>
  <c r="M762" i="11"/>
  <c r="L762" i="11"/>
  <c r="K762" i="11"/>
  <c r="I762" i="11"/>
  <c r="H762" i="11"/>
  <c r="G762" i="11"/>
  <c r="F762" i="11"/>
  <c r="D762" i="11"/>
  <c r="C762" i="11"/>
  <c r="B762" i="11"/>
  <c r="A762" i="11"/>
  <c r="T761" i="11"/>
  <c r="S761" i="11"/>
  <c r="R761" i="11"/>
  <c r="Q761" i="11"/>
  <c r="P761" i="11"/>
  <c r="O761" i="11"/>
  <c r="M761" i="11"/>
  <c r="L761" i="11"/>
  <c r="K761" i="11"/>
  <c r="I761" i="11"/>
  <c r="H761" i="11"/>
  <c r="G761" i="11"/>
  <c r="F761" i="11"/>
  <c r="D761" i="11"/>
  <c r="C761" i="11"/>
  <c r="B761" i="11"/>
  <c r="A761" i="11"/>
  <c r="T760" i="11"/>
  <c r="S760" i="11"/>
  <c r="R760" i="11"/>
  <c r="Q760" i="11"/>
  <c r="P760" i="11"/>
  <c r="O760" i="11"/>
  <c r="M760" i="11"/>
  <c r="L760" i="11"/>
  <c r="K760" i="11"/>
  <c r="I760" i="11"/>
  <c r="H760" i="11"/>
  <c r="G760" i="11"/>
  <c r="F760" i="11"/>
  <c r="D760" i="11"/>
  <c r="C760" i="11"/>
  <c r="B760" i="11"/>
  <c r="A760" i="11"/>
  <c r="T759" i="11"/>
  <c r="S759" i="11"/>
  <c r="R759" i="11"/>
  <c r="Q759" i="11"/>
  <c r="P759" i="11"/>
  <c r="O759" i="11"/>
  <c r="M759" i="11"/>
  <c r="L759" i="11"/>
  <c r="K759" i="11"/>
  <c r="I759" i="11"/>
  <c r="H759" i="11"/>
  <c r="G759" i="11"/>
  <c r="F759" i="11"/>
  <c r="D759" i="11"/>
  <c r="C759" i="11"/>
  <c r="A759" i="11"/>
  <c r="T758" i="11"/>
  <c r="S758" i="11"/>
  <c r="R758" i="11"/>
  <c r="Q758" i="11"/>
  <c r="P758" i="11"/>
  <c r="O758" i="11"/>
  <c r="M758" i="11"/>
  <c r="L758" i="11"/>
  <c r="K758" i="11"/>
  <c r="I758" i="11"/>
  <c r="H758" i="11"/>
  <c r="G758" i="11"/>
  <c r="F758" i="11"/>
  <c r="D758" i="11"/>
  <c r="C758" i="11"/>
  <c r="B758" i="11"/>
  <c r="A758" i="11"/>
  <c r="T757" i="11"/>
  <c r="S757" i="11"/>
  <c r="R757" i="11"/>
  <c r="Q757" i="11"/>
  <c r="P757" i="11"/>
  <c r="O757" i="11"/>
  <c r="M757" i="11"/>
  <c r="L757" i="11"/>
  <c r="K757" i="11"/>
  <c r="I757" i="11"/>
  <c r="H757" i="11"/>
  <c r="G757" i="11"/>
  <c r="F757" i="11"/>
  <c r="D757" i="11"/>
  <c r="C757" i="11"/>
  <c r="B757" i="11"/>
  <c r="A757" i="11"/>
  <c r="T756" i="11"/>
  <c r="S756" i="11"/>
  <c r="R756" i="11"/>
  <c r="Q756" i="11"/>
  <c r="P756" i="11"/>
  <c r="O756" i="11"/>
  <c r="M756" i="11"/>
  <c r="L756" i="11"/>
  <c r="K756" i="11"/>
  <c r="I756" i="11"/>
  <c r="H756" i="11"/>
  <c r="G756" i="11"/>
  <c r="F756" i="11"/>
  <c r="D756" i="11"/>
  <c r="C756" i="11"/>
  <c r="B756" i="11"/>
  <c r="A756" i="11"/>
  <c r="T755" i="11"/>
  <c r="S755" i="11"/>
  <c r="R755" i="11"/>
  <c r="Q755" i="11"/>
  <c r="P755" i="11"/>
  <c r="O755" i="11"/>
  <c r="M755" i="11"/>
  <c r="L755" i="11"/>
  <c r="K755" i="11"/>
  <c r="I755" i="11"/>
  <c r="H755" i="11"/>
  <c r="G755" i="11"/>
  <c r="F755" i="11"/>
  <c r="D755" i="11"/>
  <c r="C755" i="11"/>
  <c r="B755" i="11"/>
  <c r="A755" i="11"/>
  <c r="T754" i="11"/>
  <c r="S754" i="11"/>
  <c r="R754" i="11"/>
  <c r="Q754" i="11"/>
  <c r="P754" i="11"/>
  <c r="O754" i="11"/>
  <c r="M754" i="11"/>
  <c r="L754" i="11"/>
  <c r="K754" i="11"/>
  <c r="I754" i="11"/>
  <c r="H754" i="11"/>
  <c r="G754" i="11"/>
  <c r="F754" i="11"/>
  <c r="D754" i="11"/>
  <c r="C754" i="11"/>
  <c r="B754" i="11"/>
  <c r="A754" i="11"/>
  <c r="T753" i="11"/>
  <c r="S753" i="11"/>
  <c r="R753" i="11"/>
  <c r="Q753" i="11"/>
  <c r="P753" i="11"/>
  <c r="O753" i="11"/>
  <c r="M753" i="11"/>
  <c r="L753" i="11"/>
  <c r="K753" i="11"/>
  <c r="I753" i="11"/>
  <c r="H753" i="11"/>
  <c r="G753" i="11"/>
  <c r="F753" i="11"/>
  <c r="D753" i="11"/>
  <c r="C753" i="11"/>
  <c r="B753" i="11"/>
  <c r="A753" i="11"/>
  <c r="T752" i="11"/>
  <c r="S752" i="11"/>
  <c r="R752" i="11"/>
  <c r="Q752" i="11"/>
  <c r="P752" i="11"/>
  <c r="O752" i="11"/>
  <c r="M752" i="11"/>
  <c r="L752" i="11"/>
  <c r="K752" i="11"/>
  <c r="I752" i="11"/>
  <c r="H752" i="11"/>
  <c r="G752" i="11"/>
  <c r="F752" i="11"/>
  <c r="D752" i="11"/>
  <c r="C752" i="11"/>
  <c r="B752" i="11"/>
  <c r="A752" i="11"/>
  <c r="T751" i="11"/>
  <c r="S751" i="11"/>
  <c r="R751" i="11"/>
  <c r="Q751" i="11"/>
  <c r="P751" i="11"/>
  <c r="O751" i="11"/>
  <c r="M751" i="11"/>
  <c r="L751" i="11"/>
  <c r="K751" i="11"/>
  <c r="I751" i="11"/>
  <c r="H751" i="11"/>
  <c r="G751" i="11"/>
  <c r="F751" i="11"/>
  <c r="D751" i="11"/>
  <c r="C751" i="11"/>
  <c r="A751" i="11"/>
  <c r="T750" i="11"/>
  <c r="S750" i="11"/>
  <c r="R750" i="11"/>
  <c r="Q750" i="11"/>
  <c r="P750" i="11"/>
  <c r="O750" i="11"/>
  <c r="M750" i="11"/>
  <c r="L750" i="11"/>
  <c r="K750" i="11"/>
  <c r="I750" i="11"/>
  <c r="H750" i="11"/>
  <c r="G750" i="11"/>
  <c r="F750" i="11"/>
  <c r="D750" i="11"/>
  <c r="C750" i="11"/>
  <c r="A750" i="11"/>
  <c r="T749" i="11"/>
  <c r="S749" i="11"/>
  <c r="R749" i="11"/>
  <c r="Q749" i="11"/>
  <c r="P749" i="11"/>
  <c r="O749" i="11"/>
  <c r="M749" i="11"/>
  <c r="L749" i="11"/>
  <c r="K749" i="11"/>
  <c r="I749" i="11"/>
  <c r="H749" i="11"/>
  <c r="G749" i="11"/>
  <c r="F749" i="11"/>
  <c r="D749" i="11"/>
  <c r="C749" i="11"/>
  <c r="B749" i="11"/>
  <c r="A749" i="11"/>
  <c r="T748" i="11"/>
  <c r="S748" i="11"/>
  <c r="R748" i="11"/>
  <c r="Q748" i="11"/>
  <c r="P748" i="11"/>
  <c r="O748" i="11"/>
  <c r="M748" i="11"/>
  <c r="L748" i="11"/>
  <c r="K748" i="11"/>
  <c r="I748" i="11"/>
  <c r="H748" i="11"/>
  <c r="G748" i="11"/>
  <c r="F748" i="11"/>
  <c r="D748" i="11"/>
  <c r="C748" i="11"/>
  <c r="B748" i="11"/>
  <c r="A748" i="11"/>
  <c r="T747" i="11"/>
  <c r="S747" i="11"/>
  <c r="R747" i="11"/>
  <c r="Q747" i="11"/>
  <c r="P747" i="11"/>
  <c r="O747" i="11"/>
  <c r="M747" i="11"/>
  <c r="L747" i="11"/>
  <c r="K747" i="11"/>
  <c r="I747" i="11"/>
  <c r="H747" i="11"/>
  <c r="G747" i="11"/>
  <c r="F747" i="11"/>
  <c r="D747" i="11"/>
  <c r="C747" i="11"/>
  <c r="B747" i="11"/>
  <c r="A747" i="11"/>
  <c r="T746" i="11"/>
  <c r="S746" i="11"/>
  <c r="R746" i="11"/>
  <c r="Q746" i="11"/>
  <c r="P746" i="11"/>
  <c r="O746" i="11"/>
  <c r="M746" i="11"/>
  <c r="L746" i="11"/>
  <c r="K746" i="11"/>
  <c r="I746" i="11"/>
  <c r="H746" i="11"/>
  <c r="G746" i="11"/>
  <c r="F746" i="11"/>
  <c r="D746" i="11"/>
  <c r="C746" i="11"/>
  <c r="B746" i="11"/>
  <c r="A746" i="11"/>
  <c r="T745" i="11"/>
  <c r="S745" i="11"/>
  <c r="R745" i="11"/>
  <c r="Q745" i="11"/>
  <c r="P745" i="11"/>
  <c r="O745" i="11"/>
  <c r="M745" i="11"/>
  <c r="L745" i="11"/>
  <c r="K745" i="11"/>
  <c r="I745" i="11"/>
  <c r="H745" i="11"/>
  <c r="G745" i="11"/>
  <c r="F745" i="11"/>
  <c r="D745" i="11"/>
  <c r="C745" i="11"/>
  <c r="B745" i="11"/>
  <c r="A745" i="11"/>
  <c r="T744" i="11"/>
  <c r="S744" i="11"/>
  <c r="R744" i="11"/>
  <c r="Q744" i="11"/>
  <c r="P744" i="11"/>
  <c r="O744" i="11"/>
  <c r="M744" i="11"/>
  <c r="L744" i="11"/>
  <c r="K744" i="11"/>
  <c r="I744" i="11"/>
  <c r="H744" i="11"/>
  <c r="G744" i="11"/>
  <c r="F744" i="11"/>
  <c r="D744" i="11"/>
  <c r="C744" i="11"/>
  <c r="B744" i="11"/>
  <c r="A744" i="11"/>
  <c r="T743" i="11"/>
  <c r="S743" i="11"/>
  <c r="R743" i="11"/>
  <c r="Q743" i="11"/>
  <c r="P743" i="11"/>
  <c r="O743" i="11"/>
  <c r="M743" i="11"/>
  <c r="L743" i="11"/>
  <c r="K743" i="11"/>
  <c r="I743" i="11"/>
  <c r="H743" i="11"/>
  <c r="G743" i="11"/>
  <c r="F743" i="11"/>
  <c r="D743" i="11"/>
  <c r="C743" i="11"/>
  <c r="B743" i="11"/>
  <c r="A743" i="11"/>
  <c r="T742" i="11"/>
  <c r="S742" i="11"/>
  <c r="R742" i="11"/>
  <c r="Q742" i="11"/>
  <c r="P742" i="11"/>
  <c r="O742" i="11"/>
  <c r="M742" i="11"/>
  <c r="L742" i="11"/>
  <c r="K742" i="11"/>
  <c r="I742" i="11"/>
  <c r="H742" i="11"/>
  <c r="G742" i="11"/>
  <c r="F742" i="11"/>
  <c r="D742" i="11"/>
  <c r="C742" i="11"/>
  <c r="B742" i="11"/>
  <c r="A742" i="11"/>
  <c r="T741" i="11"/>
  <c r="S741" i="11"/>
  <c r="R741" i="11"/>
  <c r="Q741" i="11"/>
  <c r="P741" i="11"/>
  <c r="O741" i="11"/>
  <c r="M741" i="11"/>
  <c r="L741" i="11"/>
  <c r="K741" i="11"/>
  <c r="I741" i="11"/>
  <c r="H741" i="11"/>
  <c r="G741" i="11"/>
  <c r="F741" i="11"/>
  <c r="D741" i="11"/>
  <c r="C741" i="11"/>
  <c r="B741" i="11"/>
  <c r="A741" i="11"/>
  <c r="T740" i="11"/>
  <c r="S740" i="11"/>
  <c r="R740" i="11"/>
  <c r="Q740" i="11"/>
  <c r="P740" i="11"/>
  <c r="O740" i="11"/>
  <c r="M740" i="11"/>
  <c r="L740" i="11"/>
  <c r="K740" i="11"/>
  <c r="I740" i="11"/>
  <c r="H740" i="11"/>
  <c r="G740" i="11"/>
  <c r="F740" i="11"/>
  <c r="D740" i="11"/>
  <c r="C740" i="11"/>
  <c r="B740" i="11"/>
  <c r="A740" i="11"/>
  <c r="T739" i="11"/>
  <c r="S739" i="11"/>
  <c r="R739" i="11"/>
  <c r="Q739" i="11"/>
  <c r="P739" i="11"/>
  <c r="O739" i="11"/>
  <c r="M739" i="11"/>
  <c r="L739" i="11"/>
  <c r="K739" i="11"/>
  <c r="I739" i="11"/>
  <c r="H739" i="11"/>
  <c r="G739" i="11"/>
  <c r="F739" i="11"/>
  <c r="D739" i="11"/>
  <c r="C739" i="11"/>
  <c r="B739" i="11"/>
  <c r="A739" i="11"/>
  <c r="T738" i="11"/>
  <c r="S738" i="11"/>
  <c r="R738" i="11"/>
  <c r="Q738" i="11"/>
  <c r="P738" i="11"/>
  <c r="O738" i="11"/>
  <c r="M738" i="11"/>
  <c r="L738" i="11"/>
  <c r="K738" i="11"/>
  <c r="I738" i="11"/>
  <c r="H738" i="11"/>
  <c r="G738" i="11"/>
  <c r="F738" i="11"/>
  <c r="D738" i="11"/>
  <c r="C738" i="11"/>
  <c r="B738" i="11"/>
  <c r="A738" i="11"/>
  <c r="T737" i="11"/>
  <c r="S737" i="11"/>
  <c r="R737" i="11"/>
  <c r="Q737" i="11"/>
  <c r="P737" i="11"/>
  <c r="O737" i="11"/>
  <c r="M737" i="11"/>
  <c r="L737" i="11"/>
  <c r="K737" i="11"/>
  <c r="I737" i="11"/>
  <c r="H737" i="11"/>
  <c r="G737" i="11"/>
  <c r="F737" i="11"/>
  <c r="D737" i="11"/>
  <c r="C737" i="11"/>
  <c r="B737" i="11"/>
  <c r="A737" i="11"/>
  <c r="T736" i="11"/>
  <c r="S736" i="11"/>
  <c r="R736" i="11"/>
  <c r="R815" i="11" s="1"/>
  <c r="Q736" i="11"/>
  <c r="P736" i="11"/>
  <c r="O736" i="11"/>
  <c r="M736" i="11"/>
  <c r="L736" i="11"/>
  <c r="K736" i="11"/>
  <c r="I736" i="11"/>
  <c r="H736" i="11"/>
  <c r="G736" i="11"/>
  <c r="F736" i="11"/>
  <c r="D736" i="11"/>
  <c r="C736" i="11"/>
  <c r="B736" i="11"/>
  <c r="A736" i="11"/>
  <c r="T735" i="11"/>
  <c r="S735" i="11"/>
  <c r="R735" i="11"/>
  <c r="Q735" i="11"/>
  <c r="P735" i="11"/>
  <c r="O735" i="11"/>
  <c r="M735" i="11"/>
  <c r="L735" i="11"/>
  <c r="K735" i="11"/>
  <c r="I735" i="11"/>
  <c r="H735" i="11"/>
  <c r="G735" i="11"/>
  <c r="F735" i="11"/>
  <c r="D735" i="11"/>
  <c r="C735" i="11"/>
  <c r="B735" i="11"/>
  <c r="A735" i="11"/>
  <c r="T734" i="11"/>
  <c r="S734" i="11"/>
  <c r="R734" i="11"/>
  <c r="Q734" i="11"/>
  <c r="Q815" i="11" s="1"/>
  <c r="P734" i="11"/>
  <c r="O734" i="11"/>
  <c r="M734" i="11"/>
  <c r="L734" i="11"/>
  <c r="K734" i="11"/>
  <c r="I734" i="11"/>
  <c r="H734" i="11"/>
  <c r="G734" i="11"/>
  <c r="G815" i="11" s="1"/>
  <c r="F734" i="11"/>
  <c r="D734" i="11"/>
  <c r="C734" i="11"/>
  <c r="C815" i="11" s="1"/>
  <c r="B734" i="11"/>
  <c r="A734" i="11"/>
  <c r="CF730" i="11"/>
  <c r="CE730" i="11"/>
  <c r="CD730" i="11"/>
  <c r="CC730" i="11"/>
  <c r="CB730" i="11"/>
  <c r="CA730" i="11"/>
  <c r="BZ730" i="11"/>
  <c r="BY730" i="11"/>
  <c r="BX730" i="11"/>
  <c r="BW730" i="11"/>
  <c r="BV730" i="11"/>
  <c r="BU730" i="11"/>
  <c r="BT730" i="11"/>
  <c r="BS730" i="11"/>
  <c r="BR730" i="11"/>
  <c r="BQ730" i="11"/>
  <c r="BP730" i="11"/>
  <c r="BO730" i="11"/>
  <c r="BN730" i="11"/>
  <c r="BM730" i="11"/>
  <c r="BL730" i="11"/>
  <c r="BK730" i="11"/>
  <c r="BJ730" i="11"/>
  <c r="BF730" i="11"/>
  <c r="BE730" i="11"/>
  <c r="BB730" i="11"/>
  <c r="BA730" i="11"/>
  <c r="AZ730" i="11"/>
  <c r="AY730" i="11"/>
  <c r="AX730" i="11"/>
  <c r="AW730" i="11"/>
  <c r="AV730" i="11"/>
  <c r="AU730" i="11"/>
  <c r="AT730" i="11"/>
  <c r="AS730" i="11"/>
  <c r="AR730" i="11"/>
  <c r="AQ730" i="11"/>
  <c r="AP730" i="11"/>
  <c r="AO730" i="11"/>
  <c r="AN730" i="11"/>
  <c r="AM730" i="11"/>
  <c r="AL730" i="11"/>
  <c r="AK730" i="11"/>
  <c r="AJ730" i="11"/>
  <c r="AI730" i="11"/>
  <c r="AH730" i="11"/>
  <c r="AG730" i="11"/>
  <c r="AF730" i="11"/>
  <c r="AE730" i="11"/>
  <c r="AD730" i="11"/>
  <c r="AC730" i="11"/>
  <c r="AB730" i="11"/>
  <c r="AA730" i="11"/>
  <c r="Z730" i="11"/>
  <c r="Y730" i="11"/>
  <c r="X730" i="11"/>
  <c r="W730" i="11"/>
  <c r="V730" i="11"/>
  <c r="U730" i="11"/>
  <c r="T730" i="11"/>
  <c r="S730" i="11"/>
  <c r="R730" i="11"/>
  <c r="Q730" i="11"/>
  <c r="P730" i="11"/>
  <c r="O730" i="11"/>
  <c r="N730" i="11"/>
  <c r="M730" i="11"/>
  <c r="L730" i="11"/>
  <c r="K730" i="11"/>
  <c r="J730" i="11"/>
  <c r="I730" i="11"/>
  <c r="H730" i="11"/>
  <c r="G730" i="11"/>
  <c r="F730" i="11"/>
  <c r="E730" i="11"/>
  <c r="D730" i="11"/>
  <c r="C730" i="11"/>
  <c r="B730" i="11"/>
  <c r="A730" i="11"/>
  <c r="BR726" i="11"/>
  <c r="BQ726" i="11"/>
  <c r="BP726" i="11"/>
  <c r="BO726" i="11"/>
  <c r="BN726" i="11"/>
  <c r="BM726" i="11"/>
  <c r="BL726" i="11"/>
  <c r="BK726" i="11"/>
  <c r="BJ726" i="11"/>
  <c r="BI726" i="11"/>
  <c r="BH726" i="11"/>
  <c r="BG726" i="11"/>
  <c r="BF726" i="11"/>
  <c r="BE726" i="11"/>
  <c r="BD726" i="11"/>
  <c r="BC726" i="11"/>
  <c r="BB726" i="11"/>
  <c r="BA726" i="11"/>
  <c r="AZ726" i="11"/>
  <c r="AY726" i="11"/>
  <c r="AX726" i="11"/>
  <c r="AW726" i="11"/>
  <c r="AV726" i="11"/>
  <c r="AU726" i="11"/>
  <c r="AT726" i="11"/>
  <c r="AS726" i="11"/>
  <c r="AR726" i="11"/>
  <c r="AQ726" i="11"/>
  <c r="AP726" i="11"/>
  <c r="AO726" i="11"/>
  <c r="AN726" i="11"/>
  <c r="AM726" i="11"/>
  <c r="AL726" i="11"/>
  <c r="AK726" i="11"/>
  <c r="AJ726" i="11"/>
  <c r="AI726" i="11"/>
  <c r="AH726" i="11"/>
  <c r="AG726" i="11"/>
  <c r="AF726" i="11"/>
  <c r="AE726" i="11"/>
  <c r="AD726" i="11"/>
  <c r="AC726" i="11"/>
  <c r="AB726" i="11"/>
  <c r="AA726" i="11"/>
  <c r="Z726" i="11"/>
  <c r="Y726" i="11"/>
  <c r="X726" i="11"/>
  <c r="W726" i="11"/>
  <c r="V726" i="11"/>
  <c r="U726" i="11"/>
  <c r="S726" i="11"/>
  <c r="R726" i="11"/>
  <c r="Q726" i="11"/>
  <c r="P726" i="11"/>
  <c r="O726" i="11"/>
  <c r="N726" i="11"/>
  <c r="M726" i="11"/>
  <c r="L726" i="11"/>
  <c r="K726" i="11"/>
  <c r="J726" i="11"/>
  <c r="I726" i="11"/>
  <c r="H726" i="11"/>
  <c r="G726" i="11"/>
  <c r="F726" i="11"/>
  <c r="E726" i="11"/>
  <c r="D726" i="11"/>
  <c r="C726" i="11"/>
  <c r="B726" i="11"/>
  <c r="A726" i="11"/>
  <c r="CC722" i="11"/>
  <c r="CB722" i="11"/>
  <c r="CA722" i="11"/>
  <c r="BZ722" i="11"/>
  <c r="BY722" i="11"/>
  <c r="BX722" i="11"/>
  <c r="BW722" i="11"/>
  <c r="BV722" i="11"/>
  <c r="BU722" i="11"/>
  <c r="BT722" i="11"/>
  <c r="BS722" i="11"/>
  <c r="BR722" i="11"/>
  <c r="BQ722" i="11"/>
  <c r="BP722" i="11"/>
  <c r="BO722" i="11"/>
  <c r="BN722" i="11"/>
  <c r="BM722" i="11"/>
  <c r="BL722" i="11"/>
  <c r="BK722" i="11"/>
  <c r="BJ722" i="11"/>
  <c r="BI722" i="11"/>
  <c r="BH722" i="11"/>
  <c r="BG722" i="11"/>
  <c r="BF722" i="11"/>
  <c r="BE722" i="11"/>
  <c r="BD722" i="11"/>
  <c r="BC722" i="11"/>
  <c r="BB722" i="11"/>
  <c r="BA722" i="11"/>
  <c r="AZ722" i="11"/>
  <c r="AY722" i="11"/>
  <c r="AX722" i="11"/>
  <c r="AW722" i="11"/>
  <c r="AV722" i="11"/>
  <c r="AR722" i="11"/>
  <c r="AQ722" i="11"/>
  <c r="AP722" i="11"/>
  <c r="AO722" i="11"/>
  <c r="AN722" i="11"/>
  <c r="AM722" i="11"/>
  <c r="AL722" i="11"/>
  <c r="AK722" i="11"/>
  <c r="AJ722" i="11"/>
  <c r="AI722" i="11"/>
  <c r="AH722" i="11"/>
  <c r="AG722" i="11"/>
  <c r="AF722" i="11"/>
  <c r="AE722" i="11"/>
  <c r="AD722" i="11"/>
  <c r="AC722" i="11"/>
  <c r="AB722" i="11"/>
  <c r="AA722" i="11"/>
  <c r="Z722" i="11"/>
  <c r="Y722" i="11"/>
  <c r="X722" i="11"/>
  <c r="W722" i="11"/>
  <c r="V722" i="11"/>
  <c r="U722" i="11"/>
  <c r="T722" i="11"/>
  <c r="S722" i="11"/>
  <c r="R722" i="11"/>
  <c r="Q722" i="11"/>
  <c r="P722" i="11"/>
  <c r="O722" i="11"/>
  <c r="N722" i="11"/>
  <c r="M722" i="11"/>
  <c r="L722" i="11"/>
  <c r="K722" i="11"/>
  <c r="J722" i="11"/>
  <c r="I722" i="11"/>
  <c r="H722" i="11"/>
  <c r="G722" i="11"/>
  <c r="F722" i="11"/>
  <c r="E722" i="11"/>
  <c r="D722" i="11"/>
  <c r="C722" i="11"/>
  <c r="B722" i="11"/>
  <c r="A722" i="11"/>
  <c r="C615" i="11"/>
  <c r="B575" i="11"/>
  <c r="B574" i="11"/>
  <c r="B573" i="11"/>
  <c r="B572" i="11"/>
  <c r="B571" i="11"/>
  <c r="B570" i="11"/>
  <c r="B569" i="11"/>
  <c r="B568" i="11"/>
  <c r="B567" i="11"/>
  <c r="B566" i="11"/>
  <c r="B565" i="11"/>
  <c r="B564" i="11"/>
  <c r="B563" i="11"/>
  <c r="B562" i="11"/>
  <c r="B561" i="11"/>
  <c r="B560" i="11"/>
  <c r="B559" i="11"/>
  <c r="B558" i="11"/>
  <c r="B557" i="11"/>
  <c r="B556" i="11"/>
  <c r="B555" i="11"/>
  <c r="B554" i="11"/>
  <c r="B553" i="11"/>
  <c r="B552" i="11"/>
  <c r="B551" i="11"/>
  <c r="F550" i="11"/>
  <c r="E550" i="11"/>
  <c r="D550" i="11"/>
  <c r="B550" i="11"/>
  <c r="B549" i="11"/>
  <c r="B548" i="11"/>
  <c r="B547" i="11"/>
  <c r="F546" i="11"/>
  <c r="E546" i="11"/>
  <c r="D546" i="11"/>
  <c r="B546" i="11"/>
  <c r="F545" i="11"/>
  <c r="E545" i="11"/>
  <c r="D545" i="11"/>
  <c r="B545" i="11"/>
  <c r="H545" i="11" s="1"/>
  <c r="E544" i="11"/>
  <c r="D544" i="11"/>
  <c r="F544" i="11" s="1"/>
  <c r="B544" i="11"/>
  <c r="B543" i="11"/>
  <c r="B542" i="11"/>
  <c r="B541" i="11"/>
  <c r="E540" i="11"/>
  <c r="D540" i="11"/>
  <c r="B540" i="11"/>
  <c r="H540" i="11" s="1"/>
  <c r="H539" i="11"/>
  <c r="E539" i="11"/>
  <c r="D539" i="11"/>
  <c r="B539" i="11"/>
  <c r="F539" i="11" s="1"/>
  <c r="H538" i="11"/>
  <c r="E538" i="11"/>
  <c r="D538" i="11"/>
  <c r="B538" i="11"/>
  <c r="F538" i="11" s="1"/>
  <c r="H537" i="11"/>
  <c r="F537" i="11"/>
  <c r="E537" i="11"/>
  <c r="D537" i="11"/>
  <c r="B537" i="11"/>
  <c r="F536" i="11"/>
  <c r="E536" i="11"/>
  <c r="D536" i="11"/>
  <c r="B536" i="11"/>
  <c r="F535" i="11"/>
  <c r="E535" i="11"/>
  <c r="D535" i="11"/>
  <c r="B535" i="11"/>
  <c r="H535" i="11" s="1"/>
  <c r="H534" i="11"/>
  <c r="E534" i="11"/>
  <c r="D534" i="11"/>
  <c r="B534" i="11"/>
  <c r="F534" i="11" s="1"/>
  <c r="E533" i="11"/>
  <c r="D533" i="11"/>
  <c r="B533" i="11"/>
  <c r="H533" i="11" s="1"/>
  <c r="E532" i="11"/>
  <c r="D532" i="11"/>
  <c r="B532" i="11"/>
  <c r="H532" i="11" s="1"/>
  <c r="E531" i="11"/>
  <c r="D531" i="11"/>
  <c r="B531" i="11"/>
  <c r="F531" i="11" s="1"/>
  <c r="E530" i="11"/>
  <c r="D530" i="11"/>
  <c r="B530" i="11"/>
  <c r="F530" i="11" s="1"/>
  <c r="F529" i="11"/>
  <c r="E529" i="11"/>
  <c r="D529" i="11"/>
  <c r="B529" i="11"/>
  <c r="F528" i="11"/>
  <c r="E528" i="11"/>
  <c r="D528" i="11"/>
  <c r="B528" i="11"/>
  <c r="F527" i="11"/>
  <c r="E527" i="11"/>
  <c r="D527" i="11"/>
  <c r="B527" i="11"/>
  <c r="H527" i="11" s="1"/>
  <c r="E526" i="11"/>
  <c r="D526" i="11"/>
  <c r="F526" i="11" s="1"/>
  <c r="B526" i="11"/>
  <c r="E525" i="11"/>
  <c r="D525" i="11"/>
  <c r="B525" i="11"/>
  <c r="H525" i="11" s="1"/>
  <c r="E524" i="11"/>
  <c r="D524" i="11"/>
  <c r="B524" i="11"/>
  <c r="E523" i="11"/>
  <c r="D523" i="11"/>
  <c r="B523" i="11"/>
  <c r="F523" i="11" s="1"/>
  <c r="E522" i="11"/>
  <c r="D522" i="11"/>
  <c r="B522" i="11"/>
  <c r="F522" i="11" s="1"/>
  <c r="F521" i="11"/>
  <c r="B521" i="11"/>
  <c r="E520" i="11"/>
  <c r="D520" i="11"/>
  <c r="F520" i="11" s="1"/>
  <c r="B520" i="11"/>
  <c r="E519" i="11"/>
  <c r="D519" i="11"/>
  <c r="B519" i="11"/>
  <c r="H519" i="11" s="1"/>
  <c r="E518" i="11"/>
  <c r="D518" i="11"/>
  <c r="B518" i="11"/>
  <c r="E517" i="11"/>
  <c r="D517" i="11"/>
  <c r="B517" i="11"/>
  <c r="F517" i="11" s="1"/>
  <c r="E516" i="11"/>
  <c r="D516" i="11"/>
  <c r="B516" i="11"/>
  <c r="F516" i="11" s="1"/>
  <c r="F515" i="11"/>
  <c r="E515" i="11"/>
  <c r="D515" i="11"/>
  <c r="B515" i="11"/>
  <c r="F514" i="11"/>
  <c r="E514" i="11"/>
  <c r="D514" i="11"/>
  <c r="B514" i="11"/>
  <c r="B513" i="11"/>
  <c r="F513" i="11" s="1"/>
  <c r="F512" i="11"/>
  <c r="B512" i="11"/>
  <c r="F511" i="11"/>
  <c r="E511" i="11"/>
  <c r="D511" i="11"/>
  <c r="B511" i="11"/>
  <c r="F510" i="11"/>
  <c r="E510" i="11"/>
  <c r="D510" i="11"/>
  <c r="B510" i="11"/>
  <c r="H510" i="11" s="1"/>
  <c r="E509" i="11"/>
  <c r="D509" i="11"/>
  <c r="F509" i="11" s="1"/>
  <c r="B509" i="11"/>
  <c r="E508" i="11"/>
  <c r="D508" i="11"/>
  <c r="B508" i="11"/>
  <c r="F508" i="11" s="1"/>
  <c r="E507" i="11"/>
  <c r="D507" i="11"/>
  <c r="B507" i="11"/>
  <c r="H507" i="11" s="1"/>
  <c r="E506" i="11"/>
  <c r="D506" i="11"/>
  <c r="B506" i="11"/>
  <c r="H506" i="11" s="1"/>
  <c r="H505" i="11"/>
  <c r="E505" i="11"/>
  <c r="D505" i="11"/>
  <c r="B505" i="11"/>
  <c r="F505" i="11" s="1"/>
  <c r="H504" i="11"/>
  <c r="E504" i="11"/>
  <c r="D504" i="11"/>
  <c r="B504" i="11"/>
  <c r="F504" i="11" s="1"/>
  <c r="H503" i="11"/>
  <c r="F503" i="11"/>
  <c r="E503" i="11"/>
  <c r="D503" i="11"/>
  <c r="B503" i="11"/>
  <c r="F502" i="11"/>
  <c r="E502" i="11"/>
  <c r="D502" i="11"/>
  <c r="B502" i="11"/>
  <c r="H502" i="11" s="1"/>
  <c r="F501" i="11"/>
  <c r="E501" i="11"/>
  <c r="D501" i="11"/>
  <c r="B501" i="11"/>
  <c r="H501" i="11" s="1"/>
  <c r="H500" i="11"/>
  <c r="E500" i="11"/>
  <c r="D500" i="11"/>
  <c r="B500" i="11"/>
  <c r="F500" i="11" s="1"/>
  <c r="E499" i="11"/>
  <c r="D499" i="11"/>
  <c r="B499" i="11"/>
  <c r="E498" i="11"/>
  <c r="D498" i="11"/>
  <c r="B498" i="11"/>
  <c r="E497" i="11"/>
  <c r="D497" i="11"/>
  <c r="B497" i="11"/>
  <c r="F497" i="11" s="1"/>
  <c r="E496" i="11"/>
  <c r="D496" i="11"/>
  <c r="B496" i="11"/>
  <c r="F496" i="11" s="1"/>
  <c r="G493" i="11"/>
  <c r="F493" i="11"/>
  <c r="E493" i="11"/>
  <c r="D493" i="11"/>
  <c r="C493" i="11"/>
  <c r="B493" i="11"/>
  <c r="A493" i="11"/>
  <c r="B478" i="11"/>
  <c r="B475" i="11"/>
  <c r="B474" i="11"/>
  <c r="C473" i="11"/>
  <c r="B473" i="11"/>
  <c r="B472" i="11"/>
  <c r="B471" i="11"/>
  <c r="B470" i="11"/>
  <c r="C469" i="11"/>
  <c r="B469" i="11"/>
  <c r="B468" i="11"/>
  <c r="C464" i="11"/>
  <c r="B464" i="11"/>
  <c r="C463" i="11"/>
  <c r="B463" i="11"/>
  <c r="C459" i="11"/>
  <c r="B459" i="11"/>
  <c r="B458" i="11"/>
  <c r="B455" i="11"/>
  <c r="B454" i="11"/>
  <c r="B453" i="11"/>
  <c r="C447" i="11"/>
  <c r="B447" i="11"/>
  <c r="C446" i="11"/>
  <c r="B446" i="11"/>
  <c r="C445" i="11"/>
  <c r="C444" i="11"/>
  <c r="B444" i="11"/>
  <c r="B441" i="11"/>
  <c r="B440" i="11"/>
  <c r="C439" i="11"/>
  <c r="B439" i="11"/>
  <c r="C438" i="11"/>
  <c r="B438" i="11"/>
  <c r="B437" i="11"/>
  <c r="D436" i="11"/>
  <c r="B436" i="11"/>
  <c r="B435" i="11"/>
  <c r="B434" i="11"/>
  <c r="B433" i="11"/>
  <c r="B432" i="11"/>
  <c r="B431" i="11"/>
  <c r="B430" i="11"/>
  <c r="C429" i="11"/>
  <c r="B429" i="11"/>
  <c r="B428" i="11"/>
  <c r="B427" i="11"/>
  <c r="D424" i="11"/>
  <c r="B424" i="11"/>
  <c r="B423" i="11"/>
  <c r="D421" i="11"/>
  <c r="B421" i="11"/>
  <c r="B420" i="11"/>
  <c r="D418" i="11"/>
  <c r="C418" i="11"/>
  <c r="B418" i="11"/>
  <c r="C417" i="11"/>
  <c r="B417" i="11"/>
  <c r="D415" i="11"/>
  <c r="B415" i="11"/>
  <c r="C414" i="11"/>
  <c r="B414" i="11"/>
  <c r="A412" i="11"/>
  <c r="D390" i="11"/>
  <c r="D372" i="11"/>
  <c r="D368" i="11"/>
  <c r="D367" i="11"/>
  <c r="C448" i="11" s="1"/>
  <c r="D361" i="11"/>
  <c r="N817" i="11" s="1"/>
  <c r="D329" i="11"/>
  <c r="D328" i="11"/>
  <c r="D330" i="11" s="1"/>
  <c r="D319" i="11"/>
  <c r="D314" i="11"/>
  <c r="D339" i="11" s="1"/>
  <c r="C482" i="11" s="1"/>
  <c r="D290" i="11"/>
  <c r="D283" i="11"/>
  <c r="D275" i="11"/>
  <c r="B476" i="11" s="1"/>
  <c r="D265" i="11"/>
  <c r="D260" i="11"/>
  <c r="D242" i="11"/>
  <c r="B448" i="11" s="1"/>
  <c r="D240" i="11"/>
  <c r="D236" i="11"/>
  <c r="D229" i="11"/>
  <c r="B445" i="11" s="1"/>
  <c r="D221" i="11"/>
  <c r="CD722" i="11" s="1"/>
  <c r="D217" i="11"/>
  <c r="C217" i="11"/>
  <c r="D433" i="11" s="1"/>
  <c r="B217" i="11"/>
  <c r="E216" i="11"/>
  <c r="E215" i="11"/>
  <c r="E214" i="11"/>
  <c r="E213" i="11"/>
  <c r="E212" i="11"/>
  <c r="E211" i="11"/>
  <c r="E210" i="11"/>
  <c r="E209" i="11"/>
  <c r="E217" i="11" s="1"/>
  <c r="C478" i="11" s="1"/>
  <c r="D204" i="11"/>
  <c r="C204" i="11"/>
  <c r="B204" i="11"/>
  <c r="E203" i="11"/>
  <c r="C475" i="11" s="1"/>
  <c r="E202" i="11"/>
  <c r="C474" i="11" s="1"/>
  <c r="E201" i="11"/>
  <c r="E200" i="11"/>
  <c r="E199" i="11"/>
  <c r="C472" i="11" s="1"/>
  <c r="E198" i="11"/>
  <c r="C471" i="11" s="1"/>
  <c r="E197" i="11"/>
  <c r="C470" i="11" s="1"/>
  <c r="E196" i="11"/>
  <c r="E195" i="11"/>
  <c r="C468" i="11" s="1"/>
  <c r="D190" i="11"/>
  <c r="D437" i="11" s="1"/>
  <c r="D186" i="11"/>
  <c r="D181" i="11"/>
  <c r="D435" i="11" s="1"/>
  <c r="D177" i="11"/>
  <c r="D434" i="11" s="1"/>
  <c r="D173" i="11"/>
  <c r="D428" i="11" s="1"/>
  <c r="E154" i="11"/>
  <c r="E153" i="11"/>
  <c r="E152" i="11"/>
  <c r="E151" i="11"/>
  <c r="C421" i="11" s="1"/>
  <c r="E150" i="11"/>
  <c r="C420" i="11" s="1"/>
  <c r="E148" i="11"/>
  <c r="E147" i="11"/>
  <c r="E146" i="11"/>
  <c r="E145" i="11"/>
  <c r="E144" i="11"/>
  <c r="E142" i="11"/>
  <c r="D464" i="11" s="1"/>
  <c r="E141" i="11"/>
  <c r="D463" i="11" s="1"/>
  <c r="D465" i="11" s="1"/>
  <c r="E140" i="11"/>
  <c r="E139" i="11"/>
  <c r="C415" i="11" s="1"/>
  <c r="E138" i="11"/>
  <c r="E127" i="11"/>
  <c r="CE80" i="11"/>
  <c r="T816" i="11" s="1"/>
  <c r="CF79" i="11"/>
  <c r="CE79" i="11"/>
  <c r="S816" i="11" s="1"/>
  <c r="CE78" i="11"/>
  <c r="CF77" i="11"/>
  <c r="CE77" i="11"/>
  <c r="CF76" i="11"/>
  <c r="BZ52" i="11" s="1"/>
  <c r="BZ67" i="11" s="1"/>
  <c r="J809" i="11" s="1"/>
  <c r="CE76" i="11"/>
  <c r="P816" i="11" s="1"/>
  <c r="CC75" i="11"/>
  <c r="AV75" i="11"/>
  <c r="N779" i="11" s="1"/>
  <c r="AU75" i="11"/>
  <c r="N778" i="11" s="1"/>
  <c r="AT75" i="11"/>
  <c r="N777" i="11" s="1"/>
  <c r="AS75" i="11"/>
  <c r="N776" i="11" s="1"/>
  <c r="AR75" i="11"/>
  <c r="N775" i="11" s="1"/>
  <c r="AQ75" i="11"/>
  <c r="N774" i="11" s="1"/>
  <c r="AP75" i="11"/>
  <c r="N773" i="11" s="1"/>
  <c r="AO75" i="11"/>
  <c r="N772" i="11" s="1"/>
  <c r="AN75" i="11"/>
  <c r="N771" i="11" s="1"/>
  <c r="AM75" i="11"/>
  <c r="N770" i="11" s="1"/>
  <c r="AL75" i="11"/>
  <c r="N769" i="11" s="1"/>
  <c r="AK75" i="11"/>
  <c r="N768" i="11" s="1"/>
  <c r="AJ75" i="11"/>
  <c r="N767" i="11" s="1"/>
  <c r="AI75" i="11"/>
  <c r="N766" i="11" s="1"/>
  <c r="AH75" i="11"/>
  <c r="N765" i="11" s="1"/>
  <c r="AG75" i="11"/>
  <c r="N764" i="11" s="1"/>
  <c r="AF75" i="11"/>
  <c r="N763" i="11" s="1"/>
  <c r="AE75" i="11"/>
  <c r="N762" i="11" s="1"/>
  <c r="AD75" i="11"/>
  <c r="N761" i="11" s="1"/>
  <c r="AC75" i="11"/>
  <c r="N760" i="11" s="1"/>
  <c r="AB75" i="11"/>
  <c r="N759" i="11" s="1"/>
  <c r="AA75" i="11"/>
  <c r="N758" i="11" s="1"/>
  <c r="Z75" i="11"/>
  <c r="N757" i="11" s="1"/>
  <c r="Y75" i="11"/>
  <c r="N756" i="11" s="1"/>
  <c r="X75" i="11"/>
  <c r="N755" i="11" s="1"/>
  <c r="W75" i="11"/>
  <c r="N754" i="11" s="1"/>
  <c r="V75" i="11"/>
  <c r="N753" i="11" s="1"/>
  <c r="U75" i="11"/>
  <c r="N752" i="11" s="1"/>
  <c r="T75" i="11"/>
  <c r="N751" i="11" s="1"/>
  <c r="S75" i="11"/>
  <c r="N750" i="11" s="1"/>
  <c r="R75" i="11"/>
  <c r="N749" i="11" s="1"/>
  <c r="Q75" i="11"/>
  <c r="N748" i="11" s="1"/>
  <c r="P75" i="11"/>
  <c r="N747" i="11" s="1"/>
  <c r="O75" i="11"/>
  <c r="N746" i="11" s="1"/>
  <c r="N75" i="11"/>
  <c r="N745" i="11" s="1"/>
  <c r="M75" i="11"/>
  <c r="N744" i="11" s="1"/>
  <c r="L75" i="11"/>
  <c r="N743" i="11" s="1"/>
  <c r="K75" i="11"/>
  <c r="N742" i="11" s="1"/>
  <c r="J75" i="11"/>
  <c r="N741" i="11" s="1"/>
  <c r="I75" i="11"/>
  <c r="N740" i="11" s="1"/>
  <c r="H75" i="11"/>
  <c r="N739" i="11" s="1"/>
  <c r="G75" i="11"/>
  <c r="N738" i="11" s="1"/>
  <c r="F75" i="11"/>
  <c r="N737" i="11" s="1"/>
  <c r="E75" i="11"/>
  <c r="N736" i="11" s="1"/>
  <c r="D75" i="11"/>
  <c r="N735" i="11" s="1"/>
  <c r="C75" i="11"/>
  <c r="N734" i="11" s="1"/>
  <c r="CE74" i="11"/>
  <c r="CE73" i="11"/>
  <c r="O816" i="11" s="1"/>
  <c r="CD71" i="11"/>
  <c r="C575" i="11" s="1"/>
  <c r="CE70" i="11"/>
  <c r="CE69" i="11"/>
  <c r="L816" i="11" s="1"/>
  <c r="CE68" i="11"/>
  <c r="BY67" i="11"/>
  <c r="J808" i="11" s="1"/>
  <c r="BW67" i="11"/>
  <c r="J806" i="11" s="1"/>
  <c r="BQ67" i="11"/>
  <c r="J800" i="11" s="1"/>
  <c r="BP67" i="11"/>
  <c r="J799" i="11" s="1"/>
  <c r="BJ67" i="11"/>
  <c r="J793" i="11" s="1"/>
  <c r="BF67" i="11"/>
  <c r="J789" i="11" s="1"/>
  <c r="BB67" i="11"/>
  <c r="J785" i="11" s="1"/>
  <c r="BA67" i="11"/>
  <c r="J784" i="11" s="1"/>
  <c r="AZ67" i="11"/>
  <c r="J783" i="11" s="1"/>
  <c r="AX67" i="11"/>
  <c r="J781" i="11" s="1"/>
  <c r="AT67" i="11"/>
  <c r="J777" i="11" s="1"/>
  <c r="AR67" i="11"/>
  <c r="J775" i="11" s="1"/>
  <c r="AQ67" i="11"/>
  <c r="J774" i="11" s="1"/>
  <c r="AP67" i="11"/>
  <c r="J773" i="11" s="1"/>
  <c r="AL67" i="11"/>
  <c r="J769" i="11" s="1"/>
  <c r="AJ67" i="11"/>
  <c r="J767" i="11" s="1"/>
  <c r="AH67" i="11"/>
  <c r="J765" i="11" s="1"/>
  <c r="AD67" i="11"/>
  <c r="J761" i="11" s="1"/>
  <c r="AC67" i="11"/>
  <c r="J760" i="11" s="1"/>
  <c r="AB67" i="11"/>
  <c r="J759" i="11" s="1"/>
  <c r="Z67" i="11"/>
  <c r="J757" i="11" s="1"/>
  <c r="V67" i="11"/>
  <c r="J753" i="11" s="1"/>
  <c r="T67" i="11"/>
  <c r="J751" i="11" s="1"/>
  <c r="S67" i="11"/>
  <c r="J750" i="11" s="1"/>
  <c r="R67" i="11"/>
  <c r="J749" i="11" s="1"/>
  <c r="N67" i="11"/>
  <c r="J745" i="11" s="1"/>
  <c r="F67" i="11"/>
  <c r="J737" i="11" s="1"/>
  <c r="D67" i="11"/>
  <c r="J735" i="11" s="1"/>
  <c r="C67" i="11"/>
  <c r="CE66" i="11"/>
  <c r="CE65" i="11"/>
  <c r="CE64" i="11"/>
  <c r="CE63" i="11"/>
  <c r="F816" i="11" s="1"/>
  <c r="CE61" i="11"/>
  <c r="BW48" i="11" s="1"/>
  <c r="BW62" i="11" s="1"/>
  <c r="CE60" i="11"/>
  <c r="B53" i="11"/>
  <c r="CC52" i="11"/>
  <c r="CC67" i="11" s="1"/>
  <c r="J812" i="11" s="1"/>
  <c r="CB52" i="11"/>
  <c r="CB67" i="11" s="1"/>
  <c r="J811" i="11" s="1"/>
  <c r="CA52" i="11"/>
  <c r="CA67" i="11" s="1"/>
  <c r="J810" i="11" s="1"/>
  <c r="BY52" i="11"/>
  <c r="BX52" i="11"/>
  <c r="BX67" i="11" s="1"/>
  <c r="J807" i="11" s="1"/>
  <c r="BW52" i="11"/>
  <c r="BV52" i="11"/>
  <c r="BV67" i="11" s="1"/>
  <c r="J805" i="11" s="1"/>
  <c r="BU52" i="11"/>
  <c r="BU67" i="11" s="1"/>
  <c r="J804" i="11" s="1"/>
  <c r="BT52" i="11"/>
  <c r="BT67" i="11" s="1"/>
  <c r="J803" i="11" s="1"/>
  <c r="BS52" i="11"/>
  <c r="BS67" i="11" s="1"/>
  <c r="J802" i="11" s="1"/>
  <c r="BQ52" i="11"/>
  <c r="BP52" i="11"/>
  <c r="BO52" i="11"/>
  <c r="BO67" i="11" s="1"/>
  <c r="J798" i="11" s="1"/>
  <c r="BN52" i="11"/>
  <c r="BN67" i="11" s="1"/>
  <c r="J797" i="11" s="1"/>
  <c r="BM52" i="11"/>
  <c r="BM67" i="11" s="1"/>
  <c r="J796" i="11" s="1"/>
  <c r="BL52" i="11"/>
  <c r="BL67" i="11" s="1"/>
  <c r="J795" i="11" s="1"/>
  <c r="BK52" i="11"/>
  <c r="BK67" i="11" s="1"/>
  <c r="J794" i="11" s="1"/>
  <c r="BJ52" i="11"/>
  <c r="BI52" i="11"/>
  <c r="BI67" i="11" s="1"/>
  <c r="J792" i="11" s="1"/>
  <c r="BH52" i="11"/>
  <c r="BH67" i="11" s="1"/>
  <c r="J791" i="11" s="1"/>
  <c r="BG52" i="11"/>
  <c r="BG67" i="11" s="1"/>
  <c r="J790" i="11" s="1"/>
  <c r="BF52" i="11"/>
  <c r="BE52" i="11"/>
  <c r="BE67" i="11" s="1"/>
  <c r="J788" i="11" s="1"/>
  <c r="BD52" i="11"/>
  <c r="BD67" i="11" s="1"/>
  <c r="J787" i="11" s="1"/>
  <c r="BC52" i="11"/>
  <c r="BC67" i="11" s="1"/>
  <c r="J786" i="11" s="1"/>
  <c r="BB52" i="11"/>
  <c r="BA52" i="11"/>
  <c r="AZ52" i="11"/>
  <c r="AY52" i="11"/>
  <c r="AY67" i="11" s="1"/>
  <c r="J782" i="11" s="1"/>
  <c r="AX52" i="11"/>
  <c r="AW52" i="11"/>
  <c r="AW67" i="11" s="1"/>
  <c r="J780" i="11" s="1"/>
  <c r="AV52" i="11"/>
  <c r="AV67" i="11" s="1"/>
  <c r="J779" i="11" s="1"/>
  <c r="AU52" i="11"/>
  <c r="AU67" i="11" s="1"/>
  <c r="J778" i="11" s="1"/>
  <c r="AT52" i="11"/>
  <c r="AS52" i="11"/>
  <c r="AS67" i="11" s="1"/>
  <c r="J776" i="11" s="1"/>
  <c r="AR52" i="11"/>
  <c r="AQ52" i="11"/>
  <c r="AP52" i="11"/>
  <c r="AO52" i="11"/>
  <c r="AO67" i="11" s="1"/>
  <c r="J772" i="11" s="1"/>
  <c r="AN52" i="11"/>
  <c r="AN67" i="11" s="1"/>
  <c r="J771" i="11" s="1"/>
  <c r="AM52" i="11"/>
  <c r="AM67" i="11" s="1"/>
  <c r="J770" i="11" s="1"/>
  <c r="AL52" i="11"/>
  <c r="AK52" i="11"/>
  <c r="AK67" i="11" s="1"/>
  <c r="J768" i="11" s="1"/>
  <c r="AJ52" i="11"/>
  <c r="AI52" i="11"/>
  <c r="AI67" i="11" s="1"/>
  <c r="J766" i="11" s="1"/>
  <c r="AH52" i="11"/>
  <c r="AG52" i="11"/>
  <c r="AG67" i="11" s="1"/>
  <c r="J764" i="11" s="1"/>
  <c r="AF52" i="11"/>
  <c r="AF67" i="11" s="1"/>
  <c r="J763" i="11" s="1"/>
  <c r="AE52" i="11"/>
  <c r="AE67" i="11" s="1"/>
  <c r="J762" i="11" s="1"/>
  <c r="AD52" i="11"/>
  <c r="AC52" i="11"/>
  <c r="AB52" i="11"/>
  <c r="AA52" i="11"/>
  <c r="AA67" i="11" s="1"/>
  <c r="J758" i="11" s="1"/>
  <c r="Z52" i="11"/>
  <c r="Y52" i="11"/>
  <c r="Y67" i="11" s="1"/>
  <c r="J756" i="11" s="1"/>
  <c r="X52" i="11"/>
  <c r="X67" i="11" s="1"/>
  <c r="J755" i="11" s="1"/>
  <c r="W52" i="11"/>
  <c r="W67" i="11" s="1"/>
  <c r="J754" i="11" s="1"/>
  <c r="V52" i="11"/>
  <c r="U52" i="11"/>
  <c r="U67" i="11" s="1"/>
  <c r="J752" i="11" s="1"/>
  <c r="T52" i="11"/>
  <c r="S52" i="11"/>
  <c r="R52" i="11"/>
  <c r="Q52" i="11"/>
  <c r="Q67" i="11" s="1"/>
  <c r="J748" i="11" s="1"/>
  <c r="P52" i="11"/>
  <c r="P67" i="11" s="1"/>
  <c r="J747" i="11" s="1"/>
  <c r="O52" i="11"/>
  <c r="O67" i="11" s="1"/>
  <c r="J746" i="11" s="1"/>
  <c r="N52" i="11"/>
  <c r="M52" i="11"/>
  <c r="M67" i="11" s="1"/>
  <c r="J744" i="11" s="1"/>
  <c r="L52" i="11"/>
  <c r="L67" i="11" s="1"/>
  <c r="J743" i="11" s="1"/>
  <c r="K52" i="11"/>
  <c r="K67" i="11" s="1"/>
  <c r="J742" i="11" s="1"/>
  <c r="J52" i="11"/>
  <c r="J67" i="11" s="1"/>
  <c r="J741" i="11" s="1"/>
  <c r="I52" i="11"/>
  <c r="I67" i="11" s="1"/>
  <c r="J740" i="11" s="1"/>
  <c r="H52" i="11"/>
  <c r="H67" i="11" s="1"/>
  <c r="J739" i="11" s="1"/>
  <c r="G52" i="11"/>
  <c r="G67" i="11" s="1"/>
  <c r="J738" i="11" s="1"/>
  <c r="F52" i="11"/>
  <c r="E52" i="11"/>
  <c r="D52" i="11"/>
  <c r="C52" i="11"/>
  <c r="CE51" i="11"/>
  <c r="B49" i="11"/>
  <c r="CC48" i="11"/>
  <c r="CC62" i="11" s="1"/>
  <c r="CA48" i="11"/>
  <c r="CA62" i="11" s="1"/>
  <c r="BZ48" i="11"/>
  <c r="BZ62" i="11" s="1"/>
  <c r="BX48" i="11"/>
  <c r="BX62" i="11" s="1"/>
  <c r="BU48" i="11"/>
  <c r="BU62" i="11" s="1"/>
  <c r="BS48" i="11"/>
  <c r="BS62" i="11" s="1"/>
  <c r="BR48" i="11"/>
  <c r="BR62" i="11" s="1"/>
  <c r="BQ48" i="11"/>
  <c r="BQ62" i="11" s="1"/>
  <c r="BO48" i="11"/>
  <c r="BO62" i="11" s="1"/>
  <c r="E798" i="11" s="1"/>
  <c r="BK48" i="11"/>
  <c r="BK62" i="11" s="1"/>
  <c r="BJ48" i="11"/>
  <c r="BJ62" i="11" s="1"/>
  <c r="BI48" i="11"/>
  <c r="BI62" i="11" s="1"/>
  <c r="BH48" i="11"/>
  <c r="BH62" i="11" s="1"/>
  <c r="BF48" i="11"/>
  <c r="BF62" i="11" s="1"/>
  <c r="BB48" i="11"/>
  <c r="BB62" i="11" s="1"/>
  <c r="BA48" i="11"/>
  <c r="BA62" i="11" s="1"/>
  <c r="AZ48" i="11"/>
  <c r="AZ62" i="11" s="1"/>
  <c r="AY48" i="11"/>
  <c r="AY62" i="11" s="1"/>
  <c r="E782" i="11" s="1"/>
  <c r="AW48" i="11"/>
  <c r="AW62" i="11" s="1"/>
  <c r="AS48" i="11"/>
  <c r="AS62" i="11" s="1"/>
  <c r="AR48" i="11"/>
  <c r="AR62" i="11" s="1"/>
  <c r="AQ48" i="11"/>
  <c r="AQ62" i="11" s="1"/>
  <c r="E774" i="11" s="1"/>
  <c r="AP48" i="11"/>
  <c r="AP62" i="11" s="1"/>
  <c r="AM48" i="11"/>
  <c r="AM62" i="11" s="1"/>
  <c r="AJ48" i="11"/>
  <c r="AJ62" i="11" s="1"/>
  <c r="AI48" i="11"/>
  <c r="AI62" i="11" s="1"/>
  <c r="E766" i="11" s="1"/>
  <c r="AH48" i="11"/>
  <c r="AH62" i="11" s="1"/>
  <c r="AG48" i="11"/>
  <c r="AG62" i="11" s="1"/>
  <c r="AD48" i="11"/>
  <c r="AD62" i="11" s="1"/>
  <c r="AB48" i="11"/>
  <c r="AB62" i="11" s="1"/>
  <c r="AA48" i="11"/>
  <c r="AA62" i="11" s="1"/>
  <c r="E758" i="11" s="1"/>
  <c r="Z48" i="11"/>
  <c r="Z62" i="11" s="1"/>
  <c r="Y48" i="11"/>
  <c r="Y62" i="11" s="1"/>
  <c r="W48" i="11"/>
  <c r="W62" i="11" s="1"/>
  <c r="U48" i="11"/>
  <c r="U62" i="11" s="1"/>
  <c r="S48" i="11"/>
  <c r="S62" i="11" s="1"/>
  <c r="E750" i="11" s="1"/>
  <c r="R48" i="11"/>
  <c r="R62" i="11" s="1"/>
  <c r="Q48" i="11"/>
  <c r="Q62" i="11" s="1"/>
  <c r="O48" i="11"/>
  <c r="O62" i="11" s="1"/>
  <c r="N48" i="11"/>
  <c r="N62" i="11" s="1"/>
  <c r="L48" i="11"/>
  <c r="L62" i="11" s="1"/>
  <c r="J48" i="11"/>
  <c r="J62" i="11" s="1"/>
  <c r="I48" i="11"/>
  <c r="I62" i="11" s="1"/>
  <c r="G48" i="11"/>
  <c r="G62" i="11" s="1"/>
  <c r="F48" i="11"/>
  <c r="F62" i="11" s="1"/>
  <c r="E48" i="11"/>
  <c r="E62" i="11" s="1"/>
  <c r="C48" i="11"/>
  <c r="C62" i="11" s="1"/>
  <c r="E734" i="11" s="1"/>
  <c r="CE47" i="11"/>
  <c r="E746" i="11" l="1"/>
  <c r="O71" i="11"/>
  <c r="E785" i="11"/>
  <c r="BB71" i="11"/>
  <c r="E736" i="11"/>
  <c r="E759" i="11"/>
  <c r="AB71" i="11"/>
  <c r="E789" i="11"/>
  <c r="BF71" i="11"/>
  <c r="E802" i="11"/>
  <c r="BS71" i="11"/>
  <c r="E737" i="11"/>
  <c r="F71" i="11"/>
  <c r="E749" i="11"/>
  <c r="R71" i="11"/>
  <c r="E761" i="11"/>
  <c r="AD71" i="11"/>
  <c r="E775" i="11"/>
  <c r="AR71" i="11"/>
  <c r="E791" i="11"/>
  <c r="BH71" i="11"/>
  <c r="E804" i="11"/>
  <c r="BU71" i="11"/>
  <c r="E738" i="11"/>
  <c r="G71" i="11"/>
  <c r="E764" i="11"/>
  <c r="AG71" i="11"/>
  <c r="E776" i="11"/>
  <c r="AS71" i="11"/>
  <c r="E792" i="11"/>
  <c r="BI71" i="11"/>
  <c r="E807" i="11"/>
  <c r="BX71" i="11"/>
  <c r="CE52" i="11"/>
  <c r="E793" i="11"/>
  <c r="BJ71" i="11"/>
  <c r="E773" i="11"/>
  <c r="AP71" i="11"/>
  <c r="E752" i="11"/>
  <c r="U71" i="11"/>
  <c r="E780" i="11"/>
  <c r="AW71" i="11"/>
  <c r="E741" i="11"/>
  <c r="J71" i="11"/>
  <c r="E801" i="11"/>
  <c r="BR71" i="11"/>
  <c r="E756" i="11"/>
  <c r="Y71" i="11"/>
  <c r="E806" i="11"/>
  <c r="BW71" i="11"/>
  <c r="E740" i="11"/>
  <c r="I71" i="11"/>
  <c r="E765" i="11"/>
  <c r="AH71" i="11"/>
  <c r="E809" i="11"/>
  <c r="BZ71" i="11"/>
  <c r="E754" i="11"/>
  <c r="W71" i="11"/>
  <c r="E794" i="11"/>
  <c r="BK71" i="11"/>
  <c r="E810" i="11"/>
  <c r="CA71" i="11"/>
  <c r="E743" i="11"/>
  <c r="L71" i="11"/>
  <c r="E767" i="11"/>
  <c r="AJ71" i="11"/>
  <c r="E783" i="11"/>
  <c r="AZ71" i="11"/>
  <c r="E812" i="11"/>
  <c r="CC71" i="11"/>
  <c r="E745" i="11"/>
  <c r="N71" i="11"/>
  <c r="E757" i="11"/>
  <c r="Z71" i="11"/>
  <c r="E770" i="11"/>
  <c r="AM71" i="11"/>
  <c r="E784" i="11"/>
  <c r="BA71" i="11"/>
  <c r="E800" i="11"/>
  <c r="BQ71" i="11"/>
  <c r="E748" i="11"/>
  <c r="Q71" i="11"/>
  <c r="E67" i="11"/>
  <c r="J736" i="11" s="1"/>
  <c r="S71" i="11"/>
  <c r="AT48" i="11"/>
  <c r="AT62" i="11" s="1"/>
  <c r="BM48" i="11"/>
  <c r="BM62" i="11" s="1"/>
  <c r="K48" i="11"/>
  <c r="K62" i="11" s="1"/>
  <c r="T48" i="11"/>
  <c r="T62" i="11" s="1"/>
  <c r="AC48" i="11"/>
  <c r="AC62" i="11" s="1"/>
  <c r="AL48" i="11"/>
  <c r="AL62" i="11" s="1"/>
  <c r="AU48" i="11"/>
  <c r="AU62" i="11" s="1"/>
  <c r="BE48" i="11"/>
  <c r="BE62" i="11" s="1"/>
  <c r="BN48" i="11"/>
  <c r="BN62" i="11" s="1"/>
  <c r="BI730" i="11"/>
  <c r="C816" i="11"/>
  <c r="H612" i="11"/>
  <c r="G816" i="11"/>
  <c r="F612" i="11"/>
  <c r="C430" i="11"/>
  <c r="D816" i="11"/>
  <c r="C427" i="11"/>
  <c r="CB48" i="11"/>
  <c r="CB62" i="11" s="1"/>
  <c r="BT48" i="11"/>
  <c r="BT62" i="11" s="1"/>
  <c r="BL48" i="11"/>
  <c r="BL62" i="11" s="1"/>
  <c r="BD48" i="11"/>
  <c r="BD62" i="11" s="1"/>
  <c r="AV48" i="11"/>
  <c r="AV62" i="11" s="1"/>
  <c r="AN48" i="11"/>
  <c r="AN62" i="11" s="1"/>
  <c r="AF48" i="11"/>
  <c r="AF62" i="11" s="1"/>
  <c r="X48" i="11"/>
  <c r="X62" i="11" s="1"/>
  <c r="P48" i="11"/>
  <c r="P62" i="11" s="1"/>
  <c r="H48" i="11"/>
  <c r="H62" i="11" s="1"/>
  <c r="D292" i="11"/>
  <c r="D341" i="11" s="1"/>
  <c r="C481" i="11" s="1"/>
  <c r="D48" i="11"/>
  <c r="M48" i="11"/>
  <c r="M62" i="11" s="1"/>
  <c r="V48" i="11"/>
  <c r="V62" i="11" s="1"/>
  <c r="AE48" i="11"/>
  <c r="AE62" i="11" s="1"/>
  <c r="AO48" i="11"/>
  <c r="AO62" i="11" s="1"/>
  <c r="AX48" i="11"/>
  <c r="AX62" i="11" s="1"/>
  <c r="BG48" i="11"/>
  <c r="BG62" i="11" s="1"/>
  <c r="BP48" i="11"/>
  <c r="BP62" i="11" s="1"/>
  <c r="BY48" i="11"/>
  <c r="BY62" i="11" s="1"/>
  <c r="H816" i="11"/>
  <c r="C431" i="11"/>
  <c r="AA71" i="11"/>
  <c r="AQ71" i="11"/>
  <c r="Q816" i="11"/>
  <c r="G612" i="11"/>
  <c r="I816" i="11"/>
  <c r="C432" i="11"/>
  <c r="K816" i="11"/>
  <c r="C434" i="11"/>
  <c r="C440" i="11"/>
  <c r="J734" i="11"/>
  <c r="R816" i="11"/>
  <c r="I612" i="11"/>
  <c r="D373" i="11"/>
  <c r="D391" i="11" s="1"/>
  <c r="D393" i="11" s="1"/>
  <c r="D396" i="11" s="1"/>
  <c r="M816" i="11"/>
  <c r="C458" i="11"/>
  <c r="C71" i="11"/>
  <c r="AI71" i="11"/>
  <c r="AY71" i="11"/>
  <c r="BO71" i="11"/>
  <c r="AK48" i="11"/>
  <c r="AK62" i="11" s="1"/>
  <c r="BC48" i="11"/>
  <c r="BC62" i="11" s="1"/>
  <c r="BV48" i="11"/>
  <c r="BV62" i="11" s="1"/>
  <c r="BR52" i="11"/>
  <c r="BR67" i="11" s="1"/>
  <c r="J801" i="11" s="1"/>
  <c r="D277" i="11"/>
  <c r="B465" i="11"/>
  <c r="D612" i="11"/>
  <c r="CE75" i="11"/>
  <c r="F499" i="11"/>
  <c r="F507" i="11"/>
  <c r="H513" i="11"/>
  <c r="F519" i="11"/>
  <c r="F525" i="11"/>
  <c r="F533" i="11"/>
  <c r="N815" i="11"/>
  <c r="D438" i="11"/>
  <c r="F498" i="11"/>
  <c r="F506" i="11"/>
  <c r="F518" i="11"/>
  <c r="F524" i="11"/>
  <c r="F532" i="11"/>
  <c r="F540" i="11"/>
  <c r="E204" i="11"/>
  <c r="C476" i="11" s="1"/>
  <c r="J612" i="11"/>
  <c r="L612" i="11"/>
  <c r="F815" i="11"/>
  <c r="P815" i="11"/>
  <c r="H815" i="11"/>
  <c r="I815" i="11"/>
  <c r="S815" i="11"/>
  <c r="K815" i="11"/>
  <c r="T815" i="11"/>
  <c r="L815" i="11"/>
  <c r="M815" i="11"/>
  <c r="D815" i="11"/>
  <c r="O815" i="11"/>
  <c r="CC75" i="1"/>
  <c r="E781" i="11" l="1"/>
  <c r="AX71" i="11"/>
  <c r="E751" i="11"/>
  <c r="T71" i="11"/>
  <c r="C688" i="11"/>
  <c r="C516" i="11"/>
  <c r="C544" i="11"/>
  <c r="C625" i="11"/>
  <c r="C708" i="11"/>
  <c r="C536" i="11"/>
  <c r="E772" i="11"/>
  <c r="AO71" i="11"/>
  <c r="E811" i="11"/>
  <c r="CB71" i="11"/>
  <c r="C500" i="11"/>
  <c r="G500" i="11" s="1"/>
  <c r="C672" i="11"/>
  <c r="C551" i="11"/>
  <c r="C629" i="11"/>
  <c r="C668" i="11"/>
  <c r="C496" i="11"/>
  <c r="E753" i="11"/>
  <c r="V71" i="11"/>
  <c r="E763" i="11"/>
  <c r="AF71" i="11"/>
  <c r="E797" i="11"/>
  <c r="BN71" i="11"/>
  <c r="C554" i="11"/>
  <c r="C634" i="11"/>
  <c r="C641" i="11"/>
  <c r="C566" i="11"/>
  <c r="C683" i="11"/>
  <c r="C511" i="11"/>
  <c r="C693" i="11"/>
  <c r="C521" i="11"/>
  <c r="C560" i="11"/>
  <c r="C627" i="11"/>
  <c r="C691" i="11"/>
  <c r="C519" i="11"/>
  <c r="G519" i="11" s="1"/>
  <c r="E805" i="11"/>
  <c r="BV71" i="11"/>
  <c r="E771" i="11"/>
  <c r="AN71" i="11"/>
  <c r="E788" i="11"/>
  <c r="BE71" i="11"/>
  <c r="C630" i="11"/>
  <c r="C546" i="11"/>
  <c r="C572" i="11"/>
  <c r="C647" i="11"/>
  <c r="C563" i="11"/>
  <c r="C626" i="11"/>
  <c r="C707" i="11"/>
  <c r="C535" i="11"/>
  <c r="G535" i="11" s="1"/>
  <c r="E786" i="11"/>
  <c r="BC71" i="11"/>
  <c r="CE67" i="11"/>
  <c r="E808" i="11"/>
  <c r="BY71" i="11"/>
  <c r="D62" i="11"/>
  <c r="CE48" i="11"/>
  <c r="E779" i="11"/>
  <c r="AV71" i="11"/>
  <c r="E778" i="11"/>
  <c r="AU71" i="11"/>
  <c r="E777" i="11"/>
  <c r="AT71" i="11"/>
  <c r="C710" i="11"/>
  <c r="C538" i="11"/>
  <c r="G538" i="11" s="1"/>
  <c r="C636" i="11"/>
  <c r="C553" i="11"/>
  <c r="C671" i="11"/>
  <c r="C499" i="11"/>
  <c r="E71" i="11"/>
  <c r="E795" i="11"/>
  <c r="BL71" i="11"/>
  <c r="C709" i="11"/>
  <c r="C537" i="11"/>
  <c r="G537" i="11" s="1"/>
  <c r="E739" i="11"/>
  <c r="H71" i="11"/>
  <c r="C701" i="11"/>
  <c r="C529" i="11"/>
  <c r="E744" i="11"/>
  <c r="M71" i="11"/>
  <c r="E796" i="11"/>
  <c r="BM71" i="11"/>
  <c r="C574" i="11"/>
  <c r="C620" i="11"/>
  <c r="C699" i="11"/>
  <c r="C527" i="11"/>
  <c r="G527" i="11" s="1"/>
  <c r="N816" i="11"/>
  <c r="K612" i="11"/>
  <c r="C465" i="11"/>
  <c r="E768" i="11"/>
  <c r="AK71" i="11"/>
  <c r="J815" i="11"/>
  <c r="E799" i="11"/>
  <c r="BP71" i="11"/>
  <c r="E787" i="11"/>
  <c r="BD71" i="11"/>
  <c r="E769" i="11"/>
  <c r="AL71" i="11"/>
  <c r="C684" i="11"/>
  <c r="C512" i="11"/>
  <c r="C704" i="11"/>
  <c r="C532" i="11"/>
  <c r="G532" i="11" s="1"/>
  <c r="C628" i="11"/>
  <c r="C545" i="11"/>
  <c r="G545" i="11" s="1"/>
  <c r="C635" i="11"/>
  <c r="C556" i="11"/>
  <c r="C674" i="11"/>
  <c r="C502" i="11"/>
  <c r="G502" i="11" s="1"/>
  <c r="C675" i="11"/>
  <c r="C503" i="11"/>
  <c r="G503" i="11" s="1"/>
  <c r="C555" i="11"/>
  <c r="C617" i="11"/>
  <c r="C564" i="11"/>
  <c r="C639" i="11"/>
  <c r="C632" i="11"/>
  <c r="C547" i="11"/>
  <c r="E760" i="11"/>
  <c r="AC71" i="11"/>
  <c r="C643" i="11"/>
  <c r="C568" i="11"/>
  <c r="E790" i="11"/>
  <c r="BG71" i="11"/>
  <c r="C698" i="11"/>
  <c r="C526" i="11"/>
  <c r="E803" i="11"/>
  <c r="BT71" i="11"/>
  <c r="C682" i="11"/>
  <c r="C510" i="11"/>
  <c r="G510" i="11" s="1"/>
  <c r="C631" i="11"/>
  <c r="C542" i="11"/>
  <c r="E747" i="11"/>
  <c r="P71" i="11"/>
  <c r="E742" i="11"/>
  <c r="K71" i="11"/>
  <c r="C569" i="11"/>
  <c r="C644" i="11"/>
  <c r="C695" i="11"/>
  <c r="C523" i="11"/>
  <c r="C680" i="11"/>
  <c r="C508" i="11"/>
  <c r="C700" i="11"/>
  <c r="C528" i="11"/>
  <c r="C692" i="11"/>
  <c r="C520" i="11"/>
  <c r="E762" i="11"/>
  <c r="AE71" i="11"/>
  <c r="E755" i="11"/>
  <c r="X71" i="11"/>
  <c r="C623" i="11"/>
  <c r="C562" i="11"/>
  <c r="C679" i="11"/>
  <c r="C507" i="11"/>
  <c r="G507" i="11" s="1"/>
  <c r="C677" i="11"/>
  <c r="C505" i="11"/>
  <c r="G505" i="11" s="1"/>
  <c r="C571" i="11"/>
  <c r="C646" i="11"/>
  <c r="C690" i="11"/>
  <c r="C518" i="11"/>
  <c r="C686" i="11"/>
  <c r="C514" i="11"/>
  <c r="C615" i="10"/>
  <c r="F550" i="10"/>
  <c r="E550" i="10"/>
  <c r="E546" i="10"/>
  <c r="E545" i="10"/>
  <c r="H545" i="10"/>
  <c r="F544" i="10"/>
  <c r="E544" i="10"/>
  <c r="E540" i="10"/>
  <c r="H540" i="10"/>
  <c r="H539" i="10"/>
  <c r="E539" i="10"/>
  <c r="F539" i="10"/>
  <c r="H538" i="10"/>
  <c r="E538" i="10"/>
  <c r="F538" i="10"/>
  <c r="H537" i="10"/>
  <c r="F537" i="10"/>
  <c r="E537" i="10"/>
  <c r="F536" i="10"/>
  <c r="E536" i="10"/>
  <c r="H536" i="10"/>
  <c r="H535" i="10"/>
  <c r="F535" i="10"/>
  <c r="E535" i="10"/>
  <c r="E534" i="10"/>
  <c r="H534" i="10"/>
  <c r="E533" i="10"/>
  <c r="E532" i="10"/>
  <c r="H532" i="10"/>
  <c r="E531" i="10"/>
  <c r="F531" i="10"/>
  <c r="F530" i="10"/>
  <c r="E530" i="10"/>
  <c r="F529" i="10"/>
  <c r="E529" i="10"/>
  <c r="H529" i="10"/>
  <c r="F528" i="10"/>
  <c r="E528" i="10"/>
  <c r="H527" i="10"/>
  <c r="F527" i="10"/>
  <c r="E527" i="10"/>
  <c r="E526" i="10"/>
  <c r="E525" i="10"/>
  <c r="E524" i="10"/>
  <c r="E523" i="10"/>
  <c r="F523" i="10"/>
  <c r="F522" i="10"/>
  <c r="E522" i="10"/>
  <c r="F521" i="10"/>
  <c r="E520" i="10"/>
  <c r="E519" i="10"/>
  <c r="E518" i="10"/>
  <c r="E517" i="10"/>
  <c r="F517" i="10"/>
  <c r="F516" i="10"/>
  <c r="E516" i="10"/>
  <c r="F515" i="10"/>
  <c r="E515" i="10"/>
  <c r="F514" i="10"/>
  <c r="E514" i="10"/>
  <c r="F512" i="10"/>
  <c r="F511" i="10"/>
  <c r="E511" i="10"/>
  <c r="F510" i="10"/>
  <c r="E510" i="10"/>
  <c r="E509" i="10"/>
  <c r="F509" i="10"/>
  <c r="E508" i="10"/>
  <c r="E507" i="10"/>
  <c r="E506" i="10"/>
  <c r="H506" i="10"/>
  <c r="H505" i="10"/>
  <c r="E505" i="10"/>
  <c r="F505" i="10"/>
  <c r="H504" i="10"/>
  <c r="F504" i="10"/>
  <c r="E504" i="10"/>
  <c r="F503" i="10"/>
  <c r="E503" i="10"/>
  <c r="H502" i="10"/>
  <c r="F502" i="10"/>
  <c r="E502" i="10"/>
  <c r="H501" i="10"/>
  <c r="F501" i="10"/>
  <c r="E501" i="10"/>
  <c r="E500" i="10"/>
  <c r="H500" i="10"/>
  <c r="E499" i="10"/>
  <c r="E498" i="10"/>
  <c r="E497" i="10"/>
  <c r="F497" i="10"/>
  <c r="F496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B465" i="10" s="1"/>
  <c r="D329" i="10"/>
  <c r="D328" i="10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I612" i="10" s="1"/>
  <c r="CE77" i="10"/>
  <c r="G612" i="10" s="1"/>
  <c r="CE76" i="10"/>
  <c r="CF76" i="10" s="1"/>
  <c r="BK52" i="10" s="1"/>
  <c r="BK67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463" i="10" s="1"/>
  <c r="CD71" i="10"/>
  <c r="C575" i="10" s="1"/>
  <c r="CE70" i="10"/>
  <c r="CE69" i="10"/>
  <c r="C440" i="10" s="1"/>
  <c r="CE68" i="10"/>
  <c r="C434" i="10" s="1"/>
  <c r="CE66" i="10"/>
  <c r="C432" i="10" s="1"/>
  <c r="CE65" i="10"/>
  <c r="C431" i="10" s="1"/>
  <c r="CE64" i="10"/>
  <c r="CE63" i="10"/>
  <c r="C429" i="10" s="1"/>
  <c r="CE61" i="10"/>
  <c r="C427" i="10" s="1"/>
  <c r="CE60" i="10"/>
  <c r="H612" i="10" s="1"/>
  <c r="B53" i="10"/>
  <c r="CE51" i="10"/>
  <c r="B49" i="10"/>
  <c r="CE47" i="10"/>
  <c r="C567" i="11" l="1"/>
  <c r="C642" i="11"/>
  <c r="H511" i="11"/>
  <c r="G511" i="11"/>
  <c r="C697" i="11"/>
  <c r="C525" i="11"/>
  <c r="G525" i="11" s="1"/>
  <c r="C561" i="11"/>
  <c r="C621" i="11"/>
  <c r="G528" i="11"/>
  <c r="H528" i="11"/>
  <c r="C694" i="11"/>
  <c r="C522" i="11"/>
  <c r="C498" i="11"/>
  <c r="C670" i="11"/>
  <c r="C689" i="11"/>
  <c r="C517" i="11"/>
  <c r="H508" i="11"/>
  <c r="G508" i="11"/>
  <c r="C681" i="11"/>
  <c r="C509" i="11"/>
  <c r="H526" i="11"/>
  <c r="G526" i="11"/>
  <c r="G512" i="11"/>
  <c r="H512" i="11"/>
  <c r="C673" i="11"/>
  <c r="C501" i="11"/>
  <c r="G501" i="11" s="1"/>
  <c r="G499" i="11"/>
  <c r="H499" i="11" s="1"/>
  <c r="C540" i="11"/>
  <c r="G540" i="11" s="1"/>
  <c r="C712" i="11"/>
  <c r="J816" i="11"/>
  <c r="C433" i="11"/>
  <c r="G544" i="11"/>
  <c r="H544" i="11" s="1"/>
  <c r="C702" i="11"/>
  <c r="C530" i="11"/>
  <c r="C633" i="11"/>
  <c r="C548" i="11"/>
  <c r="H546" i="11"/>
  <c r="G546" i="11"/>
  <c r="C687" i="11"/>
  <c r="C515" i="11"/>
  <c r="C573" i="11"/>
  <c r="C622" i="11"/>
  <c r="H516" i="11"/>
  <c r="G516" i="11"/>
  <c r="C676" i="11"/>
  <c r="C504" i="11"/>
  <c r="G504" i="11" s="1"/>
  <c r="C696" i="11"/>
  <c r="C524" i="11"/>
  <c r="G518" i="11"/>
  <c r="H518" i="11"/>
  <c r="H523" i="11"/>
  <c r="G523" i="11"/>
  <c r="C552" i="11"/>
  <c r="C618" i="11"/>
  <c r="C703" i="11"/>
  <c r="C531" i="11"/>
  <c r="C638" i="11"/>
  <c r="C558" i="11"/>
  <c r="C541" i="11"/>
  <c r="C713" i="11"/>
  <c r="C614" i="11"/>
  <c r="C550" i="11"/>
  <c r="H496" i="11"/>
  <c r="G496" i="11"/>
  <c r="C706" i="11"/>
  <c r="C534" i="11"/>
  <c r="G534" i="11" s="1"/>
  <c r="C685" i="11"/>
  <c r="C513" i="11"/>
  <c r="G513" i="11" s="1"/>
  <c r="C624" i="11"/>
  <c r="C549" i="11"/>
  <c r="C640" i="11"/>
  <c r="C565" i="11"/>
  <c r="G514" i="11"/>
  <c r="H514" i="11"/>
  <c r="H520" i="11"/>
  <c r="G520" i="11"/>
  <c r="C506" i="11"/>
  <c r="G506" i="11" s="1"/>
  <c r="C678" i="11"/>
  <c r="C637" i="11"/>
  <c r="C557" i="11"/>
  <c r="E735" i="11"/>
  <c r="E815" i="11" s="1"/>
  <c r="D71" i="11"/>
  <c r="CE62" i="11"/>
  <c r="C705" i="11"/>
  <c r="C533" i="11"/>
  <c r="G533" i="11" s="1"/>
  <c r="H521" i="11"/>
  <c r="G521" i="11"/>
  <c r="C619" i="11"/>
  <c r="C559" i="11"/>
  <c r="G536" i="11"/>
  <c r="H536" i="11"/>
  <c r="C616" i="11"/>
  <c r="C543" i="11"/>
  <c r="H529" i="11"/>
  <c r="G529" i="11"/>
  <c r="C711" i="11"/>
  <c r="C539" i="11"/>
  <c r="G539" i="11" s="1"/>
  <c r="C570" i="11"/>
  <c r="C645" i="11"/>
  <c r="O48" i="10"/>
  <c r="O62" i="10" s="1"/>
  <c r="O71" i="10" s="1"/>
  <c r="AJ48" i="10"/>
  <c r="AJ62" i="10" s="1"/>
  <c r="BR48" i="10"/>
  <c r="BR62" i="10" s="1"/>
  <c r="BC52" i="10"/>
  <c r="BC67" i="10" s="1"/>
  <c r="O52" i="10"/>
  <c r="O67" i="10" s="1"/>
  <c r="W52" i="10"/>
  <c r="W67" i="10" s="1"/>
  <c r="AE52" i="10"/>
  <c r="AE67" i="10" s="1"/>
  <c r="BA48" i="10"/>
  <c r="BA62" i="10" s="1"/>
  <c r="AM52" i="10"/>
  <c r="AM67" i="10" s="1"/>
  <c r="BS52" i="10"/>
  <c r="BS67" i="10" s="1"/>
  <c r="AU52" i="10"/>
  <c r="AU67" i="10" s="1"/>
  <c r="G52" i="10"/>
  <c r="G67" i="10" s="1"/>
  <c r="C473" i="10"/>
  <c r="F48" i="10"/>
  <c r="F62" i="10" s="1"/>
  <c r="V48" i="10"/>
  <c r="V62" i="10" s="1"/>
  <c r="AM48" i="10"/>
  <c r="AM62" i="10" s="1"/>
  <c r="BH48" i="10"/>
  <c r="BH62" i="10" s="1"/>
  <c r="BZ48" i="10"/>
  <c r="BZ62" i="10" s="1"/>
  <c r="D48" i="10"/>
  <c r="D62" i="10" s="1"/>
  <c r="AK48" i="10"/>
  <c r="AK62" i="10" s="1"/>
  <c r="BS48" i="10"/>
  <c r="BS62" i="10" s="1"/>
  <c r="U48" i="10"/>
  <c r="U62" i="10" s="1"/>
  <c r="BC48" i="10"/>
  <c r="BC62" i="10" s="1"/>
  <c r="BC71" i="10" s="1"/>
  <c r="C548" i="10" s="1"/>
  <c r="G48" i="10"/>
  <c r="G62" i="10" s="1"/>
  <c r="W48" i="10"/>
  <c r="W62" i="10" s="1"/>
  <c r="W71" i="10" s="1"/>
  <c r="AR48" i="10"/>
  <c r="AR62" i="10" s="1"/>
  <c r="BJ48" i="10"/>
  <c r="BJ62" i="10" s="1"/>
  <c r="CA48" i="10"/>
  <c r="CA62" i="10" s="1"/>
  <c r="E48" i="10"/>
  <c r="E62" i="10" s="1"/>
  <c r="AL48" i="10"/>
  <c r="AL62" i="10" s="1"/>
  <c r="BX48" i="10"/>
  <c r="BX62" i="10" s="1"/>
  <c r="L48" i="10"/>
  <c r="L62" i="10" s="1"/>
  <c r="AB48" i="10"/>
  <c r="AB62" i="10" s="1"/>
  <c r="AT48" i="10"/>
  <c r="AT62" i="10" s="1"/>
  <c r="BK48" i="10"/>
  <c r="BK62" i="10" s="1"/>
  <c r="BK71" i="10" s="1"/>
  <c r="C635" i="10" s="1"/>
  <c r="T48" i="10"/>
  <c r="T62" i="10" s="1"/>
  <c r="BB48" i="10"/>
  <c r="BB62" i="10" s="1"/>
  <c r="M48" i="10"/>
  <c r="M62" i="10" s="1"/>
  <c r="AD48" i="10"/>
  <c r="AD62" i="10" s="1"/>
  <c r="AU48" i="10"/>
  <c r="AU62" i="10" s="1"/>
  <c r="BP48" i="10"/>
  <c r="BP62" i="10" s="1"/>
  <c r="N48" i="10"/>
  <c r="N62" i="10" s="1"/>
  <c r="AE48" i="10"/>
  <c r="AE62" i="10" s="1"/>
  <c r="AZ48" i="10"/>
  <c r="AZ62" i="10" s="1"/>
  <c r="BQ48" i="10"/>
  <c r="BQ62" i="10" s="1"/>
  <c r="CA52" i="10"/>
  <c r="CA67" i="10" s="1"/>
  <c r="E52" i="10"/>
  <c r="E67" i="10" s="1"/>
  <c r="E71" i="10" s="1"/>
  <c r="M52" i="10"/>
  <c r="M67" i="10" s="1"/>
  <c r="U52" i="10"/>
  <c r="U67" i="10" s="1"/>
  <c r="AC52" i="10"/>
  <c r="AC67" i="10" s="1"/>
  <c r="AK52" i="10"/>
  <c r="AK67" i="10" s="1"/>
  <c r="AS52" i="10"/>
  <c r="AS67" i="10" s="1"/>
  <c r="BA52" i="10"/>
  <c r="BA67" i="10" s="1"/>
  <c r="BA71" i="10" s="1"/>
  <c r="BI52" i="10"/>
  <c r="BI67" i="10" s="1"/>
  <c r="BQ52" i="10"/>
  <c r="BQ67" i="10" s="1"/>
  <c r="BY52" i="10"/>
  <c r="BY67" i="10" s="1"/>
  <c r="AC48" i="10"/>
  <c r="AC62" i="10" s="1"/>
  <c r="AS48" i="10"/>
  <c r="AS62" i="10" s="1"/>
  <c r="BI48" i="10"/>
  <c r="BI62" i="10" s="1"/>
  <c r="BY48" i="10"/>
  <c r="BY62" i="10" s="1"/>
  <c r="F52" i="10"/>
  <c r="F67" i="10" s="1"/>
  <c r="N52" i="10"/>
  <c r="N67" i="10" s="1"/>
  <c r="V52" i="10"/>
  <c r="V67" i="10" s="1"/>
  <c r="AD52" i="10"/>
  <c r="AD67" i="10" s="1"/>
  <c r="AL52" i="10"/>
  <c r="AL67" i="10" s="1"/>
  <c r="AT52" i="10"/>
  <c r="AT67" i="10" s="1"/>
  <c r="AT71" i="10" s="1"/>
  <c r="BB52" i="10"/>
  <c r="BB67" i="10" s="1"/>
  <c r="BJ52" i="10"/>
  <c r="BJ67" i="10" s="1"/>
  <c r="BR52" i="10"/>
  <c r="BR67" i="10" s="1"/>
  <c r="BZ52" i="10"/>
  <c r="BZ67" i="10" s="1"/>
  <c r="P52" i="10"/>
  <c r="P67" i="10" s="1"/>
  <c r="I52" i="10"/>
  <c r="I67" i="10" s="1"/>
  <c r="Q52" i="10"/>
  <c r="Q67" i="10" s="1"/>
  <c r="Y52" i="10"/>
  <c r="Y67" i="10" s="1"/>
  <c r="AG52" i="10"/>
  <c r="AG67" i="10" s="1"/>
  <c r="AO52" i="10"/>
  <c r="AO67" i="10" s="1"/>
  <c r="AW52" i="10"/>
  <c r="AW67" i="10" s="1"/>
  <c r="BE52" i="10"/>
  <c r="BE67" i="10" s="1"/>
  <c r="BM52" i="10"/>
  <c r="BM67" i="10" s="1"/>
  <c r="BU52" i="10"/>
  <c r="BU67" i="10" s="1"/>
  <c r="CC52" i="10"/>
  <c r="CC67" i="10" s="1"/>
  <c r="AN52" i="10"/>
  <c r="AN67" i="10" s="1"/>
  <c r="AP52" i="10"/>
  <c r="AP67" i="10" s="1"/>
  <c r="B440" i="10"/>
  <c r="AF52" i="10"/>
  <c r="AF67" i="10" s="1"/>
  <c r="BL52" i="10"/>
  <c r="BL67" i="10" s="1"/>
  <c r="J52" i="10"/>
  <c r="J67" i="10" s="1"/>
  <c r="Z52" i="10"/>
  <c r="Z67" i="10" s="1"/>
  <c r="BF52" i="10"/>
  <c r="BF67" i="10" s="1"/>
  <c r="C52" i="10"/>
  <c r="C67" i="10" s="1"/>
  <c r="K52" i="10"/>
  <c r="K67" i="10" s="1"/>
  <c r="S52" i="10"/>
  <c r="S67" i="10" s="1"/>
  <c r="AA52" i="10"/>
  <c r="AA67" i="10" s="1"/>
  <c r="AI52" i="10"/>
  <c r="AI67" i="10" s="1"/>
  <c r="AQ52" i="10"/>
  <c r="AQ67" i="10" s="1"/>
  <c r="AY52" i="10"/>
  <c r="AY67" i="10" s="1"/>
  <c r="BG52" i="10"/>
  <c r="BG67" i="10" s="1"/>
  <c r="BO52" i="10"/>
  <c r="BO67" i="10" s="1"/>
  <c r="BW52" i="10"/>
  <c r="BW67" i="10" s="1"/>
  <c r="H52" i="10"/>
  <c r="H67" i="10" s="1"/>
  <c r="X52" i="10"/>
  <c r="X67" i="10" s="1"/>
  <c r="AV52" i="10"/>
  <c r="AV67" i="10" s="1"/>
  <c r="BD52" i="10"/>
  <c r="BD67" i="10" s="1"/>
  <c r="BT52" i="10"/>
  <c r="BT67" i="10" s="1"/>
  <c r="CB52" i="10"/>
  <c r="CB67" i="10" s="1"/>
  <c r="R52" i="10"/>
  <c r="R67" i="10" s="1"/>
  <c r="AH52" i="10"/>
  <c r="AH67" i="10" s="1"/>
  <c r="AX52" i="10"/>
  <c r="AX67" i="10" s="1"/>
  <c r="BN52" i="10"/>
  <c r="BN67" i="10" s="1"/>
  <c r="BV52" i="10"/>
  <c r="BV67" i="10" s="1"/>
  <c r="D52" i="10"/>
  <c r="D67" i="10" s="1"/>
  <c r="L52" i="10"/>
  <c r="L67" i="10" s="1"/>
  <c r="T52" i="10"/>
  <c r="T67" i="10" s="1"/>
  <c r="AB52" i="10"/>
  <c r="AB67" i="10" s="1"/>
  <c r="AJ52" i="10"/>
  <c r="AJ67" i="10" s="1"/>
  <c r="AJ71" i="10" s="1"/>
  <c r="AR52" i="10"/>
  <c r="AR67" i="10" s="1"/>
  <c r="AZ52" i="10"/>
  <c r="AZ67" i="10" s="1"/>
  <c r="BH52" i="10"/>
  <c r="BH67" i="10" s="1"/>
  <c r="BP52" i="10"/>
  <c r="BP67" i="10" s="1"/>
  <c r="BX52" i="10"/>
  <c r="BX67" i="10" s="1"/>
  <c r="BX71" i="10" s="1"/>
  <c r="BS71" i="10"/>
  <c r="V71" i="10"/>
  <c r="C687" i="10" s="1"/>
  <c r="CF77" i="10"/>
  <c r="D463" i="10"/>
  <c r="D242" i="10"/>
  <c r="B448" i="10" s="1"/>
  <c r="D330" i="10"/>
  <c r="D339" i="10" s="1"/>
  <c r="C482" i="10" s="1"/>
  <c r="D464" i="10"/>
  <c r="AE71" i="10"/>
  <c r="H499" i="10"/>
  <c r="F499" i="10"/>
  <c r="H48" i="10"/>
  <c r="H62" i="10" s="1"/>
  <c r="P48" i="10"/>
  <c r="P62" i="10" s="1"/>
  <c r="X48" i="10"/>
  <c r="X62" i="10" s="1"/>
  <c r="AF48" i="10"/>
  <c r="AF62" i="10" s="1"/>
  <c r="AN48" i="10"/>
  <c r="AN62" i="10" s="1"/>
  <c r="AV48" i="10"/>
  <c r="AV62" i="10" s="1"/>
  <c r="BD48" i="10"/>
  <c r="BD62" i="10" s="1"/>
  <c r="BL48" i="10"/>
  <c r="BL62" i="10" s="1"/>
  <c r="BT48" i="10"/>
  <c r="BT62" i="10" s="1"/>
  <c r="CB48" i="10"/>
  <c r="CB62" i="10" s="1"/>
  <c r="E217" i="10"/>
  <c r="C478" i="10" s="1"/>
  <c r="I48" i="10"/>
  <c r="I62" i="10" s="1"/>
  <c r="I71" i="10" s="1"/>
  <c r="Q48" i="10"/>
  <c r="Q62" i="10" s="1"/>
  <c r="Y48" i="10"/>
  <c r="Y62" i="10" s="1"/>
  <c r="AG48" i="10"/>
  <c r="AG62" i="10" s="1"/>
  <c r="AO48" i="10"/>
  <c r="AO62" i="10" s="1"/>
  <c r="AW48" i="10"/>
  <c r="AW62" i="10" s="1"/>
  <c r="BE48" i="10"/>
  <c r="BE62" i="10" s="1"/>
  <c r="BE71" i="10" s="1"/>
  <c r="BM48" i="10"/>
  <c r="BM62" i="10" s="1"/>
  <c r="BU48" i="10"/>
  <c r="BU62" i="10" s="1"/>
  <c r="BU71" i="10" s="1"/>
  <c r="CC48" i="10"/>
  <c r="CC62" i="10" s="1"/>
  <c r="F612" i="10"/>
  <c r="C430" i="10"/>
  <c r="D435" i="10"/>
  <c r="D438" i="10"/>
  <c r="H507" i="10"/>
  <c r="F507" i="10"/>
  <c r="H519" i="10"/>
  <c r="F519" i="10"/>
  <c r="Z48" i="10"/>
  <c r="Z62" i="10" s="1"/>
  <c r="AP48" i="10"/>
  <c r="AP62" i="10" s="1"/>
  <c r="BF48" i="10"/>
  <c r="BF62" i="10" s="1"/>
  <c r="CE75" i="10"/>
  <c r="F546" i="10"/>
  <c r="J48" i="10"/>
  <c r="J62" i="10" s="1"/>
  <c r="R48" i="10"/>
  <c r="R62" i="10" s="1"/>
  <c r="AH48" i="10"/>
  <c r="AH62" i="10" s="1"/>
  <c r="AX48" i="10"/>
  <c r="AX62" i="10" s="1"/>
  <c r="AX71" i="10" s="1"/>
  <c r="BN48" i="10"/>
  <c r="BN62" i="10" s="1"/>
  <c r="BV48" i="10"/>
  <c r="BV62" i="10" s="1"/>
  <c r="C48" i="10"/>
  <c r="K48" i="10"/>
  <c r="K62" i="10" s="1"/>
  <c r="S48" i="10"/>
  <c r="S62" i="10" s="1"/>
  <c r="AA48" i="10"/>
  <c r="AA62" i="10" s="1"/>
  <c r="AI48" i="10"/>
  <c r="AI62" i="10" s="1"/>
  <c r="AQ48" i="10"/>
  <c r="AQ62" i="10" s="1"/>
  <c r="AY48" i="10"/>
  <c r="AY62" i="10" s="1"/>
  <c r="BG48" i="10"/>
  <c r="BG62" i="10" s="1"/>
  <c r="BO48" i="10"/>
  <c r="BO62" i="10" s="1"/>
  <c r="BW48" i="10"/>
  <c r="BW62" i="10" s="1"/>
  <c r="D368" i="10"/>
  <c r="D373" i="10" s="1"/>
  <c r="D391" i="10" s="1"/>
  <c r="D393" i="10" s="1"/>
  <c r="D396" i="10" s="1"/>
  <c r="H513" i="10"/>
  <c r="F513" i="10"/>
  <c r="H525" i="10"/>
  <c r="F525" i="10"/>
  <c r="H533" i="10"/>
  <c r="F533" i="10"/>
  <c r="D612" i="10"/>
  <c r="C458" i="10"/>
  <c r="D277" i="10"/>
  <c r="D292" i="10" s="1"/>
  <c r="D341" i="10" s="1"/>
  <c r="C481" i="10" s="1"/>
  <c r="F500" i="10"/>
  <c r="F508" i="10"/>
  <c r="F520" i="10"/>
  <c r="F526" i="10"/>
  <c r="F534" i="10"/>
  <c r="F498" i="10"/>
  <c r="F506" i="10"/>
  <c r="F518" i="10"/>
  <c r="F524" i="10"/>
  <c r="F532" i="10"/>
  <c r="F540" i="10"/>
  <c r="E204" i="10"/>
  <c r="C476" i="10" s="1"/>
  <c r="F545" i="10"/>
  <c r="C715" i="11" l="1"/>
  <c r="C648" i="11"/>
  <c r="M716" i="11" s="1"/>
  <c r="Y816" i="11" s="1"/>
  <c r="D615" i="11"/>
  <c r="E816" i="11"/>
  <c r="C428" i="11"/>
  <c r="C441" i="11" s="1"/>
  <c r="CE71" i="11"/>
  <c r="C716" i="11" s="1"/>
  <c r="C669" i="11"/>
  <c r="C497" i="11"/>
  <c r="G498" i="11"/>
  <c r="H498" i="11"/>
  <c r="H530" i="11"/>
  <c r="G530" i="11"/>
  <c r="G509" i="11"/>
  <c r="H509" i="11"/>
  <c r="H522" i="11"/>
  <c r="G522" i="11"/>
  <c r="H550" i="11"/>
  <c r="G550" i="11"/>
  <c r="H531" i="11"/>
  <c r="G531" i="11"/>
  <c r="G524" i="11"/>
  <c r="H524" i="11"/>
  <c r="H515" i="11"/>
  <c r="G515" i="11"/>
  <c r="H517" i="11"/>
  <c r="G517" i="11"/>
  <c r="D71" i="10"/>
  <c r="C669" i="10" s="1"/>
  <c r="AD71" i="10"/>
  <c r="AU71" i="10"/>
  <c r="C540" i="10" s="1"/>
  <c r="G540" i="10" s="1"/>
  <c r="BV71" i="10"/>
  <c r="BR71" i="10"/>
  <c r="BJ71" i="10"/>
  <c r="D465" i="10"/>
  <c r="AB71" i="10"/>
  <c r="AK71" i="10"/>
  <c r="C530" i="10" s="1"/>
  <c r="T71" i="10"/>
  <c r="AC71" i="10"/>
  <c r="C522" i="10" s="1"/>
  <c r="C556" i="10"/>
  <c r="BP71" i="10"/>
  <c r="C621" i="10" s="1"/>
  <c r="G71" i="10"/>
  <c r="AM71" i="10"/>
  <c r="C704" i="10" s="1"/>
  <c r="AH71" i="10"/>
  <c r="CC71" i="10"/>
  <c r="C574" i="10" s="1"/>
  <c r="Q71" i="10"/>
  <c r="BH71" i="10"/>
  <c r="C553" i="10" s="1"/>
  <c r="AZ71" i="10"/>
  <c r="C628" i="10" s="1"/>
  <c r="CA71" i="10"/>
  <c r="C572" i="10" s="1"/>
  <c r="M71" i="10"/>
  <c r="BZ71" i="10"/>
  <c r="C571" i="10" s="1"/>
  <c r="BL71" i="10"/>
  <c r="C637" i="10" s="1"/>
  <c r="AI71" i="10"/>
  <c r="C528" i="10" s="1"/>
  <c r="N71" i="10"/>
  <c r="C679" i="10" s="1"/>
  <c r="AR71" i="10"/>
  <c r="C537" i="10" s="1"/>
  <c r="G537" i="10" s="1"/>
  <c r="BB71" i="10"/>
  <c r="C632" i="10" s="1"/>
  <c r="AW71" i="10"/>
  <c r="C631" i="10" s="1"/>
  <c r="L71" i="10"/>
  <c r="C505" i="10" s="1"/>
  <c r="G505" i="10" s="1"/>
  <c r="BY71" i="10"/>
  <c r="C570" i="10" s="1"/>
  <c r="AS71" i="10"/>
  <c r="F71" i="10"/>
  <c r="C671" i="10" s="1"/>
  <c r="BI71" i="10"/>
  <c r="C634" i="10" s="1"/>
  <c r="BM71" i="10"/>
  <c r="C558" i="10" s="1"/>
  <c r="P71" i="10"/>
  <c r="AL71" i="10"/>
  <c r="C703" i="10" s="1"/>
  <c r="U71" i="10"/>
  <c r="C686" i="10" s="1"/>
  <c r="AA71" i="10"/>
  <c r="C520" i="10" s="1"/>
  <c r="R71" i="10"/>
  <c r="AF71" i="10"/>
  <c r="C697" i="10" s="1"/>
  <c r="BQ71" i="10"/>
  <c r="C562" i="10" s="1"/>
  <c r="AY71" i="10"/>
  <c r="C544" i="10" s="1"/>
  <c r="S71" i="10"/>
  <c r="C513" i="10"/>
  <c r="G513" i="10" s="1"/>
  <c r="C639" i="10"/>
  <c r="C564" i="10"/>
  <c r="Z71" i="10"/>
  <c r="AV71" i="10"/>
  <c r="C713" i="10" s="1"/>
  <c r="C685" i="10"/>
  <c r="H71" i="10"/>
  <c r="C673" i="10" s="1"/>
  <c r="C507" i="10"/>
  <c r="G507" i="10" s="1"/>
  <c r="C712" i="10"/>
  <c r="C693" i="10"/>
  <c r="C521" i="10"/>
  <c r="G521" i="10" s="1"/>
  <c r="AQ71" i="10"/>
  <c r="C708" i="10" s="1"/>
  <c r="C680" i="10"/>
  <c r="C617" i="10"/>
  <c r="BN71" i="10"/>
  <c r="J71" i="10"/>
  <c r="C675" i="10" s="1"/>
  <c r="X71" i="10"/>
  <c r="C689" i="10" s="1"/>
  <c r="C633" i="10"/>
  <c r="C515" i="10"/>
  <c r="G515" i="10" s="1"/>
  <c r="H515" i="10" s="1"/>
  <c r="CE67" i="10"/>
  <c r="C433" i="10" s="1"/>
  <c r="C508" i="10"/>
  <c r="G508" i="10" s="1"/>
  <c r="C529" i="10"/>
  <c r="G529" i="10" s="1"/>
  <c r="C523" i="10"/>
  <c r="G523" i="10" s="1"/>
  <c r="C672" i="10"/>
  <c r="C711" i="10"/>
  <c r="C539" i="10"/>
  <c r="G539" i="10" s="1"/>
  <c r="C677" i="10"/>
  <c r="C563" i="10"/>
  <c r="C626" i="10"/>
  <c r="C636" i="10"/>
  <c r="C569" i="10"/>
  <c r="C644" i="10"/>
  <c r="C497" i="10"/>
  <c r="G497" i="10" s="1"/>
  <c r="BW71" i="10"/>
  <c r="C568" i="10" s="1"/>
  <c r="CB71" i="10"/>
  <c r="C622" i="10" s="1"/>
  <c r="BO71" i="10"/>
  <c r="BT71" i="10"/>
  <c r="C701" i="10"/>
  <c r="C695" i="10"/>
  <c r="C555" i="10"/>
  <c r="K71" i="10"/>
  <c r="BG71" i="10"/>
  <c r="C552" i="10" s="1"/>
  <c r="BF71" i="10"/>
  <c r="AO71" i="10"/>
  <c r="C534" i="10" s="1"/>
  <c r="G534" i="10" s="1"/>
  <c r="AP71" i="10"/>
  <c r="AG71" i="10"/>
  <c r="BD71" i="10"/>
  <c r="C500" i="10"/>
  <c r="G500" i="10" s="1"/>
  <c r="Y71" i="10"/>
  <c r="CE52" i="10"/>
  <c r="AN71" i="10"/>
  <c r="C533" i="10" s="1"/>
  <c r="G533" i="10" s="1"/>
  <c r="C510" i="10"/>
  <c r="C682" i="10"/>
  <c r="CE48" i="10"/>
  <c r="C62" i="10"/>
  <c r="C566" i="10"/>
  <c r="C641" i="10"/>
  <c r="C502" i="10"/>
  <c r="G502" i="10" s="1"/>
  <c r="C674" i="10"/>
  <c r="C696" i="10"/>
  <c r="C524" i="10"/>
  <c r="C678" i="10"/>
  <c r="C506" i="10"/>
  <c r="G506" i="10" s="1"/>
  <c r="K612" i="10"/>
  <c r="C465" i="10"/>
  <c r="C688" i="10"/>
  <c r="C516" i="10"/>
  <c r="C614" i="10"/>
  <c r="C550" i="10"/>
  <c r="C694" i="10"/>
  <c r="C536" i="10"/>
  <c r="G536" i="10" s="1"/>
  <c r="C543" i="10"/>
  <c r="C616" i="10"/>
  <c r="C546" i="10"/>
  <c r="C630" i="10"/>
  <c r="C710" i="10"/>
  <c r="C538" i="10"/>
  <c r="G538" i="10" s="1"/>
  <c r="C567" i="10"/>
  <c r="C642" i="10"/>
  <c r="C527" i="10"/>
  <c r="G527" i="10" s="1"/>
  <c r="C699" i="10"/>
  <c r="C691" i="10"/>
  <c r="C519" i="10"/>
  <c r="G519" i="10" s="1"/>
  <c r="C573" i="10"/>
  <c r="C681" i="10"/>
  <c r="C509" i="10"/>
  <c r="C692" i="10"/>
  <c r="C683" i="10"/>
  <c r="C511" i="10"/>
  <c r="C684" i="10"/>
  <c r="C512" i="10"/>
  <c r="C503" i="10"/>
  <c r="C498" i="10"/>
  <c r="C670" i="10"/>
  <c r="A493" i="1"/>
  <c r="A730" i="1"/>
  <c r="A726" i="1"/>
  <c r="A722" i="1"/>
  <c r="C115" i="8"/>
  <c r="CB730" i="1"/>
  <c r="C444" i="1"/>
  <c r="D367" i="1"/>
  <c r="C119" i="8" s="1"/>
  <c r="B444" i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K816" i="1" s="1"/>
  <c r="D75" i="1"/>
  <c r="AR75" i="1"/>
  <c r="I186" i="9" s="1"/>
  <c r="AS75" i="1"/>
  <c r="N776" i="1" s="1"/>
  <c r="AT75" i="1"/>
  <c r="AU75" i="1"/>
  <c r="E218" i="9" s="1"/>
  <c r="AQ75" i="1"/>
  <c r="H186" i="9" s="1"/>
  <c r="AO75" i="1"/>
  <c r="AN75" i="1"/>
  <c r="E186" i="9" s="1"/>
  <c r="AM75" i="1"/>
  <c r="N770" i="1" s="1"/>
  <c r="AI75" i="1"/>
  <c r="AH75" i="1"/>
  <c r="F154" i="9" s="1"/>
  <c r="AF75" i="1"/>
  <c r="D154" i="9" s="1"/>
  <c r="AD75" i="1"/>
  <c r="AA75" i="1"/>
  <c r="F122" i="9" s="1"/>
  <c r="Z75" i="1"/>
  <c r="E122" i="9" s="1"/>
  <c r="X75" i="1"/>
  <c r="W75" i="1"/>
  <c r="N754" i="1" s="1"/>
  <c r="V75" i="1"/>
  <c r="H90" i="9" s="1"/>
  <c r="T75" i="1"/>
  <c r="R75" i="1"/>
  <c r="Q75" i="1"/>
  <c r="C90" i="9" s="1"/>
  <c r="P75" i="1"/>
  <c r="O75" i="1"/>
  <c r="N746" i="1" s="1"/>
  <c r="N75" i="1"/>
  <c r="G58" i="9" s="1"/>
  <c r="M75" i="1"/>
  <c r="F58" i="9" s="1"/>
  <c r="L75" i="1"/>
  <c r="I75" i="1"/>
  <c r="H75" i="1"/>
  <c r="H26" i="9" s="1"/>
  <c r="G75" i="1"/>
  <c r="F75" i="1"/>
  <c r="F26" i="9" s="1"/>
  <c r="AV75" i="1"/>
  <c r="AP75" i="1"/>
  <c r="G186" i="9" s="1"/>
  <c r="AJ75" i="1"/>
  <c r="AL75" i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N752" i="1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72" i="1"/>
  <c r="C125" i="8" s="1"/>
  <c r="D260" i="1"/>
  <c r="D265" i="1"/>
  <c r="C22" i="8" s="1"/>
  <c r="D275" i="1"/>
  <c r="D290" i="1"/>
  <c r="C49" i="8" s="1"/>
  <c r="D314" i="1"/>
  <c r="C68" i="8" s="1"/>
  <c r="D319" i="1"/>
  <c r="C74" i="8" s="1"/>
  <c r="D328" i="1"/>
  <c r="C84" i="8" s="1"/>
  <c r="D329" i="1"/>
  <c r="C85" i="8" s="1"/>
  <c r="B447" i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C469" i="1" s="1"/>
  <c r="E197" i="1"/>
  <c r="C470" i="1" s="1"/>
  <c r="E198" i="1"/>
  <c r="E199" i="1"/>
  <c r="C472" i="1" s="1"/>
  <c r="E200" i="1"/>
  <c r="F12" i="6" s="1"/>
  <c r="E201" i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E153" i="1"/>
  <c r="E28" i="4" s="1"/>
  <c r="E152" i="1"/>
  <c r="D28" i="4" s="1"/>
  <c r="E151" i="1"/>
  <c r="C28" i="4" s="1"/>
  <c r="E150" i="1"/>
  <c r="E148" i="1"/>
  <c r="E147" i="1"/>
  <c r="E19" i="4" s="1"/>
  <c r="E146" i="1"/>
  <c r="D19" i="4" s="1"/>
  <c r="E145" i="1"/>
  <c r="C19" i="4" s="1"/>
  <c r="E144" i="1"/>
  <c r="C417" i="1" s="1"/>
  <c r="E141" i="1"/>
  <c r="E10" i="4" s="1"/>
  <c r="E140" i="1"/>
  <c r="D10" i="4" s="1"/>
  <c r="E139" i="1"/>
  <c r="C10" i="4" s="1"/>
  <c r="E127" i="1"/>
  <c r="CF79" i="1"/>
  <c r="B53" i="1"/>
  <c r="CE51" i="1"/>
  <c r="B49" i="1"/>
  <c r="AS48" i="1"/>
  <c r="AS62" i="1" s="1"/>
  <c r="E776" i="1" s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48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C429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H48" i="1"/>
  <c r="H62" i="1" s="1"/>
  <c r="E739" i="1" s="1"/>
  <c r="BI730" i="1"/>
  <c r="C816" i="1"/>
  <c r="N774" i="1"/>
  <c r="F816" i="1"/>
  <c r="C16" i="8"/>
  <c r="F8" i="6"/>
  <c r="I26" i="9"/>
  <c r="N740" i="1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I381" i="9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D428" i="1" s="1"/>
  <c r="F24" i="6"/>
  <c r="BZ48" i="1"/>
  <c r="BZ62" i="1" s="1"/>
  <c r="CD722" i="1"/>
  <c r="CD71" i="1"/>
  <c r="E373" i="9" s="1"/>
  <c r="AK48" i="1"/>
  <c r="AK62" i="1" s="1"/>
  <c r="E768" i="1" s="1"/>
  <c r="AQ48" i="1"/>
  <c r="AQ62" i="1" s="1"/>
  <c r="E774" i="1" s="1"/>
  <c r="N765" i="1"/>
  <c r="C615" i="1"/>
  <c r="V815" i="1"/>
  <c r="O816" i="1"/>
  <c r="E372" i="9"/>
  <c r="AV48" i="1"/>
  <c r="AV62" i="1" s="1"/>
  <c r="F204" i="9" s="1"/>
  <c r="I612" i="1" l="1"/>
  <c r="C14" i="5"/>
  <c r="R816" i="1"/>
  <c r="D711" i="11"/>
  <c r="D703" i="11"/>
  <c r="D695" i="11"/>
  <c r="D687" i="11"/>
  <c r="D716" i="11"/>
  <c r="D707" i="11"/>
  <c r="D699" i="11"/>
  <c r="D691" i="11"/>
  <c r="D683" i="11"/>
  <c r="D702" i="11"/>
  <c r="D701" i="11"/>
  <c r="D700" i="11"/>
  <c r="D698" i="11"/>
  <c r="D697" i="11"/>
  <c r="D696" i="11"/>
  <c r="D694" i="11"/>
  <c r="D693" i="11"/>
  <c r="D692" i="11"/>
  <c r="D690" i="11"/>
  <c r="D689" i="11"/>
  <c r="D688" i="11"/>
  <c r="D674" i="11"/>
  <c r="D686" i="11"/>
  <c r="D685" i="11"/>
  <c r="D684" i="11"/>
  <c r="D679" i="11"/>
  <c r="D671" i="11"/>
  <c r="D625" i="11"/>
  <c r="D713" i="11"/>
  <c r="D712" i="11"/>
  <c r="D682" i="11"/>
  <c r="D676" i="11"/>
  <c r="D668" i="11"/>
  <c r="D706" i="11"/>
  <c r="D705" i="11"/>
  <c r="D704" i="11"/>
  <c r="D678" i="11"/>
  <c r="D670" i="11"/>
  <c r="D647" i="11"/>
  <c r="D646" i="11"/>
  <c r="D645" i="11"/>
  <c r="D629" i="11"/>
  <c r="D626" i="11"/>
  <c r="D621" i="11"/>
  <c r="D617" i="11"/>
  <c r="D708" i="11"/>
  <c r="D677" i="11"/>
  <c r="D643" i="11"/>
  <c r="D635" i="11"/>
  <c r="D619" i="11"/>
  <c r="D681" i="11"/>
  <c r="D638" i="11"/>
  <c r="D630" i="11"/>
  <c r="D628" i="11"/>
  <c r="D618" i="11"/>
  <c r="D675" i="11"/>
  <c r="D641" i="11"/>
  <c r="D633" i="11"/>
  <c r="D623" i="11"/>
  <c r="D672" i="11"/>
  <c r="D644" i="11"/>
  <c r="D636" i="11"/>
  <c r="D622" i="11"/>
  <c r="D669" i="11"/>
  <c r="D639" i="11"/>
  <c r="D631" i="11"/>
  <c r="D616" i="11"/>
  <c r="D673" i="11"/>
  <c r="D642" i="11"/>
  <c r="D634" i="11"/>
  <c r="D627" i="11"/>
  <c r="D710" i="11"/>
  <c r="D637" i="11"/>
  <c r="D620" i="11"/>
  <c r="D709" i="11"/>
  <c r="D680" i="11"/>
  <c r="D640" i="11"/>
  <c r="D632" i="11"/>
  <c r="D624" i="11"/>
  <c r="H497" i="11"/>
  <c r="G497" i="11"/>
  <c r="AN48" i="1"/>
  <c r="AN62" i="1" s="1"/>
  <c r="E172" i="9" s="1"/>
  <c r="BM48" i="1"/>
  <c r="BM62" i="1" s="1"/>
  <c r="E796" i="1" s="1"/>
  <c r="G10" i="4"/>
  <c r="AT48" i="1"/>
  <c r="AT62" i="1" s="1"/>
  <c r="D204" i="9" s="1"/>
  <c r="BY48" i="1"/>
  <c r="BY62" i="1" s="1"/>
  <c r="E808" i="1" s="1"/>
  <c r="S48" i="1"/>
  <c r="S62" i="1" s="1"/>
  <c r="E750" i="1" s="1"/>
  <c r="E48" i="1"/>
  <c r="E62" i="1" s="1"/>
  <c r="E12" i="9" s="1"/>
  <c r="G48" i="1"/>
  <c r="G62" i="1" s="1"/>
  <c r="G12" i="9" s="1"/>
  <c r="D330" i="1"/>
  <c r="C86" i="8" s="1"/>
  <c r="C532" i="10"/>
  <c r="G532" i="10" s="1"/>
  <c r="C709" i="10"/>
  <c r="C645" i="10"/>
  <c r="AZ48" i="1"/>
  <c r="AZ62" i="1" s="1"/>
  <c r="E783" i="1" s="1"/>
  <c r="AY48" i="1"/>
  <c r="AY62" i="1" s="1"/>
  <c r="E782" i="1" s="1"/>
  <c r="X48" i="1"/>
  <c r="X62" i="1" s="1"/>
  <c r="E755" i="1" s="1"/>
  <c r="C702" i="10"/>
  <c r="C620" i="10"/>
  <c r="C646" i="10"/>
  <c r="BO48" i="1"/>
  <c r="BO62" i="1" s="1"/>
  <c r="D300" i="9" s="1"/>
  <c r="C700" i="10"/>
  <c r="C542" i="10"/>
  <c r="BH48" i="1"/>
  <c r="BH62" i="1" s="1"/>
  <c r="D268" i="9" s="1"/>
  <c r="CC48" i="1"/>
  <c r="CC62" i="1" s="1"/>
  <c r="E812" i="1" s="1"/>
  <c r="H521" i="10"/>
  <c r="J48" i="1"/>
  <c r="J62" i="1" s="1"/>
  <c r="C44" i="9" s="1"/>
  <c r="N48" i="1"/>
  <c r="N62" i="1" s="1"/>
  <c r="G44" i="9" s="1"/>
  <c r="C48" i="1"/>
  <c r="C62" i="1" s="1"/>
  <c r="E734" i="1" s="1"/>
  <c r="Y48" i="1"/>
  <c r="Y62" i="1" s="1"/>
  <c r="E756" i="1" s="1"/>
  <c r="C427" i="1"/>
  <c r="N763" i="1"/>
  <c r="BN48" i="1"/>
  <c r="BN62" i="1" s="1"/>
  <c r="C300" i="9" s="1"/>
  <c r="AH48" i="1"/>
  <c r="AH62" i="1" s="1"/>
  <c r="F140" i="9" s="1"/>
  <c r="BT48" i="1"/>
  <c r="BT62" i="1" s="1"/>
  <c r="I300" i="9" s="1"/>
  <c r="AW48" i="1"/>
  <c r="AW62" i="1" s="1"/>
  <c r="E780" i="1" s="1"/>
  <c r="BC48" i="1"/>
  <c r="BC62" i="1" s="1"/>
  <c r="E786" i="1" s="1"/>
  <c r="N739" i="1"/>
  <c r="BV48" i="1"/>
  <c r="BV62" i="1" s="1"/>
  <c r="D332" i="9" s="1"/>
  <c r="BS48" i="1"/>
  <c r="BS62" i="1" s="1"/>
  <c r="N764" i="1"/>
  <c r="C531" i="10"/>
  <c r="G531" i="10" s="1"/>
  <c r="H531" i="10" s="1"/>
  <c r="C434" i="1"/>
  <c r="B10" i="4"/>
  <c r="C430" i="1"/>
  <c r="G816" i="1"/>
  <c r="G122" i="9"/>
  <c r="I366" i="9"/>
  <c r="I377" i="9"/>
  <c r="N745" i="1"/>
  <c r="C561" i="10"/>
  <c r="C647" i="10"/>
  <c r="C638" i="10"/>
  <c r="C625" i="10"/>
  <c r="N771" i="1"/>
  <c r="C141" i="8"/>
  <c r="N757" i="1"/>
  <c r="C432" i="1"/>
  <c r="H58" i="9"/>
  <c r="C501" i="10"/>
  <c r="G501" i="10" s="1"/>
  <c r="C517" i="10"/>
  <c r="C554" i="10"/>
  <c r="C545" i="10"/>
  <c r="G545" i="10" s="1"/>
  <c r="C623" i="10"/>
  <c r="C547" i="10"/>
  <c r="C557" i="10"/>
  <c r="C514" i="10"/>
  <c r="H508" i="10"/>
  <c r="C27" i="5"/>
  <c r="Q816" i="1"/>
  <c r="C473" i="1"/>
  <c r="C499" i="10"/>
  <c r="G499" i="10" s="1"/>
  <c r="N773" i="1"/>
  <c r="N734" i="1"/>
  <c r="G612" i="1"/>
  <c r="I372" i="9"/>
  <c r="N775" i="1"/>
  <c r="C541" i="10"/>
  <c r="C618" i="10"/>
  <c r="C525" i="10"/>
  <c r="G525" i="10" s="1"/>
  <c r="G19" i="4"/>
  <c r="CF76" i="1"/>
  <c r="AE52" i="1" s="1"/>
  <c r="AE67" i="1" s="1"/>
  <c r="C145" i="9" s="1"/>
  <c r="C560" i="10"/>
  <c r="C643" i="10"/>
  <c r="C518" i="10"/>
  <c r="C619" i="10"/>
  <c r="C705" i="10"/>
  <c r="C504" i="10"/>
  <c r="G504" i="10" s="1"/>
  <c r="C551" i="10"/>
  <c r="C535" i="10"/>
  <c r="G535" i="10" s="1"/>
  <c r="C690" i="10"/>
  <c r="H523" i="10"/>
  <c r="C629" i="10"/>
  <c r="C559" i="10"/>
  <c r="C627" i="10"/>
  <c r="C676" i="10"/>
  <c r="C549" i="10"/>
  <c r="C706" i="10"/>
  <c r="C565" i="10"/>
  <c r="C698" i="10"/>
  <c r="D5" i="7"/>
  <c r="F9" i="6"/>
  <c r="N737" i="1"/>
  <c r="D186" i="9"/>
  <c r="C575" i="1"/>
  <c r="M816" i="1"/>
  <c r="I816" i="1"/>
  <c r="H815" i="1"/>
  <c r="C815" i="1"/>
  <c r="H12" i="9"/>
  <c r="L816" i="1"/>
  <c r="C218" i="9"/>
  <c r="G28" i="4"/>
  <c r="U52" i="1"/>
  <c r="U67" i="1" s="1"/>
  <c r="G81" i="9" s="1"/>
  <c r="CF77" i="1"/>
  <c r="R48" i="1"/>
  <c r="R62" i="1" s="1"/>
  <c r="D76" i="9" s="1"/>
  <c r="AJ48" i="1"/>
  <c r="AJ62" i="1" s="1"/>
  <c r="AX48" i="1"/>
  <c r="AX62" i="1" s="1"/>
  <c r="E781" i="1" s="1"/>
  <c r="BJ48" i="1"/>
  <c r="BJ62" i="1" s="1"/>
  <c r="BG48" i="1"/>
  <c r="BG62" i="1" s="1"/>
  <c r="I48" i="1"/>
  <c r="I62" i="1" s="1"/>
  <c r="BE48" i="1"/>
  <c r="BE62" i="1" s="1"/>
  <c r="U48" i="1"/>
  <c r="U62" i="1" s="1"/>
  <c r="E752" i="1" s="1"/>
  <c r="AE48" i="1"/>
  <c r="AE62" i="1" s="1"/>
  <c r="C140" i="9" s="1"/>
  <c r="C204" i="9"/>
  <c r="N753" i="1"/>
  <c r="D368" i="1"/>
  <c r="C120" i="8" s="1"/>
  <c r="AB48" i="1"/>
  <c r="AB62" i="1" s="1"/>
  <c r="G108" i="9" s="1"/>
  <c r="I362" i="9"/>
  <c r="C624" i="10"/>
  <c r="V48" i="1"/>
  <c r="V62" i="1" s="1"/>
  <c r="H76" i="9" s="1"/>
  <c r="AL48" i="1"/>
  <c r="AL62" i="1" s="1"/>
  <c r="C172" i="9" s="1"/>
  <c r="BL48" i="1"/>
  <c r="BL62" i="1" s="1"/>
  <c r="H268" i="9" s="1"/>
  <c r="BX48" i="1"/>
  <c r="BX62" i="1" s="1"/>
  <c r="CB48" i="1"/>
  <c r="CB62" i="1" s="1"/>
  <c r="C364" i="9" s="1"/>
  <c r="K48" i="1"/>
  <c r="K62" i="1" s="1"/>
  <c r="D44" i="9" s="1"/>
  <c r="Q48" i="1"/>
  <c r="Q62" i="1" s="1"/>
  <c r="I140" i="9"/>
  <c r="M48" i="1"/>
  <c r="M62" i="1" s="1"/>
  <c r="F44" i="9" s="1"/>
  <c r="N758" i="1"/>
  <c r="D48" i="1"/>
  <c r="I363" i="9"/>
  <c r="D32" i="6"/>
  <c r="F19" i="4"/>
  <c r="C415" i="1"/>
  <c r="C448" i="1"/>
  <c r="N768" i="1"/>
  <c r="G90" i="9"/>
  <c r="I370" i="9"/>
  <c r="D463" i="1"/>
  <c r="D612" i="1"/>
  <c r="Z48" i="1"/>
  <c r="Z62" i="1" s="1"/>
  <c r="E757" i="1" s="1"/>
  <c r="AP48" i="1"/>
  <c r="AP62" i="1" s="1"/>
  <c r="E773" i="1" s="1"/>
  <c r="BB48" i="1"/>
  <c r="BB62" i="1" s="1"/>
  <c r="E236" i="9" s="1"/>
  <c r="CA48" i="1"/>
  <c r="CA62" i="1" s="1"/>
  <c r="E810" i="1" s="1"/>
  <c r="AA48" i="1"/>
  <c r="AA62" i="1" s="1"/>
  <c r="F108" i="9" s="1"/>
  <c r="AG48" i="1"/>
  <c r="AG62" i="1" s="1"/>
  <c r="E140" i="9" s="1"/>
  <c r="BI48" i="1"/>
  <c r="BI62" i="1" s="1"/>
  <c r="N760" i="1"/>
  <c r="L48" i="1"/>
  <c r="L62" i="1" s="1"/>
  <c r="F15" i="6"/>
  <c r="B19" i="4"/>
  <c r="C440" i="1"/>
  <c r="N762" i="1"/>
  <c r="D816" i="1"/>
  <c r="C640" i="10"/>
  <c r="H497" i="10"/>
  <c r="P816" i="1"/>
  <c r="F48" i="1"/>
  <c r="F62" i="1" s="1"/>
  <c r="F12" i="9" s="1"/>
  <c r="AD48" i="1"/>
  <c r="AD62" i="1" s="1"/>
  <c r="I108" i="9" s="1"/>
  <c r="BD48" i="1"/>
  <c r="BD62" i="1" s="1"/>
  <c r="E787" i="1" s="1"/>
  <c r="BP48" i="1"/>
  <c r="BP62" i="1" s="1"/>
  <c r="E794" i="1"/>
  <c r="BW48" i="1"/>
  <c r="BW62" i="1" s="1"/>
  <c r="E806" i="1" s="1"/>
  <c r="BU48" i="1"/>
  <c r="BU62" i="1" s="1"/>
  <c r="BA48" i="1"/>
  <c r="BA62" i="1" s="1"/>
  <c r="AM48" i="1"/>
  <c r="AM62" i="1" s="1"/>
  <c r="E770" i="1" s="1"/>
  <c r="AU48" i="1"/>
  <c r="AU62" i="1" s="1"/>
  <c r="E778" i="1" s="1"/>
  <c r="C34" i="5"/>
  <c r="P48" i="1"/>
  <c r="P62" i="1" s="1"/>
  <c r="I44" i="9" s="1"/>
  <c r="W48" i="1"/>
  <c r="W62" i="1" s="1"/>
  <c r="I76" i="9" s="1"/>
  <c r="C526" i="10"/>
  <c r="C707" i="10"/>
  <c r="AF48" i="1"/>
  <c r="AF62" i="1" s="1"/>
  <c r="E763" i="1" s="1"/>
  <c r="AR48" i="1"/>
  <c r="AR62" i="1" s="1"/>
  <c r="BF48" i="1"/>
  <c r="BF62" i="1" s="1"/>
  <c r="E789" i="1" s="1"/>
  <c r="BR48" i="1"/>
  <c r="BR62" i="1" s="1"/>
  <c r="E801" i="1" s="1"/>
  <c r="AI48" i="1"/>
  <c r="AI62" i="1" s="1"/>
  <c r="E766" i="1" s="1"/>
  <c r="AO48" i="1"/>
  <c r="AO62" i="1" s="1"/>
  <c r="BQ48" i="1"/>
  <c r="BQ62" i="1" s="1"/>
  <c r="O48" i="1"/>
  <c r="O62" i="1" s="1"/>
  <c r="AC48" i="1"/>
  <c r="AC62" i="1" s="1"/>
  <c r="H108" i="9" s="1"/>
  <c r="T48" i="1"/>
  <c r="T62" i="1" s="1"/>
  <c r="F76" i="9" s="1"/>
  <c r="B440" i="1"/>
  <c r="C186" i="9"/>
  <c r="N769" i="1"/>
  <c r="H332" i="9"/>
  <c r="E809" i="1"/>
  <c r="F28" i="4"/>
  <c r="I815" i="1"/>
  <c r="D277" i="1"/>
  <c r="C35" i="8" s="1"/>
  <c r="B476" i="1"/>
  <c r="N817" i="1"/>
  <c r="B465" i="1"/>
  <c r="C112" i="8"/>
  <c r="N743" i="1"/>
  <c r="E58" i="9"/>
  <c r="I58" i="9"/>
  <c r="N747" i="1"/>
  <c r="F90" i="9"/>
  <c r="N751" i="1"/>
  <c r="D218" i="9"/>
  <c r="N777" i="1"/>
  <c r="E779" i="1"/>
  <c r="C33" i="8"/>
  <c r="G154" i="9"/>
  <c r="N766" i="1"/>
  <c r="E76" i="9"/>
  <c r="F815" i="1"/>
  <c r="G815" i="1"/>
  <c r="D815" i="1"/>
  <c r="I122" i="9"/>
  <c r="N761" i="1"/>
  <c r="P815" i="1"/>
  <c r="Q815" i="1"/>
  <c r="R815" i="1"/>
  <c r="S815" i="1"/>
  <c r="C122" i="9"/>
  <c r="N755" i="1"/>
  <c r="I90" i="9"/>
  <c r="G511" i="10"/>
  <c r="H511" i="10" s="1"/>
  <c r="G509" i="10"/>
  <c r="H509" i="10" s="1"/>
  <c r="G503" i="10"/>
  <c r="H503" i="10"/>
  <c r="G546" i="10"/>
  <c r="H546" i="10"/>
  <c r="G522" i="10"/>
  <c r="H522" i="10" s="1"/>
  <c r="H512" i="10"/>
  <c r="G512" i="10"/>
  <c r="G520" i="10"/>
  <c r="H520" i="10" s="1"/>
  <c r="G517" i="10"/>
  <c r="H517" i="10" s="1"/>
  <c r="G498" i="10"/>
  <c r="H498" i="10"/>
  <c r="G528" i="10"/>
  <c r="H528" i="10" s="1"/>
  <c r="G524" i="10"/>
  <c r="H524" i="10" s="1"/>
  <c r="C71" i="10"/>
  <c r="CE62" i="10"/>
  <c r="H510" i="10"/>
  <c r="G510" i="10"/>
  <c r="G544" i="10"/>
  <c r="H544" i="10" s="1"/>
  <c r="G550" i="10"/>
  <c r="H550" i="10" s="1"/>
  <c r="G516" i="10"/>
  <c r="H516" i="10" s="1"/>
  <c r="G518" i="10"/>
  <c r="H518" i="10" s="1"/>
  <c r="G514" i="10"/>
  <c r="H514" i="10" s="1"/>
  <c r="G526" i="10"/>
  <c r="H526" i="10" s="1"/>
  <c r="D615" i="10"/>
  <c r="G530" i="10"/>
  <c r="H530" i="10" s="1"/>
  <c r="E765" i="1"/>
  <c r="G332" i="9"/>
  <c r="B446" i="1"/>
  <c r="E736" i="1"/>
  <c r="C418" i="1"/>
  <c r="D438" i="1"/>
  <c r="F14" i="6"/>
  <c r="O815" i="1"/>
  <c r="T815" i="1"/>
  <c r="C471" i="1"/>
  <c r="F10" i="6"/>
  <c r="D339" i="1"/>
  <c r="D26" i="9"/>
  <c r="N735" i="1"/>
  <c r="CE75" i="1"/>
  <c r="F7" i="6"/>
  <c r="E204" i="1"/>
  <c r="C468" i="1"/>
  <c r="I383" i="9"/>
  <c r="S816" i="1"/>
  <c r="D22" i="7"/>
  <c r="C40" i="5"/>
  <c r="C420" i="1"/>
  <c r="B28" i="4"/>
  <c r="N772" i="1"/>
  <c r="F186" i="9"/>
  <c r="H172" i="9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H204" i="9" l="1"/>
  <c r="D108" i="9"/>
  <c r="E805" i="1"/>
  <c r="E332" i="9"/>
  <c r="E777" i="1"/>
  <c r="E797" i="1"/>
  <c r="BZ52" i="1"/>
  <c r="BZ67" i="1" s="1"/>
  <c r="H337" i="9" s="1"/>
  <c r="G52" i="1"/>
  <c r="G67" i="1" s="1"/>
  <c r="G71" i="1" s="1"/>
  <c r="C672" i="1" s="1"/>
  <c r="D52" i="1"/>
  <c r="D67" i="1" s="1"/>
  <c r="D17" i="9" s="1"/>
  <c r="BQ52" i="1"/>
  <c r="BQ67" i="1" s="1"/>
  <c r="BQ71" i="1" s="1"/>
  <c r="Y52" i="1"/>
  <c r="Y67" i="1" s="1"/>
  <c r="Y71" i="1" s="1"/>
  <c r="C690" i="1" s="1"/>
  <c r="E738" i="1"/>
  <c r="E803" i="1"/>
  <c r="E751" i="1"/>
  <c r="E760" i="1"/>
  <c r="E741" i="1"/>
  <c r="BN52" i="1"/>
  <c r="BN67" i="1" s="1"/>
  <c r="BN71" i="1" s="1"/>
  <c r="BJ52" i="1"/>
  <c r="BJ67" i="1" s="1"/>
  <c r="J793" i="1" s="1"/>
  <c r="BM52" i="1"/>
  <c r="BM67" i="1" s="1"/>
  <c r="BM71" i="1" s="1"/>
  <c r="C638" i="1" s="1"/>
  <c r="AJ52" i="1"/>
  <c r="AJ67" i="1" s="1"/>
  <c r="J767" i="1" s="1"/>
  <c r="AV52" i="1"/>
  <c r="AV67" i="1" s="1"/>
  <c r="J779" i="1" s="1"/>
  <c r="Z52" i="1"/>
  <c r="Z67" i="1" s="1"/>
  <c r="E113" i="9" s="1"/>
  <c r="I204" i="9"/>
  <c r="I268" i="9"/>
  <c r="E745" i="1"/>
  <c r="E791" i="1"/>
  <c r="G300" i="9"/>
  <c r="G204" i="9"/>
  <c r="E759" i="1"/>
  <c r="F236" i="9"/>
  <c r="E798" i="1"/>
  <c r="E761" i="1"/>
  <c r="C12" i="9"/>
  <c r="E771" i="1"/>
  <c r="G172" i="9"/>
  <c r="E753" i="1"/>
  <c r="G76" i="9"/>
  <c r="C236" i="9"/>
  <c r="E612" i="11"/>
  <c r="D715" i="11"/>
  <c r="E623" i="11"/>
  <c r="E802" i="1"/>
  <c r="H300" i="9"/>
  <c r="C108" i="9"/>
  <c r="E204" i="9"/>
  <c r="F268" i="9"/>
  <c r="BB52" i="1"/>
  <c r="BB67" i="1" s="1"/>
  <c r="BB71" i="1" s="1"/>
  <c r="E245" i="9" s="1"/>
  <c r="D465" i="1"/>
  <c r="D373" i="1"/>
  <c r="E793" i="1"/>
  <c r="D364" i="9"/>
  <c r="E811" i="1"/>
  <c r="U71" i="1"/>
  <c r="C686" i="1" s="1"/>
  <c r="AL52" i="1"/>
  <c r="AL67" i="1" s="1"/>
  <c r="J769" i="1" s="1"/>
  <c r="BX52" i="1"/>
  <c r="BX67" i="1" s="1"/>
  <c r="F337" i="9" s="1"/>
  <c r="I332" i="9"/>
  <c r="E748" i="1"/>
  <c r="C76" i="9"/>
  <c r="D62" i="1"/>
  <c r="CE48" i="1"/>
  <c r="I236" i="9"/>
  <c r="E764" i="1"/>
  <c r="F332" i="9"/>
  <c r="C648" i="10"/>
  <c r="M716" i="10" s="1"/>
  <c r="E807" i="1"/>
  <c r="E785" i="1"/>
  <c r="K52" i="1"/>
  <c r="K67" i="1" s="1"/>
  <c r="K71" i="1" s="1"/>
  <c r="AC52" i="1"/>
  <c r="AC67" i="1" s="1"/>
  <c r="AC71" i="1" s="1"/>
  <c r="C694" i="1" s="1"/>
  <c r="BG52" i="1"/>
  <c r="BG67" i="1" s="1"/>
  <c r="BG71" i="1" s="1"/>
  <c r="AP52" i="1"/>
  <c r="AP67" i="1" s="1"/>
  <c r="AP71" i="1" s="1"/>
  <c r="G181" i="9" s="1"/>
  <c r="BO52" i="1"/>
  <c r="BO67" i="1" s="1"/>
  <c r="BO71" i="1" s="1"/>
  <c r="D309" i="9" s="1"/>
  <c r="BP52" i="1"/>
  <c r="BP67" i="1" s="1"/>
  <c r="BP71" i="1" s="1"/>
  <c r="BT52" i="1"/>
  <c r="BT67" i="1" s="1"/>
  <c r="BT71" i="1" s="1"/>
  <c r="C565" i="1" s="1"/>
  <c r="AX52" i="1"/>
  <c r="AX67" i="1" s="1"/>
  <c r="AX71" i="1" s="1"/>
  <c r="H213" i="9" s="1"/>
  <c r="BV52" i="1"/>
  <c r="BV67" i="1" s="1"/>
  <c r="BV71" i="1" s="1"/>
  <c r="C642" i="1" s="1"/>
  <c r="T52" i="1"/>
  <c r="T67" i="1" s="1"/>
  <c r="J751" i="1" s="1"/>
  <c r="AY52" i="1"/>
  <c r="AY67" i="1" s="1"/>
  <c r="BF52" i="1"/>
  <c r="BF67" i="1" s="1"/>
  <c r="I241" i="9" s="1"/>
  <c r="AO52" i="1"/>
  <c r="AO67" i="1" s="1"/>
  <c r="AO71" i="1" s="1"/>
  <c r="W52" i="1"/>
  <c r="W67" i="1" s="1"/>
  <c r="J754" i="1" s="1"/>
  <c r="V52" i="1"/>
  <c r="V67" i="1" s="1"/>
  <c r="V71" i="1" s="1"/>
  <c r="C687" i="1" s="1"/>
  <c r="BH52" i="1"/>
  <c r="BH67" i="1" s="1"/>
  <c r="BH71" i="1" s="1"/>
  <c r="C553" i="1" s="1"/>
  <c r="X52" i="1"/>
  <c r="X67" i="1" s="1"/>
  <c r="X71" i="1" s="1"/>
  <c r="AN52" i="1"/>
  <c r="AN67" i="1" s="1"/>
  <c r="AN71" i="1" s="1"/>
  <c r="C705" i="1" s="1"/>
  <c r="BC52" i="1"/>
  <c r="BC67" i="1" s="1"/>
  <c r="AD52" i="1"/>
  <c r="AD67" i="1" s="1"/>
  <c r="AH52" i="1"/>
  <c r="AH67" i="1" s="1"/>
  <c r="AH71" i="1" s="1"/>
  <c r="C699" i="1" s="1"/>
  <c r="H52" i="1"/>
  <c r="H67" i="1" s="1"/>
  <c r="H71" i="1" s="1"/>
  <c r="H21" i="9" s="1"/>
  <c r="AR52" i="1"/>
  <c r="AR67" i="1" s="1"/>
  <c r="AR71" i="1" s="1"/>
  <c r="Q52" i="1"/>
  <c r="Q67" i="1" s="1"/>
  <c r="Q71" i="1" s="1"/>
  <c r="BU52" i="1"/>
  <c r="BU67" i="1" s="1"/>
  <c r="BU71" i="1" s="1"/>
  <c r="I52" i="1"/>
  <c r="I67" i="1" s="1"/>
  <c r="I71" i="1" s="1"/>
  <c r="BE52" i="1"/>
  <c r="BE67" i="1" s="1"/>
  <c r="J788" i="1" s="1"/>
  <c r="AK52" i="1"/>
  <c r="AK67" i="1" s="1"/>
  <c r="I145" i="9" s="1"/>
  <c r="AW52" i="1"/>
  <c r="AW67" i="1" s="1"/>
  <c r="AW71" i="1" s="1"/>
  <c r="BY52" i="1"/>
  <c r="BY67" i="1" s="1"/>
  <c r="BY71" i="1" s="1"/>
  <c r="G341" i="9" s="1"/>
  <c r="AM52" i="1"/>
  <c r="AM67" i="1" s="1"/>
  <c r="J770" i="1" s="1"/>
  <c r="J762" i="1"/>
  <c r="O52" i="1"/>
  <c r="O67" i="1" s="1"/>
  <c r="J746" i="1" s="1"/>
  <c r="BI52" i="1"/>
  <c r="BI67" i="1" s="1"/>
  <c r="J792" i="1" s="1"/>
  <c r="BK52" i="1"/>
  <c r="BK67" i="1" s="1"/>
  <c r="AG52" i="1"/>
  <c r="AG67" i="1" s="1"/>
  <c r="E145" i="9" s="1"/>
  <c r="AU52" i="1"/>
  <c r="AU67" i="1" s="1"/>
  <c r="AU71" i="1" s="1"/>
  <c r="AS52" i="1"/>
  <c r="AS67" i="1" s="1"/>
  <c r="S52" i="1"/>
  <c r="S67" i="1" s="1"/>
  <c r="S71" i="1" s="1"/>
  <c r="C684" i="1" s="1"/>
  <c r="C52" i="1"/>
  <c r="C67" i="1" s="1"/>
  <c r="R52" i="1"/>
  <c r="R67" i="1" s="1"/>
  <c r="R71" i="1" s="1"/>
  <c r="D85" i="9" s="1"/>
  <c r="J52" i="1"/>
  <c r="J67" i="1" s="1"/>
  <c r="J71" i="1" s="1"/>
  <c r="C503" i="1" s="1"/>
  <c r="G503" i="1" s="1"/>
  <c r="BA52" i="1"/>
  <c r="BA67" i="1" s="1"/>
  <c r="BA71" i="1" s="1"/>
  <c r="AB52" i="1"/>
  <c r="AB67" i="1" s="1"/>
  <c r="AB71" i="1" s="1"/>
  <c r="G117" i="9" s="1"/>
  <c r="E52" i="1"/>
  <c r="E67" i="1" s="1"/>
  <c r="BR52" i="1"/>
  <c r="BR67" i="1" s="1"/>
  <c r="G305" i="9" s="1"/>
  <c r="AA52" i="1"/>
  <c r="AA67" i="1" s="1"/>
  <c r="AA71" i="1" s="1"/>
  <c r="C520" i="1" s="1"/>
  <c r="G520" i="1" s="1"/>
  <c r="M52" i="1"/>
  <c r="M67" i="1" s="1"/>
  <c r="M71" i="1" s="1"/>
  <c r="C678" i="1" s="1"/>
  <c r="CB52" i="1"/>
  <c r="CB67" i="1" s="1"/>
  <c r="C369" i="9" s="1"/>
  <c r="F52" i="1"/>
  <c r="F67" i="1" s="1"/>
  <c r="F17" i="9" s="1"/>
  <c r="BD52" i="1"/>
  <c r="BD67" i="1" s="1"/>
  <c r="J787" i="1" s="1"/>
  <c r="J752" i="1"/>
  <c r="AI52" i="1"/>
  <c r="AI67" i="1" s="1"/>
  <c r="AZ52" i="1"/>
  <c r="AZ67" i="1" s="1"/>
  <c r="AZ71" i="1" s="1"/>
  <c r="C628" i="1" s="1"/>
  <c r="P52" i="1"/>
  <c r="P67" i="1" s="1"/>
  <c r="P71" i="1" s="1"/>
  <c r="L52" i="1"/>
  <c r="L67" i="1" s="1"/>
  <c r="L71" i="1" s="1"/>
  <c r="CC52" i="1"/>
  <c r="CC67" i="1" s="1"/>
  <c r="CC71" i="1" s="1"/>
  <c r="C620" i="1" s="1"/>
  <c r="BW52" i="1"/>
  <c r="BW67" i="1" s="1"/>
  <c r="BW71" i="1" s="1"/>
  <c r="C568" i="1" s="1"/>
  <c r="CA52" i="1"/>
  <c r="CA67" i="1" s="1"/>
  <c r="CA71" i="1" s="1"/>
  <c r="AQ52" i="1"/>
  <c r="AQ67" i="1" s="1"/>
  <c r="AQ71" i="1" s="1"/>
  <c r="C536" i="1" s="1"/>
  <c r="G536" i="1" s="1"/>
  <c r="N52" i="1"/>
  <c r="N67" i="1" s="1"/>
  <c r="N71" i="1" s="1"/>
  <c r="G53" i="9" s="1"/>
  <c r="BL52" i="1"/>
  <c r="BL67" i="1" s="1"/>
  <c r="BL71" i="1" s="1"/>
  <c r="H277" i="9" s="1"/>
  <c r="BS52" i="1"/>
  <c r="BS67" i="1" s="1"/>
  <c r="BS71" i="1" s="1"/>
  <c r="AT52" i="1"/>
  <c r="AT67" i="1" s="1"/>
  <c r="AT71" i="1" s="1"/>
  <c r="D213" i="9" s="1"/>
  <c r="AF52" i="1"/>
  <c r="AF67" i="1" s="1"/>
  <c r="AF71" i="1" s="1"/>
  <c r="D149" i="9" s="1"/>
  <c r="D172" i="9"/>
  <c r="G140" i="9"/>
  <c r="F172" i="9"/>
  <c r="H44" i="9"/>
  <c r="E772" i="1"/>
  <c r="H236" i="9"/>
  <c r="E108" i="9"/>
  <c r="E788" i="1"/>
  <c r="E747" i="1"/>
  <c r="H145" i="9"/>
  <c r="E795" i="1"/>
  <c r="F300" i="9"/>
  <c r="E800" i="1"/>
  <c r="E744" i="1"/>
  <c r="G236" i="9"/>
  <c r="D140" i="9"/>
  <c r="E775" i="1"/>
  <c r="E737" i="1"/>
  <c r="E44" i="9"/>
  <c r="E743" i="1"/>
  <c r="E300" i="9"/>
  <c r="E799" i="1"/>
  <c r="E746" i="1"/>
  <c r="E758" i="1"/>
  <c r="E769" i="1"/>
  <c r="I172" i="9"/>
  <c r="D236" i="9"/>
  <c r="E784" i="1"/>
  <c r="E742" i="1"/>
  <c r="E740" i="1"/>
  <c r="I12" i="9"/>
  <c r="E767" i="1"/>
  <c r="H140" i="9"/>
  <c r="AJ71" i="1"/>
  <c r="E762" i="1"/>
  <c r="AE71" i="1"/>
  <c r="E754" i="1"/>
  <c r="E749" i="1"/>
  <c r="C332" i="9"/>
  <c r="E804" i="1"/>
  <c r="E268" i="9"/>
  <c r="E792" i="1"/>
  <c r="C268" i="9"/>
  <c r="E790" i="1"/>
  <c r="N815" i="1"/>
  <c r="D711" i="10"/>
  <c r="D703" i="10"/>
  <c r="D695" i="10"/>
  <c r="D687" i="10"/>
  <c r="D708" i="10"/>
  <c r="D700" i="10"/>
  <c r="D692" i="10"/>
  <c r="D684" i="10"/>
  <c r="D676" i="10"/>
  <c r="D668" i="10"/>
  <c r="D693" i="10"/>
  <c r="D691" i="10"/>
  <c r="D689" i="10"/>
  <c r="D647" i="10"/>
  <c r="D638" i="10"/>
  <c r="D630" i="10"/>
  <c r="D620" i="10"/>
  <c r="D616" i="10"/>
  <c r="D690" i="10"/>
  <c r="D688" i="10"/>
  <c r="D682" i="10"/>
  <c r="D677" i="10"/>
  <c r="D672" i="10"/>
  <c r="D639" i="10"/>
  <c r="D712" i="10"/>
  <c r="D710" i="10"/>
  <c r="D671" i="10"/>
  <c r="D641" i="10"/>
  <c r="D633" i="10"/>
  <c r="D625" i="10"/>
  <c r="D709" i="10"/>
  <c r="D707" i="10"/>
  <c r="D705" i="10"/>
  <c r="D685" i="10"/>
  <c r="D680" i="10"/>
  <c r="D675" i="10"/>
  <c r="D670" i="10"/>
  <c r="D642" i="10"/>
  <c r="D634" i="10"/>
  <c r="D628" i="10"/>
  <c r="D622" i="10"/>
  <c r="D618" i="10"/>
  <c r="D698" i="10"/>
  <c r="D696" i="10"/>
  <c r="D694" i="10"/>
  <c r="D683" i="10"/>
  <c r="D678" i="10"/>
  <c r="D673" i="10"/>
  <c r="D646" i="10"/>
  <c r="D637" i="10"/>
  <c r="D635" i="10"/>
  <c r="D716" i="10"/>
  <c r="D713" i="10"/>
  <c r="D686" i="10"/>
  <c r="D681" i="10"/>
  <c r="D627" i="10"/>
  <c r="D619" i="10"/>
  <c r="D643" i="10"/>
  <c r="D631" i="10"/>
  <c r="D629" i="10"/>
  <c r="D624" i="10"/>
  <c r="D701" i="10"/>
  <c r="D699" i="10"/>
  <c r="D697" i="10"/>
  <c r="D679" i="10"/>
  <c r="D674" i="10"/>
  <c r="D669" i="10"/>
  <c r="D645" i="10"/>
  <c r="D617" i="10"/>
  <c r="D636" i="10"/>
  <c r="D626" i="10"/>
  <c r="D623" i="10"/>
  <c r="D640" i="10"/>
  <c r="D706" i="10"/>
  <c r="D704" i="10"/>
  <c r="D702" i="10"/>
  <c r="D632" i="10"/>
  <c r="D621" i="10"/>
  <c r="D644" i="10"/>
  <c r="C428" i="10"/>
  <c r="C441" i="10" s="1"/>
  <c r="CE71" i="10"/>
  <c r="C716" i="10" s="1"/>
  <c r="C668" i="10"/>
  <c r="C715" i="10" s="1"/>
  <c r="C496" i="10"/>
  <c r="H501" i="1"/>
  <c r="F501" i="1"/>
  <c r="F517" i="1"/>
  <c r="F499" i="1"/>
  <c r="H505" i="1"/>
  <c r="F505" i="1"/>
  <c r="F497" i="1"/>
  <c r="F515" i="1"/>
  <c r="J738" i="1"/>
  <c r="D27" i="7"/>
  <c r="B448" i="1"/>
  <c r="F544" i="1"/>
  <c r="F536" i="1"/>
  <c r="F528" i="1"/>
  <c r="F520" i="1"/>
  <c r="D341" i="1"/>
  <c r="C481" i="1" s="1"/>
  <c r="C50" i="8"/>
  <c r="I378" i="9"/>
  <c r="K612" i="1"/>
  <c r="C465" i="1"/>
  <c r="N816" i="1"/>
  <c r="C126" i="8"/>
  <c r="D391" i="1"/>
  <c r="F32" i="6"/>
  <c r="C478" i="1"/>
  <c r="C102" i="8"/>
  <c r="C482" i="1"/>
  <c r="F498" i="1"/>
  <c r="C476" i="1"/>
  <c r="F16" i="6"/>
  <c r="C500" i="1"/>
  <c r="G500" i="1" s="1"/>
  <c r="F516" i="1"/>
  <c r="J800" i="1"/>
  <c r="F540" i="1"/>
  <c r="H540" i="1"/>
  <c r="F532" i="1"/>
  <c r="H532" i="1"/>
  <c r="F524" i="1"/>
  <c r="F550" i="1"/>
  <c r="F49" i="9" l="1"/>
  <c r="J756" i="1"/>
  <c r="J735" i="1"/>
  <c r="C305" i="9"/>
  <c r="BZ71" i="1"/>
  <c r="H341" i="9" s="1"/>
  <c r="F305" i="9"/>
  <c r="AL71" i="1"/>
  <c r="C703" i="1" s="1"/>
  <c r="J783" i="1"/>
  <c r="J809" i="1"/>
  <c r="G21" i="9"/>
  <c r="G17" i="9"/>
  <c r="J780" i="1"/>
  <c r="C643" i="1"/>
  <c r="J789" i="1"/>
  <c r="J744" i="1"/>
  <c r="C527" i="1"/>
  <c r="G527" i="1" s="1"/>
  <c r="J781" i="1"/>
  <c r="AV71" i="1"/>
  <c r="F213" i="9" s="1"/>
  <c r="J796" i="1"/>
  <c r="G85" i="9"/>
  <c r="T71" i="1"/>
  <c r="F85" i="9" s="1"/>
  <c r="J797" i="1"/>
  <c r="E241" i="9"/>
  <c r="D113" i="9"/>
  <c r="D117" i="9"/>
  <c r="C518" i="1"/>
  <c r="G518" i="1" s="1"/>
  <c r="J755" i="1"/>
  <c r="J805" i="1"/>
  <c r="C535" i="1"/>
  <c r="G535" i="1" s="1"/>
  <c r="J758" i="1"/>
  <c r="C707" i="1"/>
  <c r="I49" i="9"/>
  <c r="E341" i="9"/>
  <c r="C309" i="9"/>
  <c r="C619" i="1"/>
  <c r="E85" i="9"/>
  <c r="C559" i="1"/>
  <c r="I273" i="9"/>
  <c r="C558" i="1"/>
  <c r="Z71" i="1"/>
  <c r="C519" i="1" s="1"/>
  <c r="G519" i="1" s="1"/>
  <c r="BI71" i="1"/>
  <c r="E277" i="9" s="1"/>
  <c r="J785" i="1"/>
  <c r="F71" i="1"/>
  <c r="C499" i="1" s="1"/>
  <c r="I277" i="9"/>
  <c r="F209" i="9"/>
  <c r="BJ71" i="1"/>
  <c r="J807" i="1"/>
  <c r="J757" i="1"/>
  <c r="F273" i="9"/>
  <c r="C679" i="1"/>
  <c r="C507" i="1"/>
  <c r="G507" i="1" s="1"/>
  <c r="I309" i="9"/>
  <c r="C640" i="1"/>
  <c r="F149" i="9"/>
  <c r="H85" i="9"/>
  <c r="H209" i="9"/>
  <c r="J747" i="1"/>
  <c r="C245" i="9"/>
  <c r="C512" i="1"/>
  <c r="G512" i="1" s="1"/>
  <c r="F113" i="9"/>
  <c r="C514" i="1"/>
  <c r="G514" i="1" s="1"/>
  <c r="D341" i="9"/>
  <c r="C113" i="9"/>
  <c r="D337" i="9"/>
  <c r="C241" i="9"/>
  <c r="C567" i="1"/>
  <c r="C545" i="1"/>
  <c r="G545" i="1" s="1"/>
  <c r="C547" i="1"/>
  <c r="C675" i="1"/>
  <c r="D373" i="9"/>
  <c r="C632" i="1"/>
  <c r="C53" i="9"/>
  <c r="C574" i="1"/>
  <c r="C636" i="1"/>
  <c r="D277" i="9"/>
  <c r="E708" i="11"/>
  <c r="E700" i="11"/>
  <c r="E692" i="11"/>
  <c r="E684" i="11"/>
  <c r="E712" i="11"/>
  <c r="E704" i="11"/>
  <c r="E696" i="11"/>
  <c r="E688" i="11"/>
  <c r="E699" i="11"/>
  <c r="E698" i="11"/>
  <c r="E697" i="11"/>
  <c r="E695" i="11"/>
  <c r="E694" i="11"/>
  <c r="E693" i="11"/>
  <c r="E691" i="11"/>
  <c r="E690" i="11"/>
  <c r="E689" i="11"/>
  <c r="E687" i="11"/>
  <c r="E686" i="11"/>
  <c r="E685" i="11"/>
  <c r="E679" i="11"/>
  <c r="E671" i="11"/>
  <c r="E716" i="11"/>
  <c r="E713" i="11"/>
  <c r="E683" i="11"/>
  <c r="E682" i="11"/>
  <c r="E676" i="11"/>
  <c r="E668" i="11"/>
  <c r="E628" i="11"/>
  <c r="E711" i="11"/>
  <c r="E710" i="11"/>
  <c r="E709" i="11"/>
  <c r="E681" i="11"/>
  <c r="E673" i="11"/>
  <c r="E703" i="11"/>
  <c r="E702" i="11"/>
  <c r="E701" i="11"/>
  <c r="E675" i="11"/>
  <c r="E644" i="11"/>
  <c r="E643" i="11"/>
  <c r="E642" i="11"/>
  <c r="E641" i="11"/>
  <c r="E640" i="11"/>
  <c r="E639" i="11"/>
  <c r="E638" i="11"/>
  <c r="E637" i="11"/>
  <c r="E636" i="11"/>
  <c r="E635" i="11"/>
  <c r="E634" i="11"/>
  <c r="E633" i="11"/>
  <c r="E632" i="11"/>
  <c r="E631" i="11"/>
  <c r="E630" i="11"/>
  <c r="E624" i="11"/>
  <c r="E674" i="11"/>
  <c r="E626" i="11"/>
  <c r="E707" i="11"/>
  <c r="E678" i="11"/>
  <c r="E646" i="11"/>
  <c r="E706" i="11"/>
  <c r="E672" i="11"/>
  <c r="E705" i="11"/>
  <c r="E669" i="11"/>
  <c r="E627" i="11"/>
  <c r="E625" i="11"/>
  <c r="E670" i="11"/>
  <c r="E647" i="11"/>
  <c r="E645" i="11"/>
  <c r="E629" i="11"/>
  <c r="E680" i="11"/>
  <c r="E677" i="11"/>
  <c r="C177" i="9"/>
  <c r="BX71" i="1"/>
  <c r="C515" i="1"/>
  <c r="G515" i="1" s="1"/>
  <c r="J808" i="1"/>
  <c r="J764" i="1"/>
  <c r="C539" i="1"/>
  <c r="G539" i="1" s="1"/>
  <c r="G209" i="9"/>
  <c r="F81" i="9"/>
  <c r="C560" i="1"/>
  <c r="C521" i="1"/>
  <c r="G521" i="1" s="1"/>
  <c r="I337" i="9"/>
  <c r="J811" i="1"/>
  <c r="C570" i="1"/>
  <c r="C708" i="1"/>
  <c r="C627" i="1"/>
  <c r="C693" i="1"/>
  <c r="J810" i="1"/>
  <c r="C673" i="1"/>
  <c r="BD71" i="1"/>
  <c r="C624" i="1" s="1"/>
  <c r="C571" i="1"/>
  <c r="C709" i="1"/>
  <c r="C537" i="1"/>
  <c r="G537" i="1" s="1"/>
  <c r="I181" i="9"/>
  <c r="C647" i="1"/>
  <c r="C572" i="1"/>
  <c r="I341" i="9"/>
  <c r="F181" i="9"/>
  <c r="C534" i="1"/>
  <c r="G534" i="1" s="1"/>
  <c r="C706" i="1"/>
  <c r="C509" i="1"/>
  <c r="G509" i="1" s="1"/>
  <c r="I53" i="9"/>
  <c r="C681" i="1"/>
  <c r="C510" i="1"/>
  <c r="G510" i="1" s="1"/>
  <c r="C682" i="1"/>
  <c r="C85" i="9"/>
  <c r="E213" i="9"/>
  <c r="C540" i="1"/>
  <c r="G540" i="1" s="1"/>
  <c r="C712" i="1"/>
  <c r="C711" i="1"/>
  <c r="C501" i="1"/>
  <c r="G501" i="1" s="1"/>
  <c r="C645" i="1"/>
  <c r="G337" i="9"/>
  <c r="C533" i="1"/>
  <c r="G533" i="1" s="1"/>
  <c r="G145" i="9"/>
  <c r="AI71" i="1"/>
  <c r="C209" i="9"/>
  <c r="AS71" i="1"/>
  <c r="D177" i="9"/>
  <c r="AM71" i="1"/>
  <c r="AG71" i="1"/>
  <c r="CE67" i="1"/>
  <c r="J816" i="1" s="1"/>
  <c r="E71" i="1"/>
  <c r="CB71" i="1"/>
  <c r="E181" i="9"/>
  <c r="H181" i="9"/>
  <c r="C542" i="1"/>
  <c r="G213" i="9"/>
  <c r="C631" i="1"/>
  <c r="O71" i="1"/>
  <c r="J774" i="1"/>
  <c r="H49" i="9"/>
  <c r="J794" i="1"/>
  <c r="BK71" i="1"/>
  <c r="J768" i="1"/>
  <c r="AK71" i="1"/>
  <c r="I113" i="9"/>
  <c r="AD71" i="1"/>
  <c r="BF71" i="1"/>
  <c r="BE71" i="1"/>
  <c r="I81" i="9"/>
  <c r="H177" i="9"/>
  <c r="J786" i="1"/>
  <c r="BC71" i="1"/>
  <c r="J782" i="1"/>
  <c r="AY71" i="1"/>
  <c r="BR71" i="1"/>
  <c r="W71" i="1"/>
  <c r="C516" i="1" s="1"/>
  <c r="G516" i="1" s="1"/>
  <c r="C639" i="1"/>
  <c r="H309" i="9"/>
  <c r="C564" i="1"/>
  <c r="J734" i="1"/>
  <c r="C71" i="1"/>
  <c r="C117" i="9"/>
  <c r="C517" i="1"/>
  <c r="C689" i="1"/>
  <c r="D71" i="1"/>
  <c r="CE62" i="1"/>
  <c r="D12" i="9"/>
  <c r="F117" i="9"/>
  <c r="E735" i="1"/>
  <c r="E815" i="1" s="1"/>
  <c r="C692" i="1"/>
  <c r="H241" i="9"/>
  <c r="J761" i="1"/>
  <c r="F241" i="9"/>
  <c r="G241" i="9"/>
  <c r="CE52" i="1"/>
  <c r="G273" i="9"/>
  <c r="J766" i="1"/>
  <c r="C17" i="9"/>
  <c r="J812" i="1"/>
  <c r="D369" i="9"/>
  <c r="J753" i="1"/>
  <c r="H81" i="9"/>
  <c r="J790" i="1"/>
  <c r="C273" i="9"/>
  <c r="J737" i="1"/>
  <c r="J801" i="1"/>
  <c r="E273" i="9"/>
  <c r="D209" i="9"/>
  <c r="J777" i="1"/>
  <c r="E49" i="9"/>
  <c r="J743" i="1"/>
  <c r="J736" i="1"/>
  <c r="E17" i="9"/>
  <c r="D81" i="9"/>
  <c r="J749" i="1"/>
  <c r="E209" i="9"/>
  <c r="J778" i="1"/>
  <c r="J740" i="1"/>
  <c r="I17" i="9"/>
  <c r="H17" i="9"/>
  <c r="J739" i="1"/>
  <c r="J771" i="1"/>
  <c r="E177" i="9"/>
  <c r="J799" i="1"/>
  <c r="E305" i="9"/>
  <c r="J760" i="1"/>
  <c r="H113" i="9"/>
  <c r="J745" i="1"/>
  <c r="G49" i="9"/>
  <c r="I177" i="9"/>
  <c r="J775" i="1"/>
  <c r="I209" i="9"/>
  <c r="C637" i="1"/>
  <c r="J776" i="1"/>
  <c r="J802" i="1"/>
  <c r="H305" i="9"/>
  <c r="G113" i="9"/>
  <c r="J759" i="1"/>
  <c r="J804" i="1"/>
  <c r="C337" i="9"/>
  <c r="F145" i="9"/>
  <c r="J765" i="1"/>
  <c r="F177" i="9"/>
  <c r="J772" i="1"/>
  <c r="D305" i="9"/>
  <c r="J798" i="1"/>
  <c r="J742" i="1"/>
  <c r="D49" i="9"/>
  <c r="J763" i="1"/>
  <c r="D145" i="9"/>
  <c r="C49" i="9"/>
  <c r="J741" i="1"/>
  <c r="J803" i="1"/>
  <c r="I305" i="9"/>
  <c r="C522" i="1"/>
  <c r="G522" i="1" s="1"/>
  <c r="J795" i="1"/>
  <c r="H273" i="9"/>
  <c r="J806" i="1"/>
  <c r="E337" i="9"/>
  <c r="D241" i="9"/>
  <c r="J784" i="1"/>
  <c r="E81" i="9"/>
  <c r="J750" i="1"/>
  <c r="J748" i="1"/>
  <c r="C81" i="9"/>
  <c r="D273" i="9"/>
  <c r="J791" i="1"/>
  <c r="J773" i="1"/>
  <c r="G177" i="9"/>
  <c r="C683" i="1"/>
  <c r="C557" i="1"/>
  <c r="C511" i="1"/>
  <c r="G511" i="1" s="1"/>
  <c r="C525" i="1"/>
  <c r="G525" i="1" s="1"/>
  <c r="C543" i="1"/>
  <c r="C616" i="1"/>
  <c r="F53" i="9"/>
  <c r="C506" i="1"/>
  <c r="G506" i="1" s="1"/>
  <c r="H117" i="9"/>
  <c r="C697" i="1"/>
  <c r="D53" i="9"/>
  <c r="C504" i="1"/>
  <c r="G504" i="1" s="1"/>
  <c r="C676" i="1"/>
  <c r="F309" i="9"/>
  <c r="C562" i="1"/>
  <c r="C623" i="1"/>
  <c r="C641" i="1"/>
  <c r="C566" i="1"/>
  <c r="C341" i="9"/>
  <c r="C618" i="1"/>
  <c r="C552" i="1"/>
  <c r="C277" i="9"/>
  <c r="C677" i="1"/>
  <c r="E53" i="9"/>
  <c r="C505" i="1"/>
  <c r="G505" i="1" s="1"/>
  <c r="H149" i="9"/>
  <c r="C529" i="1"/>
  <c r="G529" i="1" s="1"/>
  <c r="C701" i="1"/>
  <c r="I21" i="9"/>
  <c r="C502" i="1"/>
  <c r="G502" i="1" s="1"/>
  <c r="C674" i="1"/>
  <c r="C524" i="1"/>
  <c r="C149" i="9"/>
  <c r="C696" i="1"/>
  <c r="C630" i="1"/>
  <c r="C546" i="1"/>
  <c r="G546" i="1" s="1"/>
  <c r="D245" i="9"/>
  <c r="E309" i="9"/>
  <c r="C621" i="1"/>
  <c r="C561" i="1"/>
  <c r="H520" i="1"/>
  <c r="H536" i="1"/>
  <c r="E612" i="10"/>
  <c r="G496" i="10"/>
  <c r="H496" i="10" s="1"/>
  <c r="D715" i="10"/>
  <c r="E623" i="10"/>
  <c r="F511" i="1"/>
  <c r="F522" i="1"/>
  <c r="F510" i="1"/>
  <c r="H510" i="1"/>
  <c r="F513" i="1"/>
  <c r="H513" i="1"/>
  <c r="C142" i="8"/>
  <c r="D393" i="1"/>
  <c r="F538" i="1"/>
  <c r="H538" i="1"/>
  <c r="F534" i="1"/>
  <c r="H534" i="1"/>
  <c r="H502" i="1"/>
  <c r="F502" i="1"/>
  <c r="H504" i="1"/>
  <c r="F504" i="1"/>
  <c r="F530" i="1"/>
  <c r="F512" i="1"/>
  <c r="F526" i="1"/>
  <c r="F503" i="1"/>
  <c r="H503" i="1"/>
  <c r="F508" i="1"/>
  <c r="F514" i="1"/>
  <c r="H507" i="1"/>
  <c r="F507" i="1"/>
  <c r="F518" i="1"/>
  <c r="F546" i="1"/>
  <c r="F506" i="1"/>
  <c r="H506" i="1"/>
  <c r="H500" i="1"/>
  <c r="F500" i="1"/>
  <c r="F509" i="1"/>
  <c r="C513" i="1" l="1"/>
  <c r="G513" i="1" s="1"/>
  <c r="C531" i="1"/>
  <c r="G531" i="1" s="1"/>
  <c r="C554" i="1"/>
  <c r="H518" i="1"/>
  <c r="C181" i="9"/>
  <c r="C646" i="1"/>
  <c r="C685" i="1"/>
  <c r="H515" i="1"/>
  <c r="C634" i="1"/>
  <c r="C691" i="1"/>
  <c r="E117" i="9"/>
  <c r="C713" i="1"/>
  <c r="C541" i="1"/>
  <c r="F21" i="9"/>
  <c r="C433" i="1"/>
  <c r="I369" i="9"/>
  <c r="C671" i="1"/>
  <c r="H512" i="1"/>
  <c r="C555" i="1"/>
  <c r="C617" i="1"/>
  <c r="F277" i="9"/>
  <c r="H511" i="1"/>
  <c r="H514" i="1"/>
  <c r="C549" i="1"/>
  <c r="G245" i="9"/>
  <c r="E715" i="11"/>
  <c r="F624" i="11"/>
  <c r="H516" i="1"/>
  <c r="C644" i="1"/>
  <c r="F341" i="9"/>
  <c r="C569" i="1"/>
  <c r="H546" i="1"/>
  <c r="J815" i="1"/>
  <c r="G517" i="1"/>
  <c r="H517" i="1"/>
  <c r="C563" i="1"/>
  <c r="C626" i="1"/>
  <c r="G309" i="9"/>
  <c r="I245" i="9"/>
  <c r="C629" i="1"/>
  <c r="C551" i="1"/>
  <c r="C498" i="1"/>
  <c r="C670" i="1"/>
  <c r="E21" i="9"/>
  <c r="H245" i="9"/>
  <c r="C614" i="1"/>
  <c r="D615" i="1" s="1"/>
  <c r="D632" i="1" s="1"/>
  <c r="C550" i="1"/>
  <c r="C528" i="1"/>
  <c r="C700" i="1"/>
  <c r="G149" i="9"/>
  <c r="H509" i="1"/>
  <c r="I85" i="9"/>
  <c r="C544" i="1"/>
  <c r="I213" i="9"/>
  <c r="C625" i="1"/>
  <c r="C523" i="1"/>
  <c r="G523" i="1" s="1"/>
  <c r="C695" i="1"/>
  <c r="I117" i="9"/>
  <c r="H53" i="9"/>
  <c r="C680" i="1"/>
  <c r="C508" i="1"/>
  <c r="C496" i="1"/>
  <c r="G496" i="1" s="1"/>
  <c r="C668" i="1"/>
  <c r="C21" i="9"/>
  <c r="C698" i="1"/>
  <c r="E149" i="9"/>
  <c r="C526" i="1"/>
  <c r="C633" i="1"/>
  <c r="C548" i="1"/>
  <c r="F245" i="9"/>
  <c r="C530" i="1"/>
  <c r="I149" i="9"/>
  <c r="C702" i="1"/>
  <c r="C532" i="1"/>
  <c r="G532" i="1" s="1"/>
  <c r="C704" i="1"/>
  <c r="D181" i="9"/>
  <c r="C688" i="1"/>
  <c r="C556" i="1"/>
  <c r="G277" i="9"/>
  <c r="C635" i="1"/>
  <c r="C710" i="1"/>
  <c r="C538" i="1"/>
  <c r="G538" i="1" s="1"/>
  <c r="C213" i="9"/>
  <c r="C373" i="9"/>
  <c r="C573" i="1"/>
  <c r="C622" i="1"/>
  <c r="E816" i="1"/>
  <c r="CE71" i="1"/>
  <c r="I364" i="9"/>
  <c r="C428" i="1"/>
  <c r="C669" i="1"/>
  <c r="C497" i="1"/>
  <c r="D21" i="9"/>
  <c r="H522" i="1"/>
  <c r="G499" i="1"/>
  <c r="H499" i="1" s="1"/>
  <c r="G524" i="1"/>
  <c r="H524" i="1"/>
  <c r="E708" i="10"/>
  <c r="E700" i="10"/>
  <c r="E692" i="10"/>
  <c r="E713" i="10"/>
  <c r="E705" i="10"/>
  <c r="E697" i="10"/>
  <c r="E689" i="10"/>
  <c r="E681" i="10"/>
  <c r="E673" i="10"/>
  <c r="E690" i="10"/>
  <c r="E688" i="10"/>
  <c r="E682" i="10"/>
  <c r="E677" i="10"/>
  <c r="E672" i="10"/>
  <c r="E639" i="10"/>
  <c r="E631" i="10"/>
  <c r="E627" i="10"/>
  <c r="E716" i="10"/>
  <c r="E687" i="10"/>
  <c r="E686" i="10"/>
  <c r="E640" i="10"/>
  <c r="E711" i="10"/>
  <c r="E709" i="10"/>
  <c r="E707" i="10"/>
  <c r="E685" i="10"/>
  <c r="E680" i="10"/>
  <c r="E675" i="10"/>
  <c r="E670" i="10"/>
  <c r="E642" i="10"/>
  <c r="E634" i="10"/>
  <c r="E628" i="10"/>
  <c r="E706" i="10"/>
  <c r="E704" i="10"/>
  <c r="E702" i="10"/>
  <c r="E643" i="10"/>
  <c r="E635" i="10"/>
  <c r="E668" i="10"/>
  <c r="E676" i="10"/>
  <c r="E671" i="10"/>
  <c r="E641" i="10"/>
  <c r="E633" i="10"/>
  <c r="E629" i="10"/>
  <c r="E624" i="10"/>
  <c r="E703" i="10"/>
  <c r="E701" i="10"/>
  <c r="E699" i="10"/>
  <c r="E684" i="10"/>
  <c r="E679" i="10"/>
  <c r="E674" i="10"/>
  <c r="E669" i="10"/>
  <c r="E645" i="10"/>
  <c r="E636" i="10"/>
  <c r="E626" i="10"/>
  <c r="E695" i="10"/>
  <c r="E693" i="10"/>
  <c r="E691" i="10"/>
  <c r="E647" i="10"/>
  <c r="E638" i="10"/>
  <c r="E712" i="10"/>
  <c r="E710" i="10"/>
  <c r="E632" i="10"/>
  <c r="E644" i="10"/>
  <c r="E630" i="10"/>
  <c r="E698" i="10"/>
  <c r="E683" i="10"/>
  <c r="E694" i="10"/>
  <c r="E646" i="10"/>
  <c r="E678" i="10"/>
  <c r="E625" i="10"/>
  <c r="E637" i="10"/>
  <c r="E696" i="10"/>
  <c r="F496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F537" i="1"/>
  <c r="H537" i="1"/>
  <c r="F531" i="1"/>
  <c r="H531" i="1"/>
  <c r="D645" i="1" l="1"/>
  <c r="D679" i="1"/>
  <c r="C441" i="1"/>
  <c r="D616" i="1"/>
  <c r="D627" i="1"/>
  <c r="D635" i="1"/>
  <c r="D675" i="1"/>
  <c r="D706" i="1"/>
  <c r="D705" i="1"/>
  <c r="D629" i="1"/>
  <c r="D642" i="1"/>
  <c r="D630" i="1"/>
  <c r="D676" i="1"/>
  <c r="D693" i="1"/>
  <c r="D711" i="1"/>
  <c r="D621" i="1"/>
  <c r="D701" i="1"/>
  <c r="D617" i="1"/>
  <c r="D713" i="1"/>
  <c r="D628" i="1"/>
  <c r="D699" i="1"/>
  <c r="D704" i="1"/>
  <c r="D688" i="1"/>
  <c r="D683" i="1"/>
  <c r="D670" i="1"/>
  <c r="D694" i="1"/>
  <c r="D702" i="1"/>
  <c r="D624" i="1"/>
  <c r="D686" i="1"/>
  <c r="D644" i="1"/>
  <c r="D708" i="1"/>
  <c r="D680" i="1"/>
  <c r="D638" i="1"/>
  <c r="D637" i="1"/>
  <c r="D623" i="1"/>
  <c r="D634" i="1"/>
  <c r="D639" i="1"/>
  <c r="D636" i="1"/>
  <c r="D681" i="1"/>
  <c r="D691" i="1"/>
  <c r="D696" i="1"/>
  <c r="D709" i="1"/>
  <c r="D619" i="1"/>
  <c r="D700" i="1"/>
  <c r="D643" i="1"/>
  <c r="D641" i="1"/>
  <c r="D620" i="1"/>
  <c r="D671" i="1"/>
  <c r="D690" i="1"/>
  <c r="D695" i="1"/>
  <c r="D646" i="1"/>
  <c r="D707" i="1"/>
  <c r="D677" i="1"/>
  <c r="D716" i="1"/>
  <c r="D710" i="1"/>
  <c r="D622" i="1"/>
  <c r="D673" i="1"/>
  <c r="D626" i="1"/>
  <c r="D678" i="1"/>
  <c r="D631" i="1"/>
  <c r="D685" i="1"/>
  <c r="D669" i="1"/>
  <c r="D674" i="1"/>
  <c r="D689" i="1"/>
  <c r="D687" i="1"/>
  <c r="D618" i="1"/>
  <c r="D672" i="1"/>
  <c r="D712" i="1"/>
  <c r="D625" i="1"/>
  <c r="D697" i="1"/>
  <c r="F713" i="11"/>
  <c r="F705" i="11"/>
  <c r="F697" i="11"/>
  <c r="F689" i="11"/>
  <c r="F709" i="11"/>
  <c r="F701" i="11"/>
  <c r="F693" i="11"/>
  <c r="F685" i="11"/>
  <c r="F696" i="11"/>
  <c r="F695" i="11"/>
  <c r="F694" i="11"/>
  <c r="F692" i="11"/>
  <c r="F691" i="11"/>
  <c r="F690" i="11"/>
  <c r="F688" i="11"/>
  <c r="F687" i="11"/>
  <c r="F686" i="11"/>
  <c r="F716" i="11"/>
  <c r="F684" i="11"/>
  <c r="F683" i="11"/>
  <c r="F682" i="11"/>
  <c r="F676" i="11"/>
  <c r="F668" i="11"/>
  <c r="F628" i="11"/>
  <c r="F712" i="11"/>
  <c r="F711" i="11"/>
  <c r="F710" i="11"/>
  <c r="F681" i="11"/>
  <c r="F673" i="11"/>
  <c r="F708" i="11"/>
  <c r="F707" i="11"/>
  <c r="F706" i="11"/>
  <c r="F678" i="11"/>
  <c r="F670" i="11"/>
  <c r="F647" i="11"/>
  <c r="F646" i="11"/>
  <c r="F645" i="11"/>
  <c r="F700" i="11"/>
  <c r="F699" i="11"/>
  <c r="F698" i="11"/>
  <c r="F680" i="11"/>
  <c r="F672" i="11"/>
  <c r="F671" i="11"/>
  <c r="F638" i="11"/>
  <c r="F630" i="11"/>
  <c r="F675" i="11"/>
  <c r="F641" i="11"/>
  <c r="F633" i="11"/>
  <c r="F669" i="11"/>
  <c r="F644" i="11"/>
  <c r="F636" i="11"/>
  <c r="F639" i="11"/>
  <c r="F631" i="11"/>
  <c r="F627" i="11"/>
  <c r="F625" i="11"/>
  <c r="F704" i="11"/>
  <c r="F679" i="11"/>
  <c r="F642" i="11"/>
  <c r="F634" i="11"/>
  <c r="F629" i="11"/>
  <c r="F703" i="11"/>
  <c r="F637" i="11"/>
  <c r="F702" i="11"/>
  <c r="F677" i="11"/>
  <c r="F640" i="11"/>
  <c r="F632" i="11"/>
  <c r="F674" i="11"/>
  <c r="F643" i="11"/>
  <c r="F635" i="11"/>
  <c r="F626" i="11"/>
  <c r="H523" i="1"/>
  <c r="G550" i="1"/>
  <c r="H550" i="1" s="1"/>
  <c r="G508" i="1"/>
  <c r="H508" i="1"/>
  <c r="G544" i="1"/>
  <c r="H544" i="1" s="1"/>
  <c r="C715" i="1"/>
  <c r="G526" i="1"/>
  <c r="H526" i="1" s="1"/>
  <c r="C648" i="1"/>
  <c r="M716" i="1" s="1"/>
  <c r="Y816" i="1" s="1"/>
  <c r="G498" i="1"/>
  <c r="H498" i="1"/>
  <c r="D698" i="1"/>
  <c r="D684" i="1"/>
  <c r="D682" i="1"/>
  <c r="D692" i="1"/>
  <c r="D668" i="1"/>
  <c r="D633" i="1"/>
  <c r="D640" i="1"/>
  <c r="D703" i="1"/>
  <c r="D647" i="1"/>
  <c r="G530" i="1"/>
  <c r="H530" i="1"/>
  <c r="G528" i="1"/>
  <c r="H528" i="1"/>
  <c r="H496" i="1"/>
  <c r="G497" i="1"/>
  <c r="H497" i="1" s="1"/>
  <c r="C716" i="1"/>
  <c r="I373" i="9"/>
  <c r="E715" i="10"/>
  <c r="F624" i="10"/>
  <c r="E623" i="1" l="1"/>
  <c r="E716" i="1" s="1"/>
  <c r="E612" i="1"/>
  <c r="F715" i="11"/>
  <c r="G625" i="11"/>
  <c r="D715" i="1"/>
  <c r="F713" i="10"/>
  <c r="F705" i="10"/>
  <c r="F697" i="10"/>
  <c r="F689" i="10"/>
  <c r="F710" i="10"/>
  <c r="F702" i="10"/>
  <c r="F694" i="10"/>
  <c r="F686" i="10"/>
  <c r="F678" i="10"/>
  <c r="F670" i="10"/>
  <c r="F647" i="10"/>
  <c r="F646" i="10"/>
  <c r="F645" i="10"/>
  <c r="F629" i="10"/>
  <c r="F716" i="10"/>
  <c r="F687" i="10"/>
  <c r="F640" i="10"/>
  <c r="F632" i="10"/>
  <c r="F712" i="10"/>
  <c r="F681" i="10"/>
  <c r="F676" i="10"/>
  <c r="F671" i="10"/>
  <c r="F641" i="10"/>
  <c r="F708" i="10"/>
  <c r="F706" i="10"/>
  <c r="F704" i="10"/>
  <c r="F643" i="10"/>
  <c r="F635" i="10"/>
  <c r="F703" i="10"/>
  <c r="F701" i="10"/>
  <c r="F699" i="10"/>
  <c r="F684" i="10"/>
  <c r="F679" i="10"/>
  <c r="F674" i="10"/>
  <c r="F669" i="10"/>
  <c r="F644" i="10"/>
  <c r="F636" i="10"/>
  <c r="F626" i="10"/>
  <c r="F692" i="10"/>
  <c r="F690" i="10"/>
  <c r="F688" i="10"/>
  <c r="F639" i="10"/>
  <c r="F633" i="10"/>
  <c r="F627" i="10"/>
  <c r="F711" i="10"/>
  <c r="F709" i="10"/>
  <c r="F707" i="10"/>
  <c r="F631" i="10"/>
  <c r="F695" i="10"/>
  <c r="F693" i="10"/>
  <c r="F691" i="10"/>
  <c r="F638" i="10"/>
  <c r="F682" i="10"/>
  <c r="F677" i="10"/>
  <c r="F672" i="10"/>
  <c r="F634" i="10"/>
  <c r="F685" i="10"/>
  <c r="F680" i="10"/>
  <c r="F675" i="10"/>
  <c r="F642" i="10"/>
  <c r="F630" i="10"/>
  <c r="F628" i="10"/>
  <c r="F700" i="10"/>
  <c r="F698" i="10"/>
  <c r="F696" i="10"/>
  <c r="F683" i="10"/>
  <c r="F637" i="10"/>
  <c r="F625" i="10"/>
  <c r="F668" i="10"/>
  <c r="F673" i="10"/>
  <c r="E636" i="1" l="1"/>
  <c r="E671" i="1"/>
  <c r="E683" i="1"/>
  <c r="E688" i="1"/>
  <c r="E686" i="1"/>
  <c r="E709" i="1"/>
  <c r="E693" i="1"/>
  <c r="E713" i="1"/>
  <c r="E632" i="1"/>
  <c r="E699" i="1"/>
  <c r="E626" i="1"/>
  <c r="E678" i="1"/>
  <c r="E629" i="1"/>
  <c r="E633" i="1"/>
  <c r="E708" i="1"/>
  <c r="E695" i="1"/>
  <c r="E704" i="1"/>
  <c r="E676" i="1"/>
  <c r="E703" i="1"/>
  <c r="E691" i="1"/>
  <c r="E637" i="1"/>
  <c r="E700" i="1"/>
  <c r="E689" i="1"/>
  <c r="E707" i="1"/>
  <c r="E642" i="1"/>
  <c r="E624" i="1"/>
  <c r="F624" i="1" s="1"/>
  <c r="E680" i="1"/>
  <c r="E681" i="1"/>
  <c r="E645" i="1"/>
  <c r="E670" i="1"/>
  <c r="E706" i="1"/>
  <c r="E627" i="1"/>
  <c r="E628" i="1"/>
  <c r="E639" i="1"/>
  <c r="E631" i="1"/>
  <c r="E677" i="1"/>
  <c r="E669" i="1"/>
  <c r="E672" i="1"/>
  <c r="E710" i="1"/>
  <c r="E711" i="1"/>
  <c r="E705" i="1"/>
  <c r="E696" i="1"/>
  <c r="E690" i="1"/>
  <c r="E644" i="1"/>
  <c r="E675" i="1"/>
  <c r="E682" i="1"/>
  <c r="E692" i="1"/>
  <c r="E674" i="1"/>
  <c r="E687" i="1"/>
  <c r="E673" i="1"/>
  <c r="E638" i="1"/>
  <c r="E635" i="1"/>
  <c r="E698" i="1"/>
  <c r="E634" i="1"/>
  <c r="E694" i="1"/>
  <c r="E684" i="1"/>
  <c r="E640" i="1"/>
  <c r="E643" i="1"/>
  <c r="E630" i="1"/>
  <c r="E697" i="1"/>
  <c r="E647" i="1"/>
  <c r="E646" i="1"/>
  <c r="E701" i="1"/>
  <c r="E679" i="1"/>
  <c r="E625" i="1"/>
  <c r="E641" i="1"/>
  <c r="E685" i="1"/>
  <c r="E712" i="1"/>
  <c r="E668" i="1"/>
  <c r="E702" i="1"/>
  <c r="G710" i="11"/>
  <c r="G702" i="11"/>
  <c r="G694" i="11"/>
  <c r="G686" i="11"/>
  <c r="G706" i="11"/>
  <c r="G698" i="11"/>
  <c r="G690" i="11"/>
  <c r="G682" i="11"/>
  <c r="G693" i="11"/>
  <c r="G692" i="11"/>
  <c r="G691" i="11"/>
  <c r="G689" i="11"/>
  <c r="G688" i="11"/>
  <c r="G716" i="11"/>
  <c r="G685" i="11"/>
  <c r="G684" i="11"/>
  <c r="G713" i="11"/>
  <c r="G712" i="11"/>
  <c r="G711" i="11"/>
  <c r="G681" i="11"/>
  <c r="G673" i="11"/>
  <c r="G709" i="11"/>
  <c r="G708" i="11"/>
  <c r="G707" i="11"/>
  <c r="G678" i="11"/>
  <c r="G670" i="11"/>
  <c r="G647" i="11"/>
  <c r="G646" i="11"/>
  <c r="G645" i="11"/>
  <c r="G629" i="11"/>
  <c r="G626" i="11"/>
  <c r="G705" i="11"/>
  <c r="G704" i="11"/>
  <c r="G703" i="11"/>
  <c r="G675" i="11"/>
  <c r="G697" i="11"/>
  <c r="G696" i="11"/>
  <c r="G695" i="11"/>
  <c r="G677" i="11"/>
  <c r="G669" i="11"/>
  <c r="G627" i="11"/>
  <c r="G700" i="11"/>
  <c r="G683" i="11"/>
  <c r="G668" i="11"/>
  <c r="G641" i="11"/>
  <c r="G633" i="11"/>
  <c r="G628" i="11"/>
  <c r="G699" i="11"/>
  <c r="G672" i="11"/>
  <c r="G644" i="11"/>
  <c r="G636" i="11"/>
  <c r="G639" i="11"/>
  <c r="G631" i="11"/>
  <c r="G679" i="11"/>
  <c r="G642" i="11"/>
  <c r="G634" i="11"/>
  <c r="G676" i="11"/>
  <c r="G637" i="11"/>
  <c r="G680" i="11"/>
  <c r="G640" i="11"/>
  <c r="G632" i="11"/>
  <c r="G687" i="11"/>
  <c r="G674" i="11"/>
  <c r="G643" i="11"/>
  <c r="G635" i="11"/>
  <c r="G701" i="11"/>
  <c r="G671" i="11"/>
  <c r="G638" i="11"/>
  <c r="G630" i="11"/>
  <c r="F715" i="10"/>
  <c r="G625" i="10"/>
  <c r="E715" i="1" l="1"/>
  <c r="G715" i="11"/>
  <c r="H628" i="11"/>
  <c r="F708" i="1"/>
  <c r="F679" i="1"/>
  <c r="F706" i="1"/>
  <c r="F687" i="1"/>
  <c r="F645" i="1"/>
  <c r="F675" i="1"/>
  <c r="F701" i="1"/>
  <c r="F633" i="1"/>
  <c r="F678" i="1"/>
  <c r="F704" i="1"/>
  <c r="F709" i="1"/>
  <c r="F707" i="1"/>
  <c r="F677" i="1"/>
  <c r="F643" i="1"/>
  <c r="F702" i="1"/>
  <c r="F669" i="1"/>
  <c r="F673" i="1"/>
  <c r="F639" i="1"/>
  <c r="F647" i="1"/>
  <c r="F681" i="1"/>
  <c r="F629" i="1"/>
  <c r="F642" i="1"/>
  <c r="F627" i="1"/>
  <c r="F670" i="1"/>
  <c r="F689" i="1"/>
  <c r="F674" i="1"/>
  <c r="F637" i="1"/>
  <c r="F683" i="1"/>
  <c r="F630" i="1"/>
  <c r="F638" i="1"/>
  <c r="F636" i="1"/>
  <c r="F671" i="1"/>
  <c r="F692" i="1"/>
  <c r="F684" i="1"/>
  <c r="F705" i="1"/>
  <c r="F685" i="1"/>
  <c r="F699" i="1"/>
  <c r="F644" i="1"/>
  <c r="F680" i="1"/>
  <c r="F711" i="1"/>
  <c r="F634" i="1"/>
  <c r="F676" i="1"/>
  <c r="F713" i="1"/>
  <c r="F625" i="1"/>
  <c r="F712" i="1"/>
  <c r="F695" i="1"/>
  <c r="F632" i="1"/>
  <c r="F693" i="1"/>
  <c r="F641" i="1"/>
  <c r="F688" i="1"/>
  <c r="F698" i="1"/>
  <c r="F703" i="1"/>
  <c r="F696" i="1"/>
  <c r="F640" i="1"/>
  <c r="F646" i="1"/>
  <c r="F631" i="1"/>
  <c r="F700" i="1"/>
  <c r="F672" i="1"/>
  <c r="F710" i="1"/>
  <c r="F686" i="1"/>
  <c r="F690" i="1"/>
  <c r="F682" i="1"/>
  <c r="F691" i="1"/>
  <c r="F694" i="1"/>
  <c r="F626" i="1"/>
  <c r="F635" i="1"/>
  <c r="F697" i="1"/>
  <c r="F668" i="1"/>
  <c r="F628" i="1"/>
  <c r="F716" i="1"/>
  <c r="G710" i="10"/>
  <c r="G702" i="10"/>
  <c r="G694" i="10"/>
  <c r="G716" i="10"/>
  <c r="G707" i="10"/>
  <c r="G699" i="10"/>
  <c r="G691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12" i="10"/>
  <c r="G686" i="10"/>
  <c r="G681" i="10"/>
  <c r="G676" i="10"/>
  <c r="G671" i="10"/>
  <c r="G713" i="10"/>
  <c r="G711" i="10"/>
  <c r="G709" i="10"/>
  <c r="G685" i="10"/>
  <c r="G680" i="10"/>
  <c r="G705" i="10"/>
  <c r="G703" i="10"/>
  <c r="G701" i="10"/>
  <c r="G684" i="10"/>
  <c r="G679" i="10"/>
  <c r="G674" i="10"/>
  <c r="G669" i="10"/>
  <c r="G626" i="10"/>
  <c r="G700" i="10"/>
  <c r="G698" i="10"/>
  <c r="G696" i="10"/>
  <c r="G645" i="10"/>
  <c r="G629" i="10"/>
  <c r="G697" i="10"/>
  <c r="G695" i="10"/>
  <c r="G693" i="10"/>
  <c r="G682" i="10"/>
  <c r="G677" i="10"/>
  <c r="G672" i="10"/>
  <c r="G647" i="10"/>
  <c r="G689" i="10"/>
  <c r="G687" i="10"/>
  <c r="G628" i="10"/>
  <c r="G708" i="10"/>
  <c r="G706" i="10"/>
  <c r="G704" i="10"/>
  <c r="G670" i="10"/>
  <c r="G678" i="10"/>
  <c r="G673" i="10"/>
  <c r="G668" i="10"/>
  <c r="G646" i="10"/>
  <c r="G692" i="10"/>
  <c r="G627" i="10"/>
  <c r="G690" i="10"/>
  <c r="G688" i="10"/>
  <c r="H716" i="11" l="1"/>
  <c r="H707" i="11"/>
  <c r="H699" i="11"/>
  <c r="H691" i="11"/>
  <c r="H683" i="11"/>
  <c r="H711" i="11"/>
  <c r="H703" i="11"/>
  <c r="H695" i="11"/>
  <c r="H687" i="11"/>
  <c r="H690" i="11"/>
  <c r="H689" i="11"/>
  <c r="H688" i="11"/>
  <c r="H713" i="11"/>
  <c r="H712" i="11"/>
  <c r="H710" i="11"/>
  <c r="H709" i="11"/>
  <c r="H708" i="11"/>
  <c r="H678" i="11"/>
  <c r="H670" i="11"/>
  <c r="H647" i="11"/>
  <c r="H646" i="11"/>
  <c r="H645" i="11"/>
  <c r="H629" i="11"/>
  <c r="H706" i="11"/>
  <c r="H705" i="11"/>
  <c r="H704" i="11"/>
  <c r="H675" i="11"/>
  <c r="H644" i="11"/>
  <c r="H643" i="11"/>
  <c r="H642" i="11"/>
  <c r="H641" i="11"/>
  <c r="H640" i="11"/>
  <c r="H639" i="11"/>
  <c r="H638" i="11"/>
  <c r="H637" i="11"/>
  <c r="H636" i="11"/>
  <c r="H635" i="11"/>
  <c r="H634" i="11"/>
  <c r="H633" i="11"/>
  <c r="H632" i="11"/>
  <c r="H631" i="11"/>
  <c r="H630" i="11"/>
  <c r="H702" i="11"/>
  <c r="H701" i="11"/>
  <c r="H700" i="11"/>
  <c r="H680" i="11"/>
  <c r="H672" i="11"/>
  <c r="H694" i="11"/>
  <c r="H693" i="11"/>
  <c r="H692" i="11"/>
  <c r="H674" i="11"/>
  <c r="H686" i="11"/>
  <c r="H681" i="11"/>
  <c r="H669" i="11"/>
  <c r="H698" i="11"/>
  <c r="H685" i="11"/>
  <c r="H679" i="11"/>
  <c r="H697" i="11"/>
  <c r="H676" i="11"/>
  <c r="H696" i="11"/>
  <c r="H684" i="11"/>
  <c r="H682" i="11"/>
  <c r="H673" i="11"/>
  <c r="H677" i="11"/>
  <c r="H671" i="11"/>
  <c r="H668" i="11"/>
  <c r="F715" i="1"/>
  <c r="G625" i="1"/>
  <c r="G715" i="10"/>
  <c r="H628" i="10"/>
  <c r="H715" i="11" l="1"/>
  <c r="I629" i="11"/>
  <c r="G712" i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G688" i="1"/>
  <c r="G644" i="1"/>
  <c r="G711" i="1"/>
  <c r="G638" i="1"/>
  <c r="G690" i="1"/>
  <c r="G702" i="1"/>
  <c r="G695" i="1"/>
  <c r="G669" i="1"/>
  <c r="G710" i="1"/>
  <c r="G645" i="1"/>
  <c r="G646" i="1"/>
  <c r="G640" i="1"/>
  <c r="G636" i="1"/>
  <c r="G626" i="1"/>
  <c r="G634" i="1"/>
  <c r="G689" i="1"/>
  <c r="G706" i="1"/>
  <c r="G628" i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H716" i="10"/>
  <c r="H707" i="10"/>
  <c r="H699" i="10"/>
  <c r="H691" i="10"/>
  <c r="H712" i="10"/>
  <c r="H704" i="10"/>
  <c r="H696" i="10"/>
  <c r="H688" i="10"/>
  <c r="H680" i="10"/>
  <c r="H672" i="10"/>
  <c r="H713" i="10"/>
  <c r="H711" i="10"/>
  <c r="H709" i="10"/>
  <c r="H685" i="10"/>
  <c r="H641" i="10"/>
  <c r="H633" i="10"/>
  <c r="H710" i="10"/>
  <c r="H708" i="10"/>
  <c r="H706" i="10"/>
  <c r="H675" i="10"/>
  <c r="H670" i="10"/>
  <c r="H642" i="10"/>
  <c r="H702" i="10"/>
  <c r="H700" i="10"/>
  <c r="H698" i="10"/>
  <c r="H645" i="10"/>
  <c r="H644" i="10"/>
  <c r="H636" i="10"/>
  <c r="H629" i="10"/>
  <c r="H697" i="10"/>
  <c r="H695" i="10"/>
  <c r="H693" i="10"/>
  <c r="H683" i="10"/>
  <c r="H678" i="10"/>
  <c r="H673" i="10"/>
  <c r="H668" i="10"/>
  <c r="H646" i="10"/>
  <c r="H637" i="10"/>
  <c r="H686" i="10"/>
  <c r="H681" i="10"/>
  <c r="H676" i="10"/>
  <c r="H671" i="10"/>
  <c r="H631" i="10"/>
  <c r="H705" i="10"/>
  <c r="H703" i="10"/>
  <c r="H701" i="10"/>
  <c r="H684" i="10"/>
  <c r="H679" i="10"/>
  <c r="H674" i="10"/>
  <c r="H669" i="10"/>
  <c r="H643" i="10"/>
  <c r="H682" i="10"/>
  <c r="H677" i="10"/>
  <c r="H647" i="10"/>
  <c r="H638" i="10"/>
  <c r="H689" i="10"/>
  <c r="H687" i="10"/>
  <c r="H634" i="10"/>
  <c r="H640" i="10"/>
  <c r="H632" i="10"/>
  <c r="H630" i="10"/>
  <c r="H694" i="10"/>
  <c r="H692" i="10"/>
  <c r="H690" i="10"/>
  <c r="H639" i="10"/>
  <c r="H635" i="10"/>
  <c r="I712" i="11" l="1"/>
  <c r="I704" i="11"/>
  <c r="I696" i="11"/>
  <c r="I688" i="11"/>
  <c r="I708" i="11"/>
  <c r="I700" i="11"/>
  <c r="I692" i="11"/>
  <c r="I684" i="11"/>
  <c r="I687" i="11"/>
  <c r="I686" i="11"/>
  <c r="I685" i="11"/>
  <c r="I716" i="11"/>
  <c r="I713" i="11"/>
  <c r="I711" i="11"/>
  <c r="I710" i="11"/>
  <c r="I709" i="11"/>
  <c r="I707" i="11"/>
  <c r="I706" i="11"/>
  <c r="I705" i="11"/>
  <c r="I675" i="11"/>
  <c r="I644" i="11"/>
  <c r="I643" i="11"/>
  <c r="I642" i="11"/>
  <c r="I641" i="11"/>
  <c r="I640" i="11"/>
  <c r="I639" i="11"/>
  <c r="I638" i="11"/>
  <c r="I637" i="11"/>
  <c r="I636" i="11"/>
  <c r="I635" i="11"/>
  <c r="I634" i="11"/>
  <c r="I633" i="11"/>
  <c r="I632" i="11"/>
  <c r="I631" i="11"/>
  <c r="I630" i="11"/>
  <c r="I703" i="11"/>
  <c r="I702" i="11"/>
  <c r="I701" i="11"/>
  <c r="I680" i="11"/>
  <c r="I672" i="11"/>
  <c r="I699" i="11"/>
  <c r="I698" i="11"/>
  <c r="I697" i="11"/>
  <c r="I677" i="11"/>
  <c r="I669" i="11"/>
  <c r="I691" i="11"/>
  <c r="I690" i="11"/>
  <c r="I689" i="11"/>
  <c r="I679" i="11"/>
  <c r="I671" i="11"/>
  <c r="I678" i="11"/>
  <c r="I646" i="11"/>
  <c r="I676" i="11"/>
  <c r="I682" i="11"/>
  <c r="I673" i="11"/>
  <c r="I670" i="11"/>
  <c r="I647" i="11"/>
  <c r="I645" i="11"/>
  <c r="I695" i="11"/>
  <c r="I674" i="11"/>
  <c r="I694" i="11"/>
  <c r="I668" i="11"/>
  <c r="I693" i="11"/>
  <c r="I683" i="11"/>
  <c r="I681" i="11"/>
  <c r="G715" i="1"/>
  <c r="H628" i="1"/>
  <c r="H681" i="1" s="1"/>
  <c r="H715" i="10"/>
  <c r="I629" i="10"/>
  <c r="I715" i="11" l="1"/>
  <c r="J630" i="11"/>
  <c r="H635" i="1"/>
  <c r="H697" i="1"/>
  <c r="H640" i="1"/>
  <c r="H631" i="1"/>
  <c r="H633" i="1"/>
  <c r="H668" i="1"/>
  <c r="H696" i="1"/>
  <c r="H704" i="1"/>
  <c r="H699" i="1"/>
  <c r="H674" i="1"/>
  <c r="H672" i="1"/>
  <c r="H685" i="1"/>
  <c r="H712" i="1"/>
  <c r="H676" i="1"/>
  <c r="H710" i="1"/>
  <c r="H636" i="1"/>
  <c r="H639" i="1"/>
  <c r="H695" i="1"/>
  <c r="H671" i="1"/>
  <c r="H692" i="1"/>
  <c r="H642" i="1"/>
  <c r="H698" i="1"/>
  <c r="H645" i="1"/>
  <c r="H641" i="1"/>
  <c r="H702" i="1"/>
  <c r="H703" i="1"/>
  <c r="H675" i="1"/>
  <c r="H646" i="1"/>
  <c r="H693" i="1"/>
  <c r="H701" i="1"/>
  <c r="H634" i="1"/>
  <c r="H644" i="1"/>
  <c r="H682" i="1"/>
  <c r="H678" i="1"/>
  <c r="H711" i="1"/>
  <c r="H630" i="1"/>
  <c r="H643" i="1"/>
  <c r="H687" i="1"/>
  <c r="H632" i="1"/>
  <c r="H691" i="1"/>
  <c r="H694" i="1"/>
  <c r="H689" i="1"/>
  <c r="H707" i="1"/>
  <c r="H700" i="1"/>
  <c r="H686" i="1"/>
  <c r="H705" i="1"/>
  <c r="H684" i="1"/>
  <c r="H647" i="1"/>
  <c r="H629" i="1"/>
  <c r="I629" i="1" s="1"/>
  <c r="H706" i="1"/>
  <c r="H677" i="1"/>
  <c r="H637" i="1"/>
  <c r="H673" i="1"/>
  <c r="H670" i="1"/>
  <c r="H709" i="1"/>
  <c r="H690" i="1"/>
  <c r="H713" i="1"/>
  <c r="H688" i="1"/>
  <c r="H638" i="1"/>
  <c r="H680" i="1"/>
  <c r="H669" i="1"/>
  <c r="H708" i="1"/>
  <c r="H679" i="1"/>
  <c r="H683" i="1"/>
  <c r="H716" i="1"/>
  <c r="I716" i="10"/>
  <c r="I712" i="10"/>
  <c r="I704" i="10"/>
  <c r="I696" i="10"/>
  <c r="I688" i="10"/>
  <c r="I709" i="10"/>
  <c r="I701" i="10"/>
  <c r="I693" i="10"/>
  <c r="I685" i="10"/>
  <c r="I677" i="10"/>
  <c r="I669" i="10"/>
  <c r="I710" i="10"/>
  <c r="I708" i="10"/>
  <c r="I706" i="10"/>
  <c r="I680" i="10"/>
  <c r="I675" i="10"/>
  <c r="I670" i="10"/>
  <c r="I642" i="10"/>
  <c r="I634" i="10"/>
  <c r="I707" i="10"/>
  <c r="I705" i="10"/>
  <c r="I703" i="10"/>
  <c r="I684" i="10"/>
  <c r="I679" i="10"/>
  <c r="I674" i="10"/>
  <c r="I643" i="10"/>
  <c r="I699" i="10"/>
  <c r="I697" i="10"/>
  <c r="I695" i="10"/>
  <c r="I683" i="10"/>
  <c r="I678" i="10"/>
  <c r="I673" i="10"/>
  <c r="I668" i="10"/>
  <c r="I646" i="10"/>
  <c r="I637" i="10"/>
  <c r="I694" i="10"/>
  <c r="I692" i="10"/>
  <c r="I690" i="10"/>
  <c r="I682" i="10"/>
  <c r="I647" i="10"/>
  <c r="I638" i="10"/>
  <c r="I630" i="10"/>
  <c r="I713" i="10"/>
  <c r="I711" i="10"/>
  <c r="I641" i="10"/>
  <c r="I645" i="10"/>
  <c r="I691" i="10"/>
  <c r="I689" i="10"/>
  <c r="I687" i="10"/>
  <c r="I672" i="10"/>
  <c r="I636" i="10"/>
  <c r="I640" i="10"/>
  <c r="I632" i="10"/>
  <c r="I702" i="10"/>
  <c r="I700" i="10"/>
  <c r="I698" i="10"/>
  <c r="I644" i="10"/>
  <c r="I639" i="10"/>
  <c r="I635" i="10"/>
  <c r="I633" i="10"/>
  <c r="I681" i="10"/>
  <c r="I676" i="10"/>
  <c r="I631" i="10"/>
  <c r="I686" i="10"/>
  <c r="I671" i="10"/>
  <c r="J709" i="11" l="1"/>
  <c r="J701" i="11"/>
  <c r="J693" i="11"/>
  <c r="J685" i="11"/>
  <c r="J713" i="11"/>
  <c r="J705" i="11"/>
  <c r="J697" i="11"/>
  <c r="J689" i="11"/>
  <c r="J681" i="11"/>
  <c r="J716" i="11"/>
  <c r="J684" i="11"/>
  <c r="J712" i="11"/>
  <c r="J711" i="11"/>
  <c r="J710" i="11"/>
  <c r="J708" i="11"/>
  <c r="J707" i="11"/>
  <c r="J706" i="11"/>
  <c r="J704" i="11"/>
  <c r="J703" i="11"/>
  <c r="J702" i="11"/>
  <c r="J680" i="11"/>
  <c r="J672" i="11"/>
  <c r="J700" i="11"/>
  <c r="J699" i="11"/>
  <c r="J698" i="11"/>
  <c r="J677" i="11"/>
  <c r="J669" i="11"/>
  <c r="J696" i="11"/>
  <c r="J695" i="11"/>
  <c r="J694" i="11"/>
  <c r="J674" i="11"/>
  <c r="J688" i="11"/>
  <c r="J687" i="11"/>
  <c r="J686" i="11"/>
  <c r="J676" i="11"/>
  <c r="J668" i="11"/>
  <c r="J692" i="11"/>
  <c r="J675" i="11"/>
  <c r="J644" i="11"/>
  <c r="J636" i="11"/>
  <c r="J691" i="11"/>
  <c r="J679" i="11"/>
  <c r="J639" i="11"/>
  <c r="J631" i="11"/>
  <c r="J690" i="11"/>
  <c r="J682" i="11"/>
  <c r="J673" i="11"/>
  <c r="J642" i="11"/>
  <c r="J634" i="11"/>
  <c r="J670" i="11"/>
  <c r="J647" i="11"/>
  <c r="L647" i="11" s="1"/>
  <c r="J645" i="11"/>
  <c r="J637" i="11"/>
  <c r="J640" i="11"/>
  <c r="J632" i="11"/>
  <c r="J671" i="11"/>
  <c r="J643" i="11"/>
  <c r="J635" i="11"/>
  <c r="J683" i="11"/>
  <c r="J638" i="11"/>
  <c r="J678" i="11"/>
  <c r="J646" i="11"/>
  <c r="J641" i="11"/>
  <c r="J633" i="11"/>
  <c r="H715" i="1"/>
  <c r="I646" i="1"/>
  <c r="I700" i="1"/>
  <c r="I685" i="1"/>
  <c r="I699" i="1"/>
  <c r="I675" i="1"/>
  <c r="I691" i="1"/>
  <c r="I690" i="1"/>
  <c r="I688" i="1"/>
  <c r="I686" i="1"/>
  <c r="I698" i="1"/>
  <c r="I639" i="1"/>
  <c r="I701" i="1"/>
  <c r="I631" i="1"/>
  <c r="I679" i="1"/>
  <c r="I638" i="1"/>
  <c r="I632" i="1"/>
  <c r="I635" i="1"/>
  <c r="I668" i="1"/>
  <c r="I696" i="1"/>
  <c r="I703" i="1"/>
  <c r="I644" i="1"/>
  <c r="I682" i="1"/>
  <c r="I680" i="1"/>
  <c r="I687" i="1"/>
  <c r="I695" i="1"/>
  <c r="I710" i="1"/>
  <c r="I713" i="1"/>
  <c r="I671" i="1"/>
  <c r="I643" i="1"/>
  <c r="I706" i="1"/>
  <c r="I678" i="1"/>
  <c r="I707" i="1"/>
  <c r="I633" i="1"/>
  <c r="I645" i="1"/>
  <c r="I637" i="1"/>
  <c r="I670" i="1"/>
  <c r="I692" i="1"/>
  <c r="I642" i="1"/>
  <c r="I647" i="1"/>
  <c r="I681" i="1"/>
  <c r="I676" i="1"/>
  <c r="I684" i="1"/>
  <c r="I672" i="1"/>
  <c r="I711" i="1"/>
  <c r="I640" i="1"/>
  <c r="I693" i="1"/>
  <c r="I709" i="1"/>
  <c r="I634" i="1"/>
  <c r="I630" i="1"/>
  <c r="I636" i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715" i="10"/>
  <c r="J630" i="10"/>
  <c r="K644" i="11" l="1"/>
  <c r="L711" i="11"/>
  <c r="L703" i="11"/>
  <c r="L695" i="11"/>
  <c r="L687" i="11"/>
  <c r="L716" i="11"/>
  <c r="L707" i="11"/>
  <c r="L699" i="11"/>
  <c r="L691" i="11"/>
  <c r="L683" i="11"/>
  <c r="L710" i="11"/>
  <c r="L709" i="11"/>
  <c r="L708" i="11"/>
  <c r="L706" i="11"/>
  <c r="L705" i="11"/>
  <c r="L704" i="11"/>
  <c r="L702" i="11"/>
  <c r="L701" i="11"/>
  <c r="L700" i="11"/>
  <c r="L698" i="11"/>
  <c r="L697" i="11"/>
  <c r="L696" i="11"/>
  <c r="L674" i="11"/>
  <c r="L694" i="11"/>
  <c r="L693" i="11"/>
  <c r="L692" i="11"/>
  <c r="L679" i="11"/>
  <c r="L671" i="11"/>
  <c r="L690" i="11"/>
  <c r="L689" i="11"/>
  <c r="L688" i="11"/>
  <c r="L676" i="11"/>
  <c r="L668" i="11"/>
  <c r="L713" i="11"/>
  <c r="L712" i="11"/>
  <c r="L682" i="11"/>
  <c r="L681" i="11"/>
  <c r="L678" i="11"/>
  <c r="L670" i="11"/>
  <c r="L669" i="11"/>
  <c r="L685" i="11"/>
  <c r="L673" i="11"/>
  <c r="L684" i="11"/>
  <c r="L680" i="11"/>
  <c r="L677" i="11"/>
  <c r="L675" i="11"/>
  <c r="L686" i="11"/>
  <c r="L672" i="11"/>
  <c r="J715" i="11"/>
  <c r="I715" i="1"/>
  <c r="J630" i="1"/>
  <c r="J716" i="10"/>
  <c r="J709" i="10"/>
  <c r="J701" i="10"/>
  <c r="J693" i="10"/>
  <c r="J706" i="10"/>
  <c r="J698" i="10"/>
  <c r="J690" i="10"/>
  <c r="J682" i="10"/>
  <c r="J674" i="10"/>
  <c r="J707" i="10"/>
  <c r="J705" i="10"/>
  <c r="J703" i="10"/>
  <c r="J684" i="10"/>
  <c r="J679" i="10"/>
  <c r="J643" i="10"/>
  <c r="J635" i="10"/>
  <c r="J704" i="10"/>
  <c r="J702" i="10"/>
  <c r="J700" i="10"/>
  <c r="J669" i="10"/>
  <c r="J645" i="10"/>
  <c r="J644" i="10"/>
  <c r="J696" i="10"/>
  <c r="J694" i="10"/>
  <c r="J692" i="10"/>
  <c r="J647" i="10"/>
  <c r="J638" i="10"/>
  <c r="J691" i="10"/>
  <c r="J689" i="10"/>
  <c r="J687" i="10"/>
  <c r="J677" i="10"/>
  <c r="J672" i="10"/>
  <c r="J639" i="10"/>
  <c r="J631" i="10"/>
  <c r="J699" i="10"/>
  <c r="J697" i="10"/>
  <c r="J695" i="10"/>
  <c r="J636" i="10"/>
  <c r="J640" i="10"/>
  <c r="J634" i="10"/>
  <c r="J632" i="10"/>
  <c r="J712" i="10"/>
  <c r="J710" i="10"/>
  <c r="J708" i="10"/>
  <c r="J685" i="10"/>
  <c r="J680" i="10"/>
  <c r="J675" i="10"/>
  <c r="J670" i="10"/>
  <c r="J642" i="10"/>
  <c r="J683" i="10"/>
  <c r="J678" i="10"/>
  <c r="J673" i="10"/>
  <c r="J668" i="10"/>
  <c r="J646" i="10"/>
  <c r="J637" i="10"/>
  <c r="J688" i="10"/>
  <c r="J686" i="10"/>
  <c r="J681" i="10"/>
  <c r="J676" i="10"/>
  <c r="J671" i="10"/>
  <c r="J633" i="10"/>
  <c r="J713" i="10"/>
  <c r="J711" i="10"/>
  <c r="J641" i="10"/>
  <c r="M705" i="11" l="1"/>
  <c r="Y771" i="11" s="1"/>
  <c r="M678" i="11"/>
  <c r="Y744" i="11" s="1"/>
  <c r="M690" i="11"/>
  <c r="Y756" i="11" s="1"/>
  <c r="M708" i="11"/>
  <c r="Y774" i="11" s="1"/>
  <c r="M687" i="11"/>
  <c r="Y753" i="11" s="1"/>
  <c r="M682" i="11"/>
  <c r="Y748" i="11" s="1"/>
  <c r="M698" i="11"/>
  <c r="Y764" i="11" s="1"/>
  <c r="M709" i="11"/>
  <c r="Y775" i="11" s="1"/>
  <c r="M712" i="11"/>
  <c r="Y778" i="11" s="1"/>
  <c r="M710" i="11"/>
  <c r="Y776" i="11" s="1"/>
  <c r="M701" i="11"/>
  <c r="Y767" i="11" s="1"/>
  <c r="M683" i="11"/>
  <c r="Y749" i="11" s="1"/>
  <c r="M707" i="11"/>
  <c r="Y773" i="11" s="1"/>
  <c r="L715" i="11"/>
  <c r="M668" i="11"/>
  <c r="M693" i="11"/>
  <c r="Y759" i="11" s="1"/>
  <c r="M691" i="11"/>
  <c r="Y757" i="11" s="1"/>
  <c r="K706" i="11"/>
  <c r="M706" i="11" s="1"/>
  <c r="Y772" i="11" s="1"/>
  <c r="K698" i="11"/>
  <c r="K690" i="11"/>
  <c r="K682" i="11"/>
  <c r="K710" i="11"/>
  <c r="K702" i="11"/>
  <c r="M702" i="11" s="1"/>
  <c r="Y768" i="11" s="1"/>
  <c r="K694" i="11"/>
  <c r="M694" i="11" s="1"/>
  <c r="Y760" i="11" s="1"/>
  <c r="K686" i="11"/>
  <c r="M686" i="11" s="1"/>
  <c r="Y752" i="11" s="1"/>
  <c r="K713" i="11"/>
  <c r="M713" i="11" s="1"/>
  <c r="Y779" i="11" s="1"/>
  <c r="K712" i="11"/>
  <c r="K711" i="11"/>
  <c r="M711" i="11" s="1"/>
  <c r="Y777" i="11" s="1"/>
  <c r="K709" i="11"/>
  <c r="K708" i="11"/>
  <c r="K707" i="11"/>
  <c r="K705" i="11"/>
  <c r="K704" i="11"/>
  <c r="M704" i="11" s="1"/>
  <c r="Y770" i="11" s="1"/>
  <c r="K703" i="11"/>
  <c r="M703" i="11" s="1"/>
  <c r="Y769" i="11" s="1"/>
  <c r="K701" i="11"/>
  <c r="K700" i="11"/>
  <c r="M700" i="11" s="1"/>
  <c r="Y766" i="11" s="1"/>
  <c r="K699" i="11"/>
  <c r="M699" i="11" s="1"/>
  <c r="Y765" i="11" s="1"/>
  <c r="K677" i="11"/>
  <c r="M677" i="11" s="1"/>
  <c r="Y743" i="11" s="1"/>
  <c r="K669" i="11"/>
  <c r="M669" i="11" s="1"/>
  <c r="Y735" i="11" s="1"/>
  <c r="K697" i="11"/>
  <c r="M697" i="11" s="1"/>
  <c r="Y763" i="11" s="1"/>
  <c r="K696" i="11"/>
  <c r="M696" i="11" s="1"/>
  <c r="Y762" i="11" s="1"/>
  <c r="K695" i="11"/>
  <c r="M695" i="11" s="1"/>
  <c r="Y761" i="11" s="1"/>
  <c r="K674" i="11"/>
  <c r="M674" i="11" s="1"/>
  <c r="Y740" i="11" s="1"/>
  <c r="K693" i="11"/>
  <c r="K692" i="11"/>
  <c r="M692" i="11" s="1"/>
  <c r="Y758" i="11" s="1"/>
  <c r="K691" i="11"/>
  <c r="K679" i="11"/>
  <c r="M679" i="11" s="1"/>
  <c r="Y745" i="11" s="1"/>
  <c r="K671" i="11"/>
  <c r="M671" i="11" s="1"/>
  <c r="Y737" i="11" s="1"/>
  <c r="K716" i="11"/>
  <c r="K685" i="11"/>
  <c r="M685" i="11" s="1"/>
  <c r="Y751" i="11" s="1"/>
  <c r="K684" i="11"/>
  <c r="M684" i="11" s="1"/>
  <c r="Y750" i="11" s="1"/>
  <c r="K683" i="11"/>
  <c r="K673" i="11"/>
  <c r="M673" i="11" s="1"/>
  <c r="Y739" i="11" s="1"/>
  <c r="K672" i="11"/>
  <c r="M672" i="11" s="1"/>
  <c r="Y738" i="11" s="1"/>
  <c r="K676" i="11"/>
  <c r="M676" i="11" s="1"/>
  <c r="Y742" i="11" s="1"/>
  <c r="K670" i="11"/>
  <c r="M670" i="11" s="1"/>
  <c r="Y736" i="11" s="1"/>
  <c r="K689" i="11"/>
  <c r="M689" i="11" s="1"/>
  <c r="Y755" i="11" s="1"/>
  <c r="K688" i="11"/>
  <c r="M688" i="11" s="1"/>
  <c r="Y754" i="11" s="1"/>
  <c r="K680" i="11"/>
  <c r="M680" i="11" s="1"/>
  <c r="Y746" i="11" s="1"/>
  <c r="K687" i="11"/>
  <c r="K668" i="11"/>
  <c r="K681" i="11"/>
  <c r="M681" i="11" s="1"/>
  <c r="Y747" i="11" s="1"/>
  <c r="K678" i="11"/>
  <c r="K675" i="11"/>
  <c r="M675" i="11" s="1"/>
  <c r="Y741" i="11" s="1"/>
  <c r="J712" i="1"/>
  <c r="J640" i="1"/>
  <c r="J641" i="1"/>
  <c r="J702" i="1"/>
  <c r="J637" i="1"/>
  <c r="J697" i="1"/>
  <c r="J642" i="1"/>
  <c r="J671" i="1"/>
  <c r="J639" i="1"/>
  <c r="J668" i="1"/>
  <c r="J678" i="1"/>
  <c r="J693" i="1"/>
  <c r="J674" i="1"/>
  <c r="J638" i="1"/>
  <c r="J670" i="1"/>
  <c r="J644" i="1"/>
  <c r="J692" i="1"/>
  <c r="J679" i="1"/>
  <c r="J681" i="1"/>
  <c r="J635" i="1"/>
  <c r="J673" i="1"/>
  <c r="J688" i="1"/>
  <c r="J705" i="1"/>
  <c r="J710" i="1"/>
  <c r="J669" i="1"/>
  <c r="J675" i="1"/>
  <c r="J687" i="1"/>
  <c r="J708" i="1"/>
  <c r="J699" i="1"/>
  <c r="J716" i="1"/>
  <c r="J685" i="1"/>
  <c r="J643" i="1"/>
  <c r="J703" i="1"/>
  <c r="J683" i="1"/>
  <c r="J647" i="1"/>
  <c r="J713" i="1"/>
  <c r="J684" i="1"/>
  <c r="J711" i="1"/>
  <c r="J680" i="1"/>
  <c r="J690" i="1"/>
  <c r="J701" i="1"/>
  <c r="J682" i="1"/>
  <c r="J707" i="1"/>
  <c r="J646" i="1"/>
  <c r="J634" i="1"/>
  <c r="J706" i="1"/>
  <c r="J632" i="1"/>
  <c r="J676" i="1"/>
  <c r="J631" i="1"/>
  <c r="J686" i="1"/>
  <c r="J672" i="1"/>
  <c r="J645" i="1"/>
  <c r="J633" i="1"/>
  <c r="J689" i="1"/>
  <c r="J677" i="1"/>
  <c r="J698" i="1"/>
  <c r="J704" i="1"/>
  <c r="J700" i="1"/>
  <c r="J696" i="1"/>
  <c r="J691" i="1"/>
  <c r="J694" i="1"/>
  <c r="J709" i="1"/>
  <c r="J636" i="1"/>
  <c r="J695" i="1"/>
  <c r="K644" i="10"/>
  <c r="J715" i="10"/>
  <c r="L647" i="10"/>
  <c r="K715" i="11" l="1"/>
  <c r="Y734" i="11"/>
  <c r="Y815" i="11" s="1"/>
  <c r="M715" i="11"/>
  <c r="K644" i="1"/>
  <c r="K675" i="1" s="1"/>
  <c r="L647" i="1"/>
  <c r="L704" i="1" s="1"/>
  <c r="J715" i="1"/>
  <c r="L716" i="10"/>
  <c r="L711" i="10"/>
  <c r="L703" i="10"/>
  <c r="L695" i="10"/>
  <c r="L687" i="10"/>
  <c r="L708" i="10"/>
  <c r="L700" i="10"/>
  <c r="L692" i="10"/>
  <c r="L684" i="10"/>
  <c r="L676" i="10"/>
  <c r="L668" i="10"/>
  <c r="L701" i="10"/>
  <c r="L699" i="10"/>
  <c r="L697" i="10"/>
  <c r="L683" i="10"/>
  <c r="L678" i="10"/>
  <c r="L673" i="10"/>
  <c r="L698" i="10"/>
  <c r="L696" i="10"/>
  <c r="L694" i="10"/>
  <c r="L690" i="10"/>
  <c r="L688" i="10"/>
  <c r="L686" i="10"/>
  <c r="L681" i="10"/>
  <c r="M681" i="10" s="1"/>
  <c r="L713" i="10"/>
  <c r="L671" i="10"/>
  <c r="L679" i="10"/>
  <c r="L674" i="10"/>
  <c r="L669" i="10"/>
  <c r="L693" i="10"/>
  <c r="L691" i="10"/>
  <c r="L689" i="10"/>
  <c r="L682" i="10"/>
  <c r="L677" i="10"/>
  <c r="L672" i="10"/>
  <c r="L712" i="10"/>
  <c r="L710" i="10"/>
  <c r="L685" i="10"/>
  <c r="L680" i="10"/>
  <c r="L675" i="10"/>
  <c r="L670" i="10"/>
  <c r="L706" i="10"/>
  <c r="L704" i="10"/>
  <c r="L702" i="10"/>
  <c r="L709" i="10"/>
  <c r="L707" i="10"/>
  <c r="L705" i="10"/>
  <c r="K716" i="10"/>
  <c r="K706" i="10"/>
  <c r="K698" i="10"/>
  <c r="K690" i="10"/>
  <c r="K711" i="10"/>
  <c r="K703" i="10"/>
  <c r="K695" i="10"/>
  <c r="K687" i="10"/>
  <c r="K679" i="10"/>
  <c r="K671" i="10"/>
  <c r="K704" i="10"/>
  <c r="K702" i="10"/>
  <c r="K700" i="10"/>
  <c r="K674" i="10"/>
  <c r="K669" i="10"/>
  <c r="K701" i="10"/>
  <c r="K699" i="10"/>
  <c r="K697" i="10"/>
  <c r="K683" i="10"/>
  <c r="K678" i="10"/>
  <c r="K673" i="10"/>
  <c r="K668" i="10"/>
  <c r="K693" i="10"/>
  <c r="K691" i="10"/>
  <c r="K689" i="10"/>
  <c r="K682" i="10"/>
  <c r="K677" i="10"/>
  <c r="K672" i="10"/>
  <c r="K688" i="10"/>
  <c r="K686" i="10"/>
  <c r="K681" i="10"/>
  <c r="K676" i="10"/>
  <c r="K709" i="10"/>
  <c r="K707" i="10"/>
  <c r="K705" i="10"/>
  <c r="K684" i="10"/>
  <c r="K712" i="10"/>
  <c r="K710" i="10"/>
  <c r="K708" i="10"/>
  <c r="K685" i="10"/>
  <c r="K680" i="10"/>
  <c r="K675" i="10"/>
  <c r="K670" i="10"/>
  <c r="K696" i="10"/>
  <c r="K694" i="10"/>
  <c r="K692" i="10"/>
  <c r="K713" i="10"/>
  <c r="L706" i="1" l="1"/>
  <c r="L709" i="1"/>
  <c r="L708" i="1"/>
  <c r="L674" i="1"/>
  <c r="L677" i="1"/>
  <c r="L686" i="1"/>
  <c r="L688" i="1"/>
  <c r="L683" i="1"/>
  <c r="L710" i="1"/>
  <c r="L668" i="1"/>
  <c r="L690" i="1"/>
  <c r="L680" i="1"/>
  <c r="L671" i="1"/>
  <c r="L685" i="1"/>
  <c r="L711" i="1"/>
  <c r="L670" i="1"/>
  <c r="L675" i="1"/>
  <c r="L694" i="1"/>
  <c r="L687" i="1"/>
  <c r="L672" i="1"/>
  <c r="L702" i="1"/>
  <c r="L669" i="1"/>
  <c r="L699" i="1"/>
  <c r="L698" i="1"/>
  <c r="L701" i="1"/>
  <c r="L681" i="1"/>
  <c r="L692" i="1"/>
  <c r="L673" i="1"/>
  <c r="L713" i="1"/>
  <c r="L703" i="1"/>
  <c r="L684" i="1"/>
  <c r="L678" i="1"/>
  <c r="L695" i="1"/>
  <c r="L697" i="1"/>
  <c r="L689" i="1"/>
  <c r="L716" i="1"/>
  <c r="L691" i="1"/>
  <c r="L682" i="1"/>
  <c r="L712" i="1"/>
  <c r="L705" i="1"/>
  <c r="L700" i="1"/>
  <c r="L696" i="1"/>
  <c r="L676" i="1"/>
  <c r="L679" i="1"/>
  <c r="L693" i="1"/>
  <c r="M693" i="1" s="1"/>
  <c r="Y759" i="1" s="1"/>
  <c r="L707" i="1"/>
  <c r="K694" i="1"/>
  <c r="M694" i="1" s="1"/>
  <c r="Y760" i="1" s="1"/>
  <c r="K672" i="1"/>
  <c r="K706" i="1"/>
  <c r="M706" i="1" s="1"/>
  <c r="F183" i="9" s="1"/>
  <c r="K683" i="1"/>
  <c r="K668" i="1"/>
  <c r="K684" i="1"/>
  <c r="K708" i="1"/>
  <c r="M708" i="1" s="1"/>
  <c r="H183" i="9" s="1"/>
  <c r="K670" i="1"/>
  <c r="K689" i="1"/>
  <c r="K674" i="1"/>
  <c r="K693" i="1"/>
  <c r="K702" i="1"/>
  <c r="K679" i="1"/>
  <c r="K699" i="1"/>
  <c r="K671" i="1"/>
  <c r="K701" i="1"/>
  <c r="M701" i="1" s="1"/>
  <c r="Y767" i="1" s="1"/>
  <c r="K697" i="1"/>
  <c r="M697" i="1" s="1"/>
  <c r="K682" i="1"/>
  <c r="K704" i="1"/>
  <c r="M704" i="1" s="1"/>
  <c r="K681" i="1"/>
  <c r="M681" i="1" s="1"/>
  <c r="K696" i="1"/>
  <c r="K712" i="1"/>
  <c r="K700" i="1"/>
  <c r="M700" i="1" s="1"/>
  <c r="K709" i="1"/>
  <c r="K685" i="1"/>
  <c r="K710" i="1"/>
  <c r="M710" i="1" s="1"/>
  <c r="K669" i="1"/>
  <c r="K688" i="1"/>
  <c r="K680" i="1"/>
  <c r="M675" i="1"/>
  <c r="Y741" i="1" s="1"/>
  <c r="K713" i="1"/>
  <c r="K676" i="1"/>
  <c r="M676" i="1" s="1"/>
  <c r="Y742" i="1" s="1"/>
  <c r="K686" i="1"/>
  <c r="K703" i="1"/>
  <c r="K677" i="1"/>
  <c r="K687" i="1"/>
  <c r="M687" i="1" s="1"/>
  <c r="K690" i="1"/>
  <c r="M690" i="1" s="1"/>
  <c r="D119" i="9" s="1"/>
  <c r="K691" i="1"/>
  <c r="K716" i="1"/>
  <c r="K678" i="1"/>
  <c r="K698" i="1"/>
  <c r="K707" i="1"/>
  <c r="K692" i="1"/>
  <c r="M692" i="1" s="1"/>
  <c r="Y758" i="1" s="1"/>
  <c r="K711" i="1"/>
  <c r="K673" i="1"/>
  <c r="M673" i="1" s="1"/>
  <c r="K695" i="1"/>
  <c r="M695" i="1" s="1"/>
  <c r="I119" i="9" s="1"/>
  <c r="K705" i="1"/>
  <c r="M678" i="10"/>
  <c r="M675" i="10"/>
  <c r="M706" i="10"/>
  <c r="M707" i="10"/>
  <c r="M692" i="10"/>
  <c r="M702" i="10"/>
  <c r="M705" i="10"/>
  <c r="M683" i="10"/>
  <c r="M688" i="10"/>
  <c r="M697" i="10"/>
  <c r="M690" i="10"/>
  <c r="M680" i="10"/>
  <c r="M691" i="10"/>
  <c r="M686" i="10"/>
  <c r="M700" i="10"/>
  <c r="M685" i="10"/>
  <c r="M709" i="10"/>
  <c r="M699" i="10"/>
  <c r="M687" i="10"/>
  <c r="M712" i="10"/>
  <c r="M694" i="10"/>
  <c r="M701" i="10"/>
  <c r="M695" i="10"/>
  <c r="M693" i="10"/>
  <c r="K715" i="10"/>
  <c r="M710" i="10"/>
  <c r="M674" i="10"/>
  <c r="M704" i="10"/>
  <c r="M672" i="10"/>
  <c r="M679" i="10"/>
  <c r="M696" i="10"/>
  <c r="L715" i="10"/>
  <c r="M668" i="10"/>
  <c r="M703" i="10"/>
  <c r="M689" i="10"/>
  <c r="M669" i="10"/>
  <c r="M677" i="10"/>
  <c r="M671" i="10"/>
  <c r="M698" i="10"/>
  <c r="M676" i="10"/>
  <c r="M711" i="10"/>
  <c r="M708" i="10"/>
  <c r="M670" i="10"/>
  <c r="M682" i="10"/>
  <c r="M713" i="10"/>
  <c r="M673" i="10"/>
  <c r="M684" i="10"/>
  <c r="M709" i="1" l="1"/>
  <c r="I183" i="9" s="1"/>
  <c r="M696" i="1"/>
  <c r="Y762" i="1" s="1"/>
  <c r="M668" i="1"/>
  <c r="C23" i="9" s="1"/>
  <c r="M703" i="1"/>
  <c r="Y769" i="1" s="1"/>
  <c r="M669" i="1"/>
  <c r="D23" i="9" s="1"/>
  <c r="M671" i="1"/>
  <c r="F23" i="9" s="1"/>
  <c r="M670" i="1"/>
  <c r="Y736" i="1" s="1"/>
  <c r="M674" i="1"/>
  <c r="Y740" i="1" s="1"/>
  <c r="M702" i="1"/>
  <c r="I151" i="9" s="1"/>
  <c r="M683" i="1"/>
  <c r="Y749" i="1" s="1"/>
  <c r="C55" i="9"/>
  <c r="M705" i="1"/>
  <c r="E183" i="9" s="1"/>
  <c r="M686" i="1"/>
  <c r="G87" i="9" s="1"/>
  <c r="M678" i="1"/>
  <c r="F55" i="9" s="1"/>
  <c r="M712" i="1"/>
  <c r="Y778" i="1" s="1"/>
  <c r="M685" i="1"/>
  <c r="F87" i="9" s="1"/>
  <c r="M713" i="1"/>
  <c r="Y779" i="1" s="1"/>
  <c r="M682" i="1"/>
  <c r="C87" i="9" s="1"/>
  <c r="Y772" i="1"/>
  <c r="M691" i="1"/>
  <c r="Y757" i="1" s="1"/>
  <c r="M684" i="1"/>
  <c r="E87" i="9" s="1"/>
  <c r="M679" i="1"/>
  <c r="G55" i="9" s="1"/>
  <c r="M707" i="1"/>
  <c r="G183" i="9" s="1"/>
  <c r="M677" i="1"/>
  <c r="E55" i="9" s="1"/>
  <c r="M680" i="1"/>
  <c r="H55" i="9" s="1"/>
  <c r="M689" i="1"/>
  <c r="Y755" i="1" s="1"/>
  <c r="L715" i="1"/>
  <c r="M688" i="1"/>
  <c r="I87" i="9" s="1"/>
  <c r="Y774" i="1"/>
  <c r="H151" i="9"/>
  <c r="D55" i="9"/>
  <c r="M711" i="1"/>
  <c r="Y777" i="1" s="1"/>
  <c r="Y756" i="1"/>
  <c r="M698" i="1"/>
  <c r="Y764" i="1" s="1"/>
  <c r="M699" i="1"/>
  <c r="F151" i="9" s="1"/>
  <c r="M672" i="1"/>
  <c r="G23" i="9" s="1"/>
  <c r="G151" i="9"/>
  <c r="Y766" i="1"/>
  <c r="Y770" i="1"/>
  <c r="D183" i="9"/>
  <c r="Y739" i="1"/>
  <c r="H23" i="9"/>
  <c r="D151" i="9"/>
  <c r="Y763" i="1"/>
  <c r="H87" i="9"/>
  <c r="Y753" i="1"/>
  <c r="C215" i="9"/>
  <c r="Y776" i="1"/>
  <c r="I55" i="9"/>
  <c r="Y747" i="1"/>
  <c r="K715" i="1"/>
  <c r="G119" i="9"/>
  <c r="F119" i="9"/>
  <c r="Y761" i="1"/>
  <c r="H119" i="9"/>
  <c r="M715" i="10"/>
  <c r="Y775" i="1" l="1"/>
  <c r="Y768" i="1"/>
  <c r="Y737" i="1"/>
  <c r="C151" i="9"/>
  <c r="Y735" i="1"/>
  <c r="E215" i="9"/>
  <c r="E23" i="9"/>
  <c r="Y734" i="1"/>
  <c r="Y752" i="1"/>
  <c r="C183" i="9"/>
  <c r="I23" i="9"/>
  <c r="Y771" i="1"/>
  <c r="E119" i="9"/>
  <c r="Y745" i="1"/>
  <c r="D87" i="9"/>
  <c r="Y748" i="1"/>
  <c r="F215" i="9"/>
  <c r="Y751" i="1"/>
  <c r="Y746" i="1"/>
  <c r="Y744" i="1"/>
  <c r="Y765" i="1"/>
  <c r="Y750" i="1"/>
  <c r="Y773" i="1"/>
  <c r="Y743" i="1"/>
  <c r="Y754" i="1"/>
  <c r="C119" i="9"/>
  <c r="E151" i="9"/>
  <c r="Y738" i="1"/>
  <c r="D215" i="9"/>
  <c r="M715" i="1"/>
  <c r="Y815" i="1" l="1"/>
</calcChain>
</file>

<file path=xl/sharedStrings.xml><?xml version="1.0" encoding="utf-8"?>
<sst xmlns="http://schemas.openxmlformats.org/spreadsheetml/2006/main" count="6661" uniqueCount="1283">
  <si>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</si>
  <si>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</si>
  <si>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</si>
  <si>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</si>
  <si>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</si>
  <si>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</si>
  <si>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</si>
  <si>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</si>
  <si>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</si>
  <si>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</si>
  <si>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</si>
  <si>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</si>
  <si>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</si>
  <si>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</si>
  <si>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</si>
  <si>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</si>
  <si>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</si>
  <si>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</si>
  <si>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</si>
  <si>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</si>
  <si>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</si>
  <si>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</si>
  <si>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</si>
  <si>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</si>
  <si>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</si>
  <si>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</si>
  <si>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</si>
  <si>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</si>
  <si>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</si>
  <si>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</si>
  <si>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</si>
  <si>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</si>
  <si>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</si>
  <si>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</si>
  <si>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</si>
  <si>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</si>
  <si>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</si>
  <si>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</si>
  <si>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</si>
  <si>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</si>
  <si>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</si>
  <si>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</si>
  <si>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</si>
  <si>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</si>
  <si>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</si>
  <si>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</si>
  <si>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</si>
  <si>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</si>
  <si>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</si>
  <si>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</si>
  <si>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</si>
  <si>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</si>
  <si>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</si>
  <si>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</si>
  <si>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</si>
  <si>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</si>
  <si>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</si>
  <si>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</si>
  <si>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</si>
  <si>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</si>
  <si>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</si>
  <si>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</si>
  <si>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</si>
  <si>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</si>
  <si>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</si>
  <si>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</si>
  <si>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</si>
  <si>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</si>
  <si>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</si>
  <si>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</si>
  <si>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</si>
  <si>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</si>
  <si>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</si>
  <si>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</si>
  <si>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</si>
  <si>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</si>
  <si>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</si>
  <si>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</si>
  <si>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</si>
  <si>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</si>
  <si>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</si>
  <si>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</si>
  <si>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</si>
  <si>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</si>
  <si>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</si>
  <si>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</si>
  <si>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</si>
  <si>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</si>
  <si>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</si>
  <si>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</si>
  <si>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</si>
  <si>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</si>
  <si>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</si>
  <si>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</si>
  <si>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</si>
  <si>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</si>
  <si>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</si>
  <si>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</si>
  <si>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</si>
  <si>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</si>
  <si>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</si>
  <si>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</si>
  <si>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</si>
  <si>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</si>
  <si>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</si>
  <si>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</si>
  <si>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</si>
  <si>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</si>
  <si>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</si>
  <si>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</si>
  <si>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</si>
  <si>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</si>
  <si>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</si>
  <si>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</si>
  <si>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</si>
  <si>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</si>
  <si>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</si>
  <si>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</si>
  <si>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</si>
  <si>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</si>
  <si>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</si>
  <si>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</si>
  <si>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</si>
  <si>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</si>
  <si>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</si>
  <si>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</si>
  <si>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</si>
  <si>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</si>
  <si>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</si>
  <si>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</si>
  <si>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</si>
  <si>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</si>
  <si>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</si>
  <si>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</si>
  <si>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</si>
  <si>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</si>
  <si>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</si>
  <si>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</si>
  <si>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</si>
  <si>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</si>
  <si>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</si>
  <si>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</si>
  <si>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</si>
  <si>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</si>
  <si>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</si>
  <si>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</si>
  <si>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</si>
  <si>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</si>
  <si>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</si>
  <si>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</si>
  <si>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</si>
  <si>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</si>
  <si>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</si>
  <si>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</si>
  <si>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</si>
  <si>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</si>
  <si>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</si>
  <si>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</si>
  <si>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</si>
  <si>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</si>
  <si>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</si>
  <si>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</si>
  <si>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</si>
  <si>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</si>
  <si>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</si>
  <si>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</si>
  <si>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</si>
  <si>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</si>
  <si>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</si>
  <si>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</si>
  <si>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</si>
  <si>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</si>
  <si>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</si>
  <si>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</si>
  <si>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</si>
  <si>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</si>
  <si>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</si>
  <si>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</si>
  <si>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</si>
  <si>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</si>
  <si>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</si>
  <si>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</si>
  <si>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</si>
  <si>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</si>
  <si>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</si>
  <si>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</si>
  <si>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</si>
  <si>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</si>
  <si>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</si>
  <si>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</si>
  <si>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</si>
  <si>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</si>
  <si>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</si>
  <si>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</si>
  <si>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</si>
  <si>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</si>
  <si>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</si>
  <si>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</si>
  <si>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</si>
  <si>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</si>
  <si>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</si>
  <si>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</si>
  <si>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</si>
  <si>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</si>
  <si>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</si>
  <si>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</si>
  <si>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</si>
  <si>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</si>
  <si>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</si>
  <si>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</si>
  <si>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</si>
  <si>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</si>
  <si>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</si>
  <si>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</si>
  <si>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</si>
  <si>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</si>
  <si>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</si>
  <si>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</si>
  <si>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</si>
  <si>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</si>
  <si>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</si>
  <si>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</si>
  <si>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</si>
  <si>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</si>
  <si>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</si>
  <si>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</si>
  <si>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</si>
  <si>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</si>
  <si>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</si>
  <si>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</si>
  <si>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</si>
  <si>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</si>
  <si>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</si>
  <si>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</si>
  <si>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</si>
  <si>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</si>
  <si>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</si>
  <si>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</si>
  <si>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</si>
  <si>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</si>
  <si>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</si>
  <si>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</si>
  <si>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</si>
  <si>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</si>
  <si>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</si>
  <si>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</si>
  <si>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</si>
  <si>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</si>
  <si>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</si>
  <si>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</si>
  <si>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</si>
  <si>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</si>
  <si>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</si>
  <si>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</si>
  <si>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</si>
  <si>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</si>
  <si>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</si>
  <si>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</si>
  <si>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</si>
  <si>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</si>
  <si>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</si>
  <si>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</si>
  <si>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</si>
  <si>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</si>
  <si>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</si>
  <si>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</si>
  <si>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</si>
  <si>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</si>
  <si>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</si>
  <si>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</si>
  <si>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</si>
  <si>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</si>
  <si>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</si>
  <si>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</si>
  <si>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</si>
  <si>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</si>
  <si>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</si>
  <si>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</si>
  <si>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</si>
  <si>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</si>
  <si>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</si>
  <si>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</si>
  <si>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</si>
  <si>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</si>
  <si>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</si>
  <si>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</si>
  <si>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</si>
  <si>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</si>
  <si>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</si>
  <si>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</si>
  <si>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</si>
  <si>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</si>
  <si>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</si>
  <si>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</si>
  <si>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</si>
  <si>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</si>
  <si>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</si>
  <si>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</si>
  <si>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</si>
  <si>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</si>
  <si>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</si>
  <si>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</si>
  <si>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</si>
  <si>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</si>
  <si>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</si>
  <si>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</si>
  <si>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</si>
  <si>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</si>
  <si>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</si>
  <si>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</si>
  <si>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</si>
  <si>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</si>
  <si>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</si>
  <si>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</si>
  <si>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</si>
  <si>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</si>
  <si>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</si>
  <si>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</si>
  <si>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</si>
  <si>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</si>
  <si>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</si>
  <si>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</si>
  <si>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</si>
  <si>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</si>
  <si>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</si>
  <si>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</si>
  <si>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</si>
  <si>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</si>
  <si>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</si>
  <si>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</si>
  <si>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</si>
  <si>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</si>
  <si>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</si>
  <si>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</si>
  <si>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</si>
  <si>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</si>
  <si>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</si>
  <si>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</si>
  <si>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</si>
  <si>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</si>
  <si>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</si>
  <si>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</si>
  <si>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</si>
  <si>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</si>
  <si>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</si>
  <si>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</si>
  <si>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</si>
  <si>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</si>
  <si>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</si>
  <si>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</si>
  <si>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</si>
  <si>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</si>
  <si>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</si>
  <si>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</si>
  <si>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</si>
  <si>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</si>
  <si>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</si>
  <si>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</si>
  <si>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</si>
  <si>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</si>
  <si>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</si>
  <si>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</si>
  <si>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</si>
  <si>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</si>
  <si>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</si>
  <si>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</si>
  <si>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</si>
  <si>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</si>
  <si>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</si>
  <si>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</si>
  <si>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</si>
  <si>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</si>
  <si>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</si>
  <si>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</si>
  <si>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</si>
  <si>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</si>
  <si>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</si>
  <si>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</si>
  <si>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</si>
  <si>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</si>
  <si>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</si>
  <si>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</si>
  <si>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</si>
  <si>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</si>
  <si>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</si>
  <si>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</si>
  <si>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</si>
  <si>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</si>
  <si>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</si>
  <si>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</si>
  <si>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</si>
  <si>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</si>
  <si>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</si>
  <si>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</si>
  <si>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</si>
  <si>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</si>
  <si>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</si>
  <si>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</si>
  <si>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</si>
  <si>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</si>
  <si>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</si>
  <si>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</si>
  <si>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</si>
  <si>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</si>
  <si>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</si>
  <si>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</si>
  <si>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</si>
  <si>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</si>
  <si>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</si>
  <si>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</si>
  <si>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</si>
  <si>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</si>
  <si>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</si>
  <si>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</si>
  <si>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</si>
  <si>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</si>
  <si>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</si>
  <si>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</si>
  <si>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</si>
  <si>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</si>
  <si>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</si>
  <si>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</si>
  <si>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</si>
  <si>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</si>
  <si>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</si>
  <si>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</si>
  <si>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</si>
  <si>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</si>
  <si>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</si>
  <si>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</si>
  <si>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</si>
  <si>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</si>
  <si>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</si>
  <si>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</si>
  <si>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</si>
  <si>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</si>
  <si>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</si>
  <si>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</si>
  <si>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</si>
  <si>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</si>
  <si>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</si>
  <si>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</si>
  <si>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</si>
  <si>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</si>
  <si>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</si>
  <si>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</si>
  <si>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</si>
  <si>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</si>
  <si>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</si>
  <si>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</si>
  <si>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</si>
  <si>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</si>
  <si>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</si>
  <si>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</si>
  <si>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</si>
  <si>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</si>
  <si>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</si>
  <si>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</si>
  <si>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</si>
  <si>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</si>
  <si>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</si>
  <si>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</si>
  <si>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</si>
  <si>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</si>
  <si>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</si>
  <si>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</si>
  <si>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</si>
  <si>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</si>
  <si>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</si>
  <si>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</si>
  <si>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</si>
  <si>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</si>
  <si>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</si>
  <si>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</si>
  <si>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</si>
  <si>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</si>
  <si>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</si>
  <si>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</si>
  <si>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</si>
  <si>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</si>
  <si>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</si>
  <si>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</si>
  <si>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</si>
  <si>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</si>
  <si>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</si>
  <si>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</si>
  <si>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</si>
  <si>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</si>
  <si>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</si>
  <si>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</si>
  <si>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</si>
  <si>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</si>
  <si>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</si>
  <si>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</si>
  <si>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</si>
  <si>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</si>
  <si>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</si>
  <si>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</si>
  <si>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</si>
  <si>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</si>
  <si>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</si>
  <si>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</si>
  <si>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</si>
  <si>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</si>
  <si>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</si>
  <si>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</si>
  <si>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</si>
  <si>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</si>
  <si>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</si>
  <si>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</si>
  <si>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</si>
  <si>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</si>
  <si>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</si>
  <si>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</si>
  <si>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</si>
  <si>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</si>
  <si>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</si>
  <si>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</si>
  <si>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</si>
  <si>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</si>
  <si>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</si>
  <si>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</si>
  <si>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</si>
  <si>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</si>
  <si>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</si>
  <si>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</si>
  <si>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</si>
  <si>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</si>
  <si>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</si>
  <si>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</si>
  <si>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</si>
  <si>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</si>
  <si>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</si>
  <si>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</si>
  <si>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</si>
  <si>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</si>
  <si>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</si>
  <si>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</si>
  <si>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</si>
  <si>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</si>
  <si>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</si>
  <si>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</si>
  <si>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</si>
  <si>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</si>
  <si>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</si>
  <si>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</si>
  <si>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</si>
  <si>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</si>
  <si>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</si>
  <si>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</si>
  <si>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</si>
  <si>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</si>
  <si>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</si>
  <si>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</si>
  <si>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</si>
  <si>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</si>
  <si>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</si>
  <si>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</si>
  <si>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</si>
  <si>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</si>
  <si>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</si>
  <si>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</si>
  <si>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</si>
  <si>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</si>
  <si>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</si>
  <si>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</si>
  <si>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</si>
  <si>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</si>
  <si>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</si>
  <si>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</si>
  <si>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</si>
  <si>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</si>
  <si>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</si>
  <si>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</si>
  <si>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</si>
  <si>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</si>
  <si>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</si>
  <si>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</si>
  <si>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</si>
  <si>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</si>
  <si>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</si>
  <si>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</si>
  <si>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</si>
  <si>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</si>
  <si>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</si>
  <si>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</si>
  <si>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</si>
  <si>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</si>
  <si>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</si>
  <si>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</si>
  <si>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</si>
  <si>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</si>
  <si>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</si>
  <si>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</si>
  <si>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</si>
  <si>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</si>
  <si>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</si>
  <si>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</si>
  <si>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</si>
  <si>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</si>
  <si>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</si>
  <si>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</si>
  <si>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</si>
  <si>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</si>
  <si>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</si>
  <si>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</si>
  <si>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</si>
  <si>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</si>
  <si>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</si>
  <si>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</si>
  <si>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</si>
  <si>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</si>
  <si>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</si>
  <si>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</si>
  <si>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</si>
  <si>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</si>
  <si>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</si>
  <si>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</si>
  <si>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</si>
  <si>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</si>
  <si>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</si>
  <si>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</si>
  <si>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</si>
  <si>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</si>
  <si>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</si>
  <si>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</si>
  <si>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</si>
  <si>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</si>
  <si>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</si>
  <si>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</si>
  <si>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</si>
  <si>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</si>
  <si>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</si>
  <si>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</si>
  <si>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</si>
  <si>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</si>
  <si>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</si>
  <si>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</si>
  <si>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</si>
  <si>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</si>
  <si>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</si>
  <si>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</si>
  <si>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</si>
  <si>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</si>
  <si>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</si>
  <si>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</si>
  <si>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</si>
  <si>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</si>
  <si>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</si>
  <si>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</si>
  <si>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</si>
  <si>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</si>
  <si>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</si>
  <si>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</si>
  <si>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</si>
  <si>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</si>
  <si>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</si>
  <si>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</si>
  <si>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</si>
  <si>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</si>
  <si>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</si>
  <si>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</si>
  <si>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</si>
  <si>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</si>
  <si>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</si>
  <si>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</si>
  <si>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</si>
  <si>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</si>
  <si>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</si>
  <si>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</si>
  <si>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</si>
  <si>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</si>
  <si>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</si>
  <si>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</si>
  <si>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</si>
  <si>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</si>
  <si>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</si>
  <si>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</si>
  <si>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</si>
  <si>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</si>
  <si>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</si>
  <si>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</si>
  <si>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</si>
  <si>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</si>
  <si>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</si>
  <si>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</si>
  <si>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</si>
  <si>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</si>
  <si>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</si>
  <si>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</si>
  <si>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</si>
  <si>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</si>
  <si>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</si>
  <si>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</si>
  <si>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</si>
  <si>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</si>
  <si>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</si>
  <si>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</si>
  <si>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</si>
  <si>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</si>
  <si>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</si>
  <si>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</si>
  <si>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</si>
  <si>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</si>
  <si>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</si>
  <si>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</si>
  <si>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</si>
  <si>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</si>
  <si>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</si>
  <si>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</si>
  <si>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</si>
  <si>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</si>
  <si>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</si>
  <si>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</si>
  <si>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</si>
  <si>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</si>
  <si>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</si>
  <si>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</si>
  <si>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</si>
  <si>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</si>
  <si>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</si>
  <si>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</si>
  <si>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</si>
  <si>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</si>
  <si>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</si>
  <si>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</si>
  <si>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</si>
  <si>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</si>
  <si>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</si>
  <si>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</si>
  <si>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</si>
  <si>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</si>
  <si>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</si>
  <si>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</si>
  <si>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</si>
  <si>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</si>
  <si>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</si>
  <si>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</si>
  <si>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</si>
  <si>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</si>
  <si>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</si>
  <si>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</si>
  <si>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</si>
  <si>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</si>
  <si>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</si>
  <si>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</si>
  <si>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</si>
  <si>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</si>
  <si>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</si>
  <si>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</si>
  <si>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</si>
  <si>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</si>
  <si>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</si>
  <si>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</si>
  <si>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</si>
  <si>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</si>
  <si>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</si>
  <si>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</si>
  <si>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</si>
  <si>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</si>
  <si>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</si>
  <si>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</si>
  <si>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</si>
  <si>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</si>
  <si>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</si>
  <si>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</si>
  <si>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</si>
  <si>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</si>
  <si>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</si>
  <si>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</si>
  <si>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</si>
  <si>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</si>
  <si>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</si>
  <si>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</si>
  <si>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</si>
  <si>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</si>
  <si>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</si>
  <si>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</si>
  <si>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</si>
  <si>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</si>
  <si>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</si>
  <si>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</si>
  <si>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</si>
  <si>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</si>
  <si>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</si>
  <si>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</si>
  <si>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</si>
  <si>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</si>
  <si>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</si>
  <si>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</si>
  <si>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</si>
  <si>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</si>
  <si>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</si>
  <si>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</si>
  <si>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</si>
  <si>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</si>
  <si>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</si>
  <si>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</si>
  <si>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</si>
  <si>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</si>
  <si>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</si>
  <si>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</si>
  <si>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</si>
  <si>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</si>
  <si>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</si>
  <si>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</si>
  <si>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</si>
  <si>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</si>
  <si>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</si>
  <si>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</si>
  <si>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</si>
  <si>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</si>
  <si>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</si>
  <si>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</si>
  <si>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</si>
  <si>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</si>
  <si>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</si>
  <si>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</si>
  <si>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</si>
  <si>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</si>
  <si>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</si>
  <si>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</si>
  <si>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</si>
  <si>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</si>
  <si>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</si>
  <si>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</si>
  <si>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</si>
  <si>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</si>
  <si>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</si>
  <si>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</si>
  <si>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</si>
  <si>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</si>
  <si>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</si>
  <si>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</si>
  <si>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</si>
  <si>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</si>
  <si>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</si>
  <si>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</si>
  <si>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</si>
  <si>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</si>
  <si>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</si>
  <si>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</si>
  <si>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</si>
  <si>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</si>
  <si>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</si>
  <si>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</si>
  <si>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</si>
  <si>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</si>
  <si>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</si>
  <si>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</si>
  <si>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</si>
  <si>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</si>
  <si>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</si>
  <si>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</si>
  <si>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</si>
  <si>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</si>
  <si>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</si>
  <si>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</si>
  <si>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</si>
  <si>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</si>
  <si>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</si>
  <si>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</si>
  <si>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</si>
  <si>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</si>
  <si>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</si>
  <si>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</si>
  <si>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</si>
  <si>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</si>
  <si>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</si>
  <si>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</si>
  <si>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</si>
  <si>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</si>
  <si>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</si>
  <si>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</si>
  <si>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</si>
  <si>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</si>
  <si>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</si>
  <si>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</si>
  <si>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</si>
  <si>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</si>
  <si>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</si>
  <si>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</si>
  <si>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</si>
  <si>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</si>
  <si>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</si>
  <si>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</si>
  <si>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</si>
  <si>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</si>
  <si>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</si>
  <si>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</si>
  <si>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</si>
  <si>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</si>
  <si>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</si>
  <si>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</si>
  <si>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</si>
  <si>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</si>
  <si>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</si>
  <si>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</si>
  <si>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</si>
  <si>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</si>
  <si>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</si>
  <si>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</si>
  <si>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</si>
  <si>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</si>
  <si>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</si>
  <si>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</si>
  <si>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</si>
  <si>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</si>
  <si>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</si>
  <si>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</si>
  <si>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</si>
  <si>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</si>
  <si>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</si>
  <si>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</si>
  <si>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</si>
  <si>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</si>
  <si>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</si>
  <si>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</si>
  <si>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</si>
  <si>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</si>
  <si>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</si>
  <si>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</si>
  <si>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</si>
  <si>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</si>
  <si>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</si>
  <si>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</si>
  <si>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</si>
  <si>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</si>
  <si>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</si>
  <si>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</si>
  <si>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</si>
  <si>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</si>
  <si>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</si>
  <si>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</si>
  <si>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</si>
  <si>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</si>
  <si>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</si>
  <si>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</si>
  <si>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</si>
  <si>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</si>
  <si>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</si>
  <si>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</si>
  <si>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</si>
  <si>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</si>
  <si>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</si>
  <si>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</si>
  <si>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</si>
  <si>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</si>
  <si>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</si>
  <si>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</si>
  <si>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</si>
  <si>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</si>
  <si>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</si>
  <si>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</si>
  <si>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</si>
  <si>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</si>
  <si>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</si>
  <si>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</si>
  <si>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</si>
  <si>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</si>
  <si>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</si>
  <si>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</si>
  <si>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</si>
  <si>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</si>
  <si>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</si>
  <si>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</si>
  <si>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</si>
  <si>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</si>
  <si>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</si>
  <si>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</si>
  <si>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</si>
  <si>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</si>
  <si>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</si>
  <si>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</si>
  <si>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</si>
  <si>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</si>
  <si>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</si>
  <si>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</si>
  <si>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</si>
  <si>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</si>
  <si>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</si>
  <si>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</si>
  <si>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</si>
  <si>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</si>
  <si>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</si>
  <si>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</si>
  <si>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</si>
  <si>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</si>
  <si>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</si>
  <si>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</si>
  <si>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</si>
  <si>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</si>
  <si>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</si>
  <si>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</si>
  <si>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</si>
  <si>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</si>
  <si>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</si>
  <si>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</si>
  <si>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</si>
  <si>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</si>
  <si>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</si>
  <si>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</si>
  <si>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</si>
  <si>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</si>
  <si>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</si>
  <si>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</si>
  <si>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</si>
  <si>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</si>
  <si>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</si>
  <si>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</si>
  <si>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</si>
  <si>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</si>
  <si>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</si>
  <si>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</si>
  <si>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</si>
  <si>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</si>
  <si>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</si>
  <si>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</si>
  <si>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</si>
  <si>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</si>
  <si>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</si>
  <si>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</si>
  <si>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</si>
  <si>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</si>
  <si>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</si>
  <si>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</si>
  <si>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</si>
  <si>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</si>
  <si>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</si>
  <si>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</si>
  <si>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</si>
  <si>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</si>
  <si>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</si>
  <si>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</si>
  <si>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</si>
  <si>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</si>
  <si>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</si>
  <si>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</si>
  <si>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</si>
  <si>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</si>
  <si>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</si>
  <si>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</si>
  <si>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</si>
  <si>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</si>
  <si>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</si>
  <si>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</si>
  <si>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</si>
  <si>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</si>
  <si>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</si>
  <si>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</si>
  <si>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</si>
  <si>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</si>
  <si>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</si>
  <si>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</si>
  <si>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</si>
  <si>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</si>
  <si>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</si>
  <si>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</si>
  <si>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</si>
  <si>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</si>
  <si>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</si>
  <si>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</si>
  <si>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</si>
  <si>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</si>
  <si>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</si>
  <si>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</si>
  <si>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</si>
  <si>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</si>
  <si>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</si>
  <si>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</si>
  <si>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</si>
  <si>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</si>
  <si>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</si>
  <si>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</si>
  <si>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</si>
  <si>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</si>
  <si>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</si>
  <si>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</si>
  <si>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</si>
  <si>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</si>
  <si>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</si>
  <si>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</si>
  <si>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</si>
  <si>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</si>
  <si>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</si>
  <si>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</si>
  <si>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</si>
  <si>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</si>
  <si>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</si>
  <si>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</si>
  <si>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</si>
  <si>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</si>
  <si>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</si>
  <si>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</si>
  <si>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</si>
  <si>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</si>
  <si>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</si>
  <si>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</si>
  <si>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</si>
  <si>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</si>
  <si>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</si>
  <si>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</si>
  <si>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</si>
  <si>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</si>
  <si>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</si>
  <si>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</si>
  <si>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</si>
  <si>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</si>
  <si>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</si>
  <si>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</si>
  <si>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</si>
  <si>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</si>
  <si>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</si>
  <si>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</si>
  <si>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</si>
  <si>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</si>
  <si>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</si>
  <si>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</si>
  <si>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</si>
  <si>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</si>
  <si>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</si>
  <si>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</si>
  <si>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</si>
  <si>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</si>
  <si>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</si>
  <si>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</si>
  <si>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</si>
  <si>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</si>
  <si>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</si>
  <si>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</si>
  <si>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</si>
  <si>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</si>
  <si>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</si>
  <si>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</si>
  <si>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</si>
  <si>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</si>
  <si>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</si>
  <si>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</si>
  <si>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</si>
  <si>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</si>
  <si>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</si>
  <si>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</si>
  <si>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</si>
  <si>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</si>
  <si>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</si>
  <si>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</si>
  <si>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</si>
  <si>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</si>
  <si>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</si>
  <si>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</si>
  <si>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</si>
  <si>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</si>
  <si>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</si>
  <si>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</si>
  <si>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</si>
  <si>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</si>
  <si>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</si>
  <si>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</si>
  <si>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</si>
  <si>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</si>
  <si>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</si>
  <si>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</si>
  <si>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</si>
  <si>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</si>
  <si>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</si>
  <si>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</si>
  <si>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</si>
  <si>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</si>
  <si>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</si>
  <si>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</si>
  <si>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</si>
  <si>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</si>
  <si>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</si>
  <si>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</si>
  <si>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</si>
  <si>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</si>
  <si>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</si>
  <si>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</si>
  <si>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</si>
  <si>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</si>
  <si>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</si>
  <si>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</si>
  <si>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</si>
  <si>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</si>
  <si>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</si>
  <si>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</si>
  <si>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</si>
  <si>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</si>
  <si>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</si>
  <si>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</si>
  <si>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</si>
  <si>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</si>
  <si>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</si>
  <si>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</si>
  <si>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</si>
  <si>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</si>
  <si>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</si>
  <si>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</si>
  <si>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</si>
  <si>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</si>
  <si>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</si>
  <si>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</si>
  <si>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</si>
  <si>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</si>
  <si>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</si>
  <si>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</si>
  <si>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</si>
  <si>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</si>
  <si>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</si>
  <si>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</si>
  <si>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</si>
  <si>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</si>
  <si>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</si>
  <si>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</si>
  <si>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</si>
  <si>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</si>
  <si>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</si>
  <si>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</si>
  <si>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</si>
  <si>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</si>
  <si>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</si>
  <si>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</si>
  <si>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</si>
  <si>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</si>
  <si>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</si>
  <si>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</si>
  <si>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</si>
  <si>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</si>
  <si>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</si>
  <si>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</si>
  <si>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</si>
  <si>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</si>
  <si>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</si>
  <si>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</si>
  <si>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</si>
  <si>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</si>
  <si>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</si>
  <si>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</si>
  <si>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</si>
  <si>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</si>
  <si>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</si>
  <si>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</si>
  <si>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</si>
  <si>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</si>
  <si>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</si>
  <si>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</si>
  <si>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</si>
  <si>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</si>
  <si>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</si>
  <si>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</si>
  <si>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</si>
  <si>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</si>
  <si>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</si>
  <si>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</si>
  <si>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</si>
  <si>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</si>
  <si>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</si>
  <si>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</si>
  <si>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</si>
  <si>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</si>
  <si>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</si>
  <si>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</si>
  <si>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</si>
  <si>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</si>
  <si>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</si>
  <si>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</si>
  <si>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</si>
  <si>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</si>
  <si>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FRANK TOMBARI</t>
  </si>
  <si>
    <t>180</t>
  </si>
  <si>
    <t>VALLEY HOSPITAL AND MEDICAL CENTER</t>
  </si>
  <si>
    <t xml:space="preserve">12606 E MISSION AVE </t>
  </si>
  <si>
    <t>SPOKANE WA 99210-0248</t>
  </si>
  <si>
    <t>SPOKANE</t>
  </si>
  <si>
    <t>GREG REPETTI (INTERIM)</t>
  </si>
  <si>
    <t xml:space="preserve">JUSTIN VOELKER </t>
  </si>
  <si>
    <t>(509) 473-5291</t>
  </si>
  <si>
    <t>(509) 473-5731</t>
  </si>
  <si>
    <t>row 78 is 2018 data being used as an estimate.</t>
  </si>
  <si>
    <t>row 76 is 2018 data being used as an estimate.</t>
  </si>
  <si>
    <t>GREG REPETTI</t>
  </si>
  <si>
    <t>Check</t>
  </si>
  <si>
    <t>12/31/2020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</si>
</sst>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_(* #,##0.0_);_(* \(#,##0.0\);_(* &quot;-&quot;??_);_(@_)"/>
  </numFmts>
  <fonts count="17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2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37" fontId="15" fillId="0" borderId="0"/>
    <xf numFmtId="9" fontId="2" fillId="0" borderId="0" applyFont="0" applyFill="0" applyBorder="0" applyAlignment="0" applyProtection="0"/>
    <xf numFmtId="37" fontId="15" fillId="0" borderId="0"/>
    <xf numFmtId="37" fontId="15" fillId="0" borderId="0"/>
    <xf numFmtId="37" fontId="15" fillId="0" borderId="0"/>
    <xf numFmtId="43" fontId="1" fillId="0" borderId="0" applyFont="0" applyFill="0" applyBorder="0" applyAlignment="0" applyProtection="0"/>
    <xf numFmtId="37" fontId="15" fillId="0" borderId="0"/>
    <xf numFmtId="37" fontId="15" fillId="0" borderId="0"/>
  </cellStyleXfs>
  <cellXfs count="300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7" fontId="4" fillId="2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>
      <alignment horizontal="left"/>
    </xf>
    <xf numFmtId="37" fontId="4" fillId="2" borderId="0" xfId="0" applyFont="1" applyFill="1" applyAlignment="1" applyProtection="1">
      <alignment horizontal="center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/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4" fillId="7" borderId="0" xfId="0" applyFont="1" applyFill="1" applyProtection="1"/>
    <xf numFmtId="37" fontId="4" fillId="7" borderId="0" xfId="0" quotePrefix="1" applyFont="1" applyFill="1" applyAlignment="1" applyProtection="1">
      <alignment horizontal="left"/>
    </xf>
    <xf numFmtId="38" fontId="4" fillId="7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49" fontId="10" fillId="4" borderId="1" xfId="0" applyNumberFormat="1" applyFont="1" applyFill="1" applyBorder="1" applyAlignment="1" applyProtection="1">
      <alignment horizontal="left"/>
      <protection locked="0"/>
    </xf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8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37" fontId="4" fillId="2" borderId="0" xfId="0" applyFont="1" applyFill="1" applyAlignment="1" applyProtection="1">
      <alignment horizontal="right"/>
    </xf>
    <xf numFmtId="37" fontId="4" fillId="0" borderId="0" xfId="0" applyFont="1" applyAlignment="1" applyProtection="1">
      <alignment horizontal="right"/>
    </xf>
    <xf numFmtId="4" fontId="4" fillId="2" borderId="0" xfId="0" applyNumberFormat="1" applyFont="1" applyFill="1" applyAlignment="1" applyProtection="1">
      <alignment horizontal="right"/>
    </xf>
    <xf numFmtId="39" fontId="4" fillId="2" borderId="0" xfId="0" applyNumberFormat="1" applyFont="1" applyFill="1" applyAlignment="1" applyProtection="1">
      <alignment horizontal="right"/>
    </xf>
    <xf numFmtId="37" fontId="4" fillId="0" borderId="0" xfId="0" quotePrefix="1" applyFont="1" applyAlignment="1" applyProtection="1">
      <alignment horizontal="right"/>
    </xf>
    <xf numFmtId="2" fontId="4" fillId="0" borderId="0" xfId="0" applyNumberFormat="1" applyFont="1" applyAlignment="1" applyProtection="1">
      <alignment horizontal="right"/>
    </xf>
    <xf numFmtId="49" fontId="10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/>
    <xf numFmtId="38" fontId="4" fillId="8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37" fontId="10" fillId="8" borderId="1" xfId="11" quotePrefix="1" applyFont="1" applyFill="1" applyBorder="1" applyProtection="1">
      <protection locked="0"/>
    </xf>
    <xf numFmtId="37" fontId="10" fillId="0" borderId="1" xfId="11" quotePrefix="1" applyFont="1" applyBorder="1" applyProtection="1">
      <protection locked="0"/>
    </xf>
    <xf numFmtId="37" fontId="4" fillId="3" borderId="0" xfId="11" applyFont="1" applyFill="1"/>
    <xf numFmtId="167" fontId="10" fillId="0" borderId="1" xfId="1" quotePrefix="1" applyNumberFormat="1" applyFont="1" applyBorder="1" applyProtection="1">
      <protection locked="0"/>
    </xf>
    <xf numFmtId="37" fontId="4" fillId="3" borderId="0" xfId="0" quotePrefix="1" applyFont="1" applyFill="1" applyAlignment="1">
      <alignment horizontal="fill"/>
    </xf>
    <xf numFmtId="37" fontId="10" fillId="8" borderId="1" xfId="0" quotePrefix="1" applyNumberFormat="1" applyFont="1" applyFill="1" applyBorder="1" applyProtection="1">
      <protection locked="0"/>
    </xf>
    <xf numFmtId="37" fontId="16" fillId="0" borderId="0" xfId="0" applyFont="1" applyProtection="1"/>
    <xf numFmtId="37" fontId="10" fillId="0" borderId="1" xfId="0" quotePrefix="1" applyNumberFormat="1" applyFont="1" applyFill="1" applyBorder="1" applyProtection="1">
      <protection locked="0"/>
    </xf>
    <xf numFmtId="37" fontId="10" fillId="0" borderId="1" xfId="1" quotePrefix="1" applyNumberFormat="1" applyFont="1" applyFill="1" applyBorder="1" applyProtection="1">
      <protection locked="0"/>
    </xf>
    <xf numFmtId="165" fontId="10" fillId="0" borderId="1" xfId="1" quotePrefix="1" applyNumberFormat="1" applyFont="1" applyFill="1" applyBorder="1" applyProtection="1">
      <protection locked="0"/>
    </xf>
    <xf numFmtId="39" fontId="10" fillId="0" borderId="1" xfId="0" quotePrefix="1" applyNumberFormat="1" applyFont="1" applyFill="1" applyBorder="1" applyProtection="1">
      <protection locked="0"/>
    </xf>
    <xf numFmtId="37" fontId="10" fillId="0" borderId="1" xfId="11" quotePrefix="1" applyFont="1" applyFill="1" applyBorder="1" applyProtection="1">
      <protection locked="0"/>
    </xf>
    <xf numFmtId="43" fontId="4" fillId="0" borderId="0" xfId="1" quotePrefix="1" applyFont="1" applyProtection="1"/>
    <xf numFmtId="37" fontId="10" fillId="3" borderId="0" xfId="0" applyFont="1" applyFill="1" applyAlignment="1" applyProtection="1">
      <alignment horizontal="center" vertical="center"/>
    </xf>
  </cellXfs>
  <cellStyles count="12">
    <cellStyle name="Comma" xfId="1" builtinId="3"/>
    <cellStyle name="Comma 10 10" xfId="9" xr:uid="{00000000-0005-0000-0000-000001000000}"/>
    <cellStyle name="Hyperlink" xfId="2" builtinId="8"/>
    <cellStyle name="Normal" xfId="0" builtinId="0"/>
    <cellStyle name="Normal 11" xfId="4" xr:uid="{00000000-0005-0000-0000-000004000000}"/>
    <cellStyle name="Normal 52" xfId="11" xr:uid="{1177E353-3665-4735-89B6-4B7F43F5FAF3}"/>
    <cellStyle name="Normal 557" xfId="6" xr:uid="{00000000-0005-0000-0000-000005000000}"/>
    <cellStyle name="Normal 561" xfId="7" xr:uid="{00000000-0005-0000-0000-000006000000}"/>
    <cellStyle name="Normal 568" xfId="8" xr:uid="{00000000-0005-0000-0000-000007000000}"/>
    <cellStyle name="Normal 576" xfId="10" xr:uid="{00000000-0005-0000-0000-000008000000}"/>
    <cellStyle name="Percent" xfId="3" builtinId="5"/>
    <cellStyle name="Percent 460" xfId="5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478" transitionEvaluation="1" transitionEntry="1" codeName="Sheet1">
    <pageSetUpPr autoPageBreaks="0" fitToPage="1"/>
  </sheetPr>
  <dimension ref="A1:CF817"/>
  <sheetViews>
    <sheetView showGridLines="0" tabSelected="1" topLeftCell="A43" zoomScale="70" zoomScaleNormal="70" workbookViewId="0">
      <pane xSplit="2" ySplit="4" topLeftCell="C478" activePane="bottomRight" state="frozen"/>
      <selection activeCell="A43" sqref="A43"/>
      <selection pane="topRight" activeCell="C43" sqref="C43"/>
      <selection pane="bottomLeft" activeCell="A47" sqref="A47"/>
      <selection pane="bottomRight" activeCell="E499" sqref="E499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3" t="s">
        <v>1259</v>
      </c>
    </row>
    <row r="17" spans="1:6" ht="12.75" customHeight="1" x14ac:dyDescent="0.35">
      <c r="A17" s="180" t="s">
        <v>1230</v>
      </c>
      <c r="C17" s="283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v>0</v>
      </c>
      <c r="C47" s="184">
        <v>505104.19</v>
      </c>
      <c r="D47" s="184">
        <v>1632079.56</v>
      </c>
      <c r="E47" s="184">
        <v>137424.08000000002</v>
      </c>
      <c r="F47" s="184">
        <v>465022.77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1290410.1099999999</v>
      </c>
      <c r="Q47" s="184">
        <v>0</v>
      </c>
      <c r="R47" s="184">
        <v>671071.43999999994</v>
      </c>
      <c r="S47" s="184">
        <v>84125.36</v>
      </c>
      <c r="T47" s="184">
        <v>0</v>
      </c>
      <c r="U47" s="184">
        <v>450397.25</v>
      </c>
      <c r="V47" s="184">
        <v>0</v>
      </c>
      <c r="W47" s="184">
        <v>52961.41</v>
      </c>
      <c r="X47" s="184">
        <v>161856.37</v>
      </c>
      <c r="Y47" s="184">
        <v>647090.01</v>
      </c>
      <c r="Z47" s="184">
        <v>0</v>
      </c>
      <c r="AA47" s="184">
        <v>50173.77</v>
      </c>
      <c r="AB47" s="184">
        <v>384619.57999999996</v>
      </c>
      <c r="AC47" s="184">
        <v>330449.63</v>
      </c>
      <c r="AD47" s="184">
        <v>0</v>
      </c>
      <c r="AE47" s="184">
        <v>124628.9</v>
      </c>
      <c r="AF47" s="184">
        <v>0</v>
      </c>
      <c r="AG47" s="184">
        <v>1045925.79</v>
      </c>
      <c r="AH47" s="184">
        <v>0</v>
      </c>
      <c r="AI47" s="184">
        <v>173127.15</v>
      </c>
      <c r="AJ47" s="184">
        <v>76991.23000000001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157948.53</v>
      </c>
      <c r="AW47" s="184">
        <v>0</v>
      </c>
      <c r="AX47" s="184">
        <v>0</v>
      </c>
      <c r="AY47" s="184">
        <v>427707.77</v>
      </c>
      <c r="AZ47" s="184">
        <v>0</v>
      </c>
      <c r="BA47" s="184">
        <v>0</v>
      </c>
      <c r="BB47" s="184">
        <v>0</v>
      </c>
      <c r="BC47" s="184">
        <v>106043.32</v>
      </c>
      <c r="BD47" s="184">
        <v>84349.510000000009</v>
      </c>
      <c r="BE47" s="184">
        <v>142971.49</v>
      </c>
      <c r="BF47" s="184">
        <v>336512.37</v>
      </c>
      <c r="BG47" s="184">
        <v>17007.650000000001</v>
      </c>
      <c r="BH47" s="184">
        <v>0</v>
      </c>
      <c r="BI47" s="184">
        <v>0</v>
      </c>
      <c r="BJ47" s="184">
        <v>0</v>
      </c>
      <c r="BK47" s="184">
        <v>0</v>
      </c>
      <c r="BL47" s="184">
        <v>342145.52</v>
      </c>
      <c r="BM47" s="184">
        <v>0</v>
      </c>
      <c r="BN47" s="184">
        <v>2632754.2400000002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249297.39</v>
      </c>
      <c r="BY47" s="184">
        <v>202794.37999999998</v>
      </c>
      <c r="BZ47" s="184">
        <v>12130.75</v>
      </c>
      <c r="CA47" s="184">
        <v>0</v>
      </c>
      <c r="CB47" s="184">
        <v>0</v>
      </c>
      <c r="CC47" s="184">
        <v>881364.16999999993</v>
      </c>
      <c r="CD47" s="195"/>
      <c r="CE47" s="195">
        <f>SUM(C47:CC47)</f>
        <v>13876485.690000001</v>
      </c>
    </row>
    <row r="48" spans="1:83" ht="12.65" customHeight="1" x14ac:dyDescent="0.3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>
        <v>218830.21999999997</v>
      </c>
      <c r="D51" s="184">
        <v>34138.800000000003</v>
      </c>
      <c r="E51" s="184">
        <v>0</v>
      </c>
      <c r="F51" s="184">
        <v>82825.039999999979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1261166.52</v>
      </c>
      <c r="Q51" s="184">
        <v>0</v>
      </c>
      <c r="R51" s="184">
        <v>83138.749999999971</v>
      </c>
      <c r="S51" s="184">
        <v>0</v>
      </c>
      <c r="T51" s="184">
        <v>0</v>
      </c>
      <c r="U51" s="184">
        <v>23362.470000000005</v>
      </c>
      <c r="V51" s="184">
        <v>0</v>
      </c>
      <c r="W51" s="184">
        <v>125619.05000000002</v>
      </c>
      <c r="X51" s="184">
        <v>208350.45000000007</v>
      </c>
      <c r="Y51" s="184">
        <v>456166.88000000006</v>
      </c>
      <c r="Z51" s="184">
        <v>0</v>
      </c>
      <c r="AA51" s="184">
        <v>54571.689999999995</v>
      </c>
      <c r="AB51" s="184">
        <v>12024.250000000002</v>
      </c>
      <c r="AC51" s="184">
        <v>16069.6</v>
      </c>
      <c r="AD51" s="184">
        <v>0</v>
      </c>
      <c r="AE51" s="184">
        <v>0</v>
      </c>
      <c r="AF51" s="184">
        <v>0</v>
      </c>
      <c r="AG51" s="184">
        <v>37969.000000000007</v>
      </c>
      <c r="AH51" s="184">
        <v>0</v>
      </c>
      <c r="AI51" s="184">
        <v>0</v>
      </c>
      <c r="AJ51" s="184">
        <v>0</v>
      </c>
      <c r="AK51" s="184">
        <v>1663.44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152879</v>
      </c>
      <c r="AW51" s="184">
        <v>0</v>
      </c>
      <c r="AX51" s="184">
        <v>0</v>
      </c>
      <c r="AY51" s="184">
        <v>22394.92</v>
      </c>
      <c r="AZ51" s="184">
        <v>0</v>
      </c>
      <c r="BA51" s="184">
        <v>0</v>
      </c>
      <c r="BB51" s="184">
        <v>0</v>
      </c>
      <c r="BC51" s="184">
        <v>3097.0200000000004</v>
      </c>
      <c r="BD51" s="184">
        <v>3723.6</v>
      </c>
      <c r="BE51" s="184">
        <v>5253.7999999999993</v>
      </c>
      <c r="BF51" s="184">
        <v>2383.8100000000009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1864366.2400000002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0</v>
      </c>
      <c r="BZ51" s="184">
        <v>0</v>
      </c>
      <c r="CA51" s="184">
        <v>0</v>
      </c>
      <c r="CB51" s="184">
        <v>0</v>
      </c>
      <c r="CC51" s="184">
        <v>2367912.5699999998</v>
      </c>
      <c r="CD51" s="195"/>
      <c r="CE51" s="195">
        <f>SUM(C51:CD51)</f>
        <v>7037907.120000001</v>
      </c>
    </row>
    <row r="52" spans="1:84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2524</v>
      </c>
      <c r="D59" s="184">
        <v>14714</v>
      </c>
      <c r="E59" s="184">
        <v>0</v>
      </c>
      <c r="F59" s="184">
        <v>1075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>
        <v>813630</v>
      </c>
      <c r="Q59" s="185">
        <v>0</v>
      </c>
      <c r="R59" s="185">
        <v>684750</v>
      </c>
      <c r="S59" s="248"/>
      <c r="T59" s="248"/>
      <c r="U59" s="224">
        <v>0</v>
      </c>
      <c r="V59" s="185">
        <v>0</v>
      </c>
      <c r="W59" s="185">
        <v>0</v>
      </c>
      <c r="X59" s="185">
        <v>0</v>
      </c>
      <c r="Y59" s="185">
        <v>0</v>
      </c>
      <c r="Z59" s="185">
        <v>0</v>
      </c>
      <c r="AA59" s="185">
        <v>0</v>
      </c>
      <c r="AB59" s="248"/>
      <c r="AC59" s="185">
        <v>44476.45</v>
      </c>
      <c r="AD59" s="185">
        <v>0</v>
      </c>
      <c r="AE59" s="185">
        <v>0</v>
      </c>
      <c r="AF59" s="185">
        <v>0</v>
      </c>
      <c r="AG59" s="185">
        <v>39859</v>
      </c>
      <c r="AH59" s="185">
        <v>0</v>
      </c>
      <c r="AI59" s="185">
        <v>0</v>
      </c>
      <c r="AJ59" s="185">
        <v>0</v>
      </c>
      <c r="AK59" s="185">
        <v>0</v>
      </c>
      <c r="AL59" s="185">
        <v>0</v>
      </c>
      <c r="AM59" s="185">
        <v>0</v>
      </c>
      <c r="AN59" s="185">
        <v>0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8"/>
      <c r="AW59" s="248"/>
      <c r="AX59" s="248"/>
      <c r="AY59" s="185">
        <v>62056</v>
      </c>
      <c r="AZ59" s="185">
        <v>0</v>
      </c>
      <c r="BA59" s="248"/>
      <c r="BB59" s="248"/>
      <c r="BC59" s="248"/>
      <c r="BD59" s="248"/>
      <c r="BE59" s="185">
        <v>202634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24.778513695235823</v>
      </c>
      <c r="D60" s="187">
        <v>80.625472591695157</v>
      </c>
      <c r="E60" s="187">
        <v>9.5213520534902241</v>
      </c>
      <c r="F60" s="223">
        <v>22.090010270946575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71.959276017539821</v>
      </c>
      <c r="Q60" s="221">
        <v>0</v>
      </c>
      <c r="R60" s="221">
        <v>35.07603150204438</v>
      </c>
      <c r="S60" s="221">
        <v>5.4957095882882587</v>
      </c>
      <c r="T60" s="221">
        <v>0</v>
      </c>
      <c r="U60" s="221">
        <v>26.746525338801849</v>
      </c>
      <c r="V60" s="221">
        <v>0</v>
      </c>
      <c r="W60" s="221">
        <v>2.7027958900407132</v>
      </c>
      <c r="X60" s="221">
        <v>8.7967082179730536</v>
      </c>
      <c r="Y60" s="221">
        <v>32.515891776367688</v>
      </c>
      <c r="Z60" s="221">
        <v>0</v>
      </c>
      <c r="AA60" s="221">
        <v>2.3711732873464149</v>
      </c>
      <c r="AB60" s="221">
        <v>19.466999997333289</v>
      </c>
      <c r="AC60" s="221">
        <v>17.067045203141504</v>
      </c>
      <c r="AD60" s="221">
        <v>0</v>
      </c>
      <c r="AE60" s="221">
        <v>6.3395164374877382</v>
      </c>
      <c r="AF60" s="221">
        <v>0</v>
      </c>
      <c r="AG60" s="221">
        <v>54.147517115870215</v>
      </c>
      <c r="AH60" s="221">
        <v>0</v>
      </c>
      <c r="AI60" s="221">
        <v>9.2366965740771647</v>
      </c>
      <c r="AJ60" s="221">
        <v>3.5328520543105686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8.4143787659706337</v>
      </c>
      <c r="AW60" s="221">
        <v>0</v>
      </c>
      <c r="AX60" s="221">
        <v>0</v>
      </c>
      <c r="AY60" s="221">
        <v>27.093562325055679</v>
      </c>
      <c r="AZ60" s="221">
        <v>0</v>
      </c>
      <c r="BA60" s="221">
        <v>0</v>
      </c>
      <c r="BB60" s="221">
        <v>0</v>
      </c>
      <c r="BC60" s="221">
        <v>6.778732875783736</v>
      </c>
      <c r="BD60" s="221">
        <v>5.0801109582082038</v>
      </c>
      <c r="BE60" s="221">
        <v>7.3846931496733301</v>
      </c>
      <c r="BF60" s="221">
        <v>24.793074654137943</v>
      </c>
      <c r="BG60" s="221">
        <v>1.0529486299927469</v>
      </c>
      <c r="BH60" s="221">
        <v>0</v>
      </c>
      <c r="BI60" s="221">
        <v>0</v>
      </c>
      <c r="BJ60" s="221">
        <v>0</v>
      </c>
      <c r="BK60" s="221">
        <v>0</v>
      </c>
      <c r="BL60" s="221">
        <v>20.481280819112154</v>
      </c>
      <c r="BM60" s="221">
        <v>0</v>
      </c>
      <c r="BN60" s="221">
        <v>117.31572327160059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0</v>
      </c>
      <c r="BW60" s="221">
        <v>0</v>
      </c>
      <c r="BX60" s="221">
        <v>12.347117806527793</v>
      </c>
      <c r="BY60" s="221">
        <v>9.4766143822634774</v>
      </c>
      <c r="BZ60" s="221">
        <v>0.57658904101690556</v>
      </c>
      <c r="CA60" s="221">
        <v>0</v>
      </c>
      <c r="CB60" s="221">
        <v>0</v>
      </c>
      <c r="CC60" s="221">
        <v>47.200103418191773</v>
      </c>
      <c r="CD60" s="249" t="s">
        <v>221</v>
      </c>
      <c r="CE60" s="251">
        <f t="shared" ref="CE60:CE70" si="0">SUM(C60:CD60)</f>
        <v>720.46501770952557</v>
      </c>
    </row>
    <row r="61" spans="1:84" ht="12.65" customHeight="1" x14ac:dyDescent="0.35">
      <c r="A61" s="171" t="s">
        <v>235</v>
      </c>
      <c r="B61" s="175"/>
      <c r="C61" s="184">
        <v>2537290.0499999998</v>
      </c>
      <c r="D61" s="184">
        <v>6890392.2399999993</v>
      </c>
      <c r="E61" s="184">
        <v>458829.73</v>
      </c>
      <c r="F61" s="185">
        <v>2521497.2899999996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6133719.5700000003</v>
      </c>
      <c r="Q61" s="185">
        <v>0</v>
      </c>
      <c r="R61" s="185">
        <v>3453371.3600000003</v>
      </c>
      <c r="S61" s="185">
        <v>230254.86999999997</v>
      </c>
      <c r="T61" s="185">
        <v>0</v>
      </c>
      <c r="U61" s="185">
        <v>1763697.79</v>
      </c>
      <c r="V61" s="185">
        <v>0</v>
      </c>
      <c r="W61" s="185">
        <v>265931.15999999997</v>
      </c>
      <c r="X61" s="185">
        <v>696342.15999999992</v>
      </c>
      <c r="Y61" s="185">
        <v>3181280.1499999994</v>
      </c>
      <c r="Z61" s="185">
        <v>0</v>
      </c>
      <c r="AA61" s="185">
        <v>272791.28000000003</v>
      </c>
      <c r="AB61" s="185">
        <v>1899659.98</v>
      </c>
      <c r="AC61" s="185">
        <v>1490046.2999999998</v>
      </c>
      <c r="AD61" s="185">
        <v>0</v>
      </c>
      <c r="AE61" s="185">
        <v>598825.53</v>
      </c>
      <c r="AF61" s="185">
        <v>0</v>
      </c>
      <c r="AG61" s="185">
        <v>5922777.1499999994</v>
      </c>
      <c r="AH61" s="185">
        <v>0</v>
      </c>
      <c r="AI61" s="185">
        <v>728306.89000000013</v>
      </c>
      <c r="AJ61" s="185">
        <v>426484.38999999996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649960.59000000008</v>
      </c>
      <c r="AW61" s="185">
        <v>0</v>
      </c>
      <c r="AX61" s="185">
        <v>0</v>
      </c>
      <c r="AY61" s="185">
        <v>1186552.77</v>
      </c>
      <c r="AZ61" s="185">
        <v>0</v>
      </c>
      <c r="BA61" s="185">
        <v>0</v>
      </c>
      <c r="BB61" s="185">
        <v>0</v>
      </c>
      <c r="BC61" s="185">
        <v>264017.41999999993</v>
      </c>
      <c r="BD61" s="185">
        <v>234370.65</v>
      </c>
      <c r="BE61" s="185">
        <v>609191.09000000008</v>
      </c>
      <c r="BF61" s="185">
        <v>966248.05</v>
      </c>
      <c r="BG61" s="185">
        <v>45661.36</v>
      </c>
      <c r="BH61" s="185">
        <v>0</v>
      </c>
      <c r="BI61" s="185">
        <v>0</v>
      </c>
      <c r="BJ61" s="185">
        <v>0</v>
      </c>
      <c r="BK61" s="185">
        <v>0</v>
      </c>
      <c r="BL61" s="185">
        <v>1031220.36</v>
      </c>
      <c r="BM61" s="185">
        <v>0</v>
      </c>
      <c r="BN61" s="185">
        <v>10317695.42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0</v>
      </c>
      <c r="BW61" s="185">
        <v>0</v>
      </c>
      <c r="BX61" s="185">
        <v>1248112.1500000001</v>
      </c>
      <c r="BY61" s="185">
        <v>1111661.4200000002</v>
      </c>
      <c r="BZ61" s="185">
        <v>64456.97</v>
      </c>
      <c r="CA61" s="185">
        <v>0</v>
      </c>
      <c r="CB61" s="185">
        <v>0</v>
      </c>
      <c r="CC61" s="185">
        <v>5847680.3099999996</v>
      </c>
      <c r="CD61" s="249" t="s">
        <v>221</v>
      </c>
      <c r="CE61" s="195">
        <f t="shared" si="0"/>
        <v>63048326.45000001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505104</v>
      </c>
      <c r="D62" s="195">
        <f t="shared" si="1"/>
        <v>1632080</v>
      </c>
      <c r="E62" s="195">
        <f t="shared" si="1"/>
        <v>137424</v>
      </c>
      <c r="F62" s="195">
        <f t="shared" si="1"/>
        <v>465023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1290410</v>
      </c>
      <c r="Q62" s="195">
        <f t="shared" si="1"/>
        <v>0</v>
      </c>
      <c r="R62" s="195">
        <f t="shared" si="1"/>
        <v>671071</v>
      </c>
      <c r="S62" s="195">
        <f t="shared" si="1"/>
        <v>84125</v>
      </c>
      <c r="T62" s="195">
        <f t="shared" si="1"/>
        <v>0</v>
      </c>
      <c r="U62" s="195">
        <f t="shared" si="1"/>
        <v>450397</v>
      </c>
      <c r="V62" s="195">
        <f t="shared" si="1"/>
        <v>0</v>
      </c>
      <c r="W62" s="195">
        <f t="shared" si="1"/>
        <v>52961</v>
      </c>
      <c r="X62" s="195">
        <f t="shared" si="1"/>
        <v>161856</v>
      </c>
      <c r="Y62" s="195">
        <f t="shared" si="1"/>
        <v>647090</v>
      </c>
      <c r="Z62" s="195">
        <f t="shared" si="1"/>
        <v>0</v>
      </c>
      <c r="AA62" s="195">
        <f t="shared" si="1"/>
        <v>50174</v>
      </c>
      <c r="AB62" s="195">
        <f t="shared" si="1"/>
        <v>384620</v>
      </c>
      <c r="AC62" s="195">
        <f t="shared" si="1"/>
        <v>330450</v>
      </c>
      <c r="AD62" s="195">
        <f t="shared" si="1"/>
        <v>0</v>
      </c>
      <c r="AE62" s="195">
        <f t="shared" si="1"/>
        <v>124629</v>
      </c>
      <c r="AF62" s="195">
        <f t="shared" si="1"/>
        <v>0</v>
      </c>
      <c r="AG62" s="195">
        <f t="shared" si="1"/>
        <v>1045926</v>
      </c>
      <c r="AH62" s="195">
        <f t="shared" si="1"/>
        <v>0</v>
      </c>
      <c r="AI62" s="195">
        <f t="shared" si="1"/>
        <v>173127</v>
      </c>
      <c r="AJ62" s="195">
        <f t="shared" si="1"/>
        <v>76991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157949</v>
      </c>
      <c r="AW62" s="195">
        <f t="shared" si="1"/>
        <v>0</v>
      </c>
      <c r="AX62" s="195">
        <f t="shared" si="1"/>
        <v>0</v>
      </c>
      <c r="AY62" s="195">
        <f>ROUND(AY47+AY48,0)</f>
        <v>427708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106043</v>
      </c>
      <c r="BD62" s="195">
        <f t="shared" si="1"/>
        <v>84350</v>
      </c>
      <c r="BE62" s="195">
        <f t="shared" si="1"/>
        <v>142971</v>
      </c>
      <c r="BF62" s="195">
        <f t="shared" si="1"/>
        <v>336512</v>
      </c>
      <c r="BG62" s="195">
        <f t="shared" si="1"/>
        <v>17008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342146</v>
      </c>
      <c r="BM62" s="195">
        <f t="shared" si="1"/>
        <v>0</v>
      </c>
      <c r="BN62" s="195">
        <f t="shared" si="1"/>
        <v>2632754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249297</v>
      </c>
      <c r="BY62" s="195">
        <f t="shared" si="2"/>
        <v>202794</v>
      </c>
      <c r="BZ62" s="195">
        <f t="shared" si="2"/>
        <v>12131</v>
      </c>
      <c r="CA62" s="195">
        <f t="shared" si="2"/>
        <v>0</v>
      </c>
      <c r="CB62" s="195">
        <f t="shared" si="2"/>
        <v>0</v>
      </c>
      <c r="CC62" s="195">
        <f t="shared" si="2"/>
        <v>881364</v>
      </c>
      <c r="CD62" s="249" t="s">
        <v>221</v>
      </c>
      <c r="CE62" s="195">
        <f t="shared" si="0"/>
        <v>13876485</v>
      </c>
      <c r="CF62" s="252"/>
    </row>
    <row r="63" spans="1:84" ht="12.65" customHeight="1" x14ac:dyDescent="0.35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150000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2239640</v>
      </c>
      <c r="S63" s="185">
        <v>0</v>
      </c>
      <c r="T63" s="185">
        <v>0</v>
      </c>
      <c r="U63" s="185">
        <v>15800</v>
      </c>
      <c r="V63" s="185">
        <v>0</v>
      </c>
      <c r="W63" s="185">
        <v>0</v>
      </c>
      <c r="X63" s="185">
        <v>0</v>
      </c>
      <c r="Y63" s="185">
        <v>3050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1238432.81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679736.0299999998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1742.36</v>
      </c>
      <c r="BY63" s="185">
        <v>0</v>
      </c>
      <c r="BZ63" s="185">
        <v>0</v>
      </c>
      <c r="CA63" s="185">
        <v>0</v>
      </c>
      <c r="CB63" s="185">
        <v>0</v>
      </c>
      <c r="CC63" s="185">
        <v>1080230.99</v>
      </c>
      <c r="CD63" s="249" t="s">
        <v>221</v>
      </c>
      <c r="CE63" s="195">
        <f t="shared" si="0"/>
        <v>5408632.1900000004</v>
      </c>
      <c r="CF63" s="252"/>
    </row>
    <row r="64" spans="1:84" ht="12.65" customHeight="1" x14ac:dyDescent="0.35">
      <c r="A64" s="171" t="s">
        <v>237</v>
      </c>
      <c r="B64" s="175"/>
      <c r="C64" s="184">
        <v>34045.129999999997</v>
      </c>
      <c r="D64" s="184">
        <v>1590621.67</v>
      </c>
      <c r="E64" s="185">
        <v>466</v>
      </c>
      <c r="F64" s="185">
        <v>242565.24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15753796.84</v>
      </c>
      <c r="Q64" s="185">
        <v>0</v>
      </c>
      <c r="R64" s="185">
        <v>237473.21999999997</v>
      </c>
      <c r="S64" s="185">
        <v>216219.41999999998</v>
      </c>
      <c r="T64" s="185">
        <v>0</v>
      </c>
      <c r="U64" s="185">
        <v>1388106.88</v>
      </c>
      <c r="V64" s="185">
        <v>620.45999999999992</v>
      </c>
      <c r="W64" s="185">
        <v>10927.17</v>
      </c>
      <c r="X64" s="185">
        <v>219217.46000000002</v>
      </c>
      <c r="Y64" s="185">
        <v>1628125.1900000002</v>
      </c>
      <c r="Z64" s="185">
        <v>0</v>
      </c>
      <c r="AA64" s="185">
        <v>620896.92000000004</v>
      </c>
      <c r="AB64" s="185">
        <v>3492716.0799999996</v>
      </c>
      <c r="AC64" s="185">
        <v>235370.02000000002</v>
      </c>
      <c r="AD64" s="185">
        <v>0</v>
      </c>
      <c r="AE64" s="185">
        <v>1249.57</v>
      </c>
      <c r="AF64" s="185">
        <v>0</v>
      </c>
      <c r="AG64" s="185">
        <v>787919.52</v>
      </c>
      <c r="AH64" s="185">
        <v>0</v>
      </c>
      <c r="AI64" s="185">
        <v>1394.32</v>
      </c>
      <c r="AJ64" s="185">
        <v>1234.8900000000001</v>
      </c>
      <c r="AK64" s="185">
        <v>0</v>
      </c>
      <c r="AL64" s="185">
        <v>268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8074.6699999999992</v>
      </c>
      <c r="AW64" s="185">
        <v>0</v>
      </c>
      <c r="AX64" s="185">
        <v>0</v>
      </c>
      <c r="AY64" s="185">
        <v>804539.42999999993</v>
      </c>
      <c r="AZ64" s="185">
        <v>0</v>
      </c>
      <c r="BA64" s="185">
        <v>28562.01</v>
      </c>
      <c r="BB64" s="185">
        <v>0</v>
      </c>
      <c r="BC64" s="185">
        <v>0</v>
      </c>
      <c r="BD64" s="185">
        <v>47512.5</v>
      </c>
      <c r="BE64" s="185">
        <v>40836.6</v>
      </c>
      <c r="BF64" s="185">
        <v>117001.63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36118.160000000003</v>
      </c>
      <c r="BM64" s="185">
        <v>0</v>
      </c>
      <c r="BN64" s="185">
        <v>361488.54000000004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3713.9800000000005</v>
      </c>
      <c r="BX64" s="185">
        <v>7806.6</v>
      </c>
      <c r="BY64" s="185">
        <v>4589.2</v>
      </c>
      <c r="BZ64" s="185">
        <v>201.46</v>
      </c>
      <c r="CA64" s="185">
        <v>0</v>
      </c>
      <c r="CB64" s="185">
        <v>0</v>
      </c>
      <c r="CC64" s="185">
        <v>-98778.839999999938</v>
      </c>
      <c r="CD64" s="249" t="s">
        <v>221</v>
      </c>
      <c r="CE64" s="195">
        <f t="shared" si="0"/>
        <v>27824899.940000009</v>
      </c>
      <c r="CF64" s="252"/>
    </row>
    <row r="65" spans="1:84" ht="12.65" customHeight="1" x14ac:dyDescent="0.35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1888.2100000000003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65.55</v>
      </c>
      <c r="Z65" s="185">
        <v>0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1146.97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3669.42</v>
      </c>
      <c r="BD65" s="185">
        <v>0</v>
      </c>
      <c r="BE65" s="185">
        <v>539946.31000000006</v>
      </c>
      <c r="BF65" s="185">
        <v>4801.67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30</v>
      </c>
      <c r="BM65" s="185">
        <v>0</v>
      </c>
      <c r="BN65" s="185">
        <v>137.29000000000002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100.91</v>
      </c>
      <c r="BY65" s="185">
        <v>136</v>
      </c>
      <c r="BZ65" s="185">
        <v>0</v>
      </c>
      <c r="CA65" s="185">
        <v>0</v>
      </c>
      <c r="CB65" s="185">
        <v>0</v>
      </c>
      <c r="CC65" s="185">
        <v>52387.34</v>
      </c>
      <c r="CD65" s="249" t="s">
        <v>221</v>
      </c>
      <c r="CE65" s="195">
        <f t="shared" si="0"/>
        <v>604309.67000000016</v>
      </c>
      <c r="CF65" s="252"/>
    </row>
    <row r="66" spans="1:84" ht="12.65" customHeight="1" x14ac:dyDescent="0.35">
      <c r="A66" s="171" t="s">
        <v>239</v>
      </c>
      <c r="B66" s="175"/>
      <c r="C66" s="184">
        <v>2014.07</v>
      </c>
      <c r="D66" s="184">
        <v>9802.18</v>
      </c>
      <c r="E66" s="184">
        <v>0</v>
      </c>
      <c r="F66" s="184">
        <v>14967.69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582739.69999999995</v>
      </c>
      <c r="Q66" s="185">
        <v>0</v>
      </c>
      <c r="R66" s="185">
        <v>12968.27</v>
      </c>
      <c r="S66" s="184">
        <v>101490.99</v>
      </c>
      <c r="T66" s="184">
        <v>0</v>
      </c>
      <c r="U66" s="185">
        <v>1014961.34</v>
      </c>
      <c r="V66" s="185">
        <v>1707.18</v>
      </c>
      <c r="W66" s="185">
        <v>157137.85999999999</v>
      </c>
      <c r="X66" s="185">
        <v>226367.97</v>
      </c>
      <c r="Y66" s="185">
        <v>350049.3</v>
      </c>
      <c r="Z66" s="185">
        <v>0</v>
      </c>
      <c r="AA66" s="185">
        <v>-4342.5299999999897</v>
      </c>
      <c r="AB66" s="185">
        <v>102967.63</v>
      </c>
      <c r="AC66" s="185">
        <v>7996</v>
      </c>
      <c r="AD66" s="185">
        <v>191357.75</v>
      </c>
      <c r="AE66" s="185">
        <v>0</v>
      </c>
      <c r="AF66" s="185">
        <v>0</v>
      </c>
      <c r="AG66" s="185">
        <v>61174.75</v>
      </c>
      <c r="AH66" s="185">
        <v>0</v>
      </c>
      <c r="AI66" s="185">
        <v>0</v>
      </c>
      <c r="AJ66" s="185">
        <v>0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18287.3</v>
      </c>
      <c r="AW66" s="185">
        <v>0</v>
      </c>
      <c r="AX66" s="185">
        <v>0</v>
      </c>
      <c r="AY66" s="185">
        <v>31222.1</v>
      </c>
      <c r="AZ66" s="185">
        <v>0</v>
      </c>
      <c r="BA66" s="185">
        <v>520855.75</v>
      </c>
      <c r="BB66" s="185">
        <v>0</v>
      </c>
      <c r="BC66" s="185">
        <v>0</v>
      </c>
      <c r="BD66" s="185">
        <v>0</v>
      </c>
      <c r="BE66" s="185">
        <v>1325809.6499999999</v>
      </c>
      <c r="BF66" s="185">
        <v>38806</v>
      </c>
      <c r="BG66" s="185">
        <v>669.96</v>
      </c>
      <c r="BH66" s="185">
        <v>0</v>
      </c>
      <c r="BI66" s="185">
        <v>0</v>
      </c>
      <c r="BJ66" s="185">
        <v>0</v>
      </c>
      <c r="BK66" s="185">
        <v>0</v>
      </c>
      <c r="BL66" s="185">
        <v>54994.33</v>
      </c>
      <c r="BM66" s="185">
        <v>0</v>
      </c>
      <c r="BN66" s="185">
        <v>-5764466.6699999999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9265.26</v>
      </c>
      <c r="BX66" s="185">
        <v>109825.05</v>
      </c>
      <c r="BY66" s="185">
        <v>-1539.78</v>
      </c>
      <c r="BZ66" s="185">
        <v>0</v>
      </c>
      <c r="CA66" s="185">
        <v>0</v>
      </c>
      <c r="CB66" s="185">
        <v>0</v>
      </c>
      <c r="CC66" s="185">
        <v>470670.91</v>
      </c>
      <c r="CD66" s="185">
        <v>6396982.5600000024</v>
      </c>
      <c r="CE66" s="195">
        <f t="shared" si="0"/>
        <v>6044742.5700000022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218830</v>
      </c>
      <c r="D67" s="195">
        <f>ROUND(D51+D52,0)</f>
        <v>34139</v>
      </c>
      <c r="E67" s="195">
        <f t="shared" ref="E67:BP67" si="3">ROUND(E51+E52,0)</f>
        <v>0</v>
      </c>
      <c r="F67" s="195">
        <f t="shared" si="3"/>
        <v>82825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1261167</v>
      </c>
      <c r="Q67" s="195">
        <f t="shared" si="3"/>
        <v>0</v>
      </c>
      <c r="R67" s="195">
        <f t="shared" si="3"/>
        <v>83139</v>
      </c>
      <c r="S67" s="195">
        <f t="shared" si="3"/>
        <v>0</v>
      </c>
      <c r="T67" s="195">
        <f t="shared" si="3"/>
        <v>0</v>
      </c>
      <c r="U67" s="195">
        <f t="shared" si="3"/>
        <v>23362</v>
      </c>
      <c r="V67" s="195">
        <f t="shared" si="3"/>
        <v>0</v>
      </c>
      <c r="W67" s="195">
        <f t="shared" si="3"/>
        <v>125619</v>
      </c>
      <c r="X67" s="195">
        <f t="shared" si="3"/>
        <v>208350</v>
      </c>
      <c r="Y67" s="195">
        <f t="shared" si="3"/>
        <v>456167</v>
      </c>
      <c r="Z67" s="195">
        <f t="shared" si="3"/>
        <v>0</v>
      </c>
      <c r="AA67" s="195">
        <f t="shared" si="3"/>
        <v>54572</v>
      </c>
      <c r="AB67" s="195">
        <f t="shared" si="3"/>
        <v>12024</v>
      </c>
      <c r="AC67" s="195">
        <f t="shared" si="3"/>
        <v>16070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37969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1663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152879</v>
      </c>
      <c r="AW67" s="195">
        <f t="shared" si="3"/>
        <v>0</v>
      </c>
      <c r="AX67" s="195">
        <f t="shared" si="3"/>
        <v>0</v>
      </c>
      <c r="AY67" s="195">
        <f t="shared" si="3"/>
        <v>22395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3097</v>
      </c>
      <c r="BD67" s="195">
        <f t="shared" si="3"/>
        <v>3724</v>
      </c>
      <c r="BE67" s="195">
        <f t="shared" si="3"/>
        <v>5254</v>
      </c>
      <c r="BF67" s="195">
        <f t="shared" si="3"/>
        <v>2384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1864366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2367913</v>
      </c>
      <c r="CD67" s="249" t="s">
        <v>221</v>
      </c>
      <c r="CE67" s="195">
        <f t="shared" si="0"/>
        <v>7037908</v>
      </c>
      <c r="CF67" s="252"/>
    </row>
    <row r="68" spans="1:84" ht="12.65" customHeight="1" x14ac:dyDescent="0.35">
      <c r="A68" s="171" t="s">
        <v>240</v>
      </c>
      <c r="B68" s="175"/>
      <c r="C68" s="184">
        <v>16359.769999999999</v>
      </c>
      <c r="D68" s="184">
        <v>100305.68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33218.400000000001</v>
      </c>
      <c r="Q68" s="185">
        <v>0</v>
      </c>
      <c r="R68" s="185">
        <v>0</v>
      </c>
      <c r="S68" s="185">
        <v>-300.7</v>
      </c>
      <c r="T68" s="185">
        <v>0</v>
      </c>
      <c r="U68" s="185">
        <v>83047.320000000007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99527</v>
      </c>
      <c r="AC68" s="185">
        <v>3210.7399999999989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76.06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1692.11</v>
      </c>
      <c r="BE68" s="185">
        <v>18.14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2318.37</v>
      </c>
      <c r="BM68" s="185">
        <v>0</v>
      </c>
      <c r="BN68" s="185">
        <v>262828.99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174.2</v>
      </c>
      <c r="BY68" s="185">
        <v>28663.16</v>
      </c>
      <c r="BZ68" s="185">
        <v>0</v>
      </c>
      <c r="CA68" s="185">
        <v>0</v>
      </c>
      <c r="CB68" s="185">
        <v>0</v>
      </c>
      <c r="CC68" s="185">
        <v>2613.7000000000007</v>
      </c>
      <c r="CD68" s="249" t="s">
        <v>221</v>
      </c>
      <c r="CE68" s="195">
        <f t="shared" si="0"/>
        <v>633752.93999999983</v>
      </c>
      <c r="CF68" s="252"/>
    </row>
    <row r="69" spans="1:84" ht="12.65" customHeight="1" x14ac:dyDescent="0.35">
      <c r="A69" s="171" t="s">
        <v>241</v>
      </c>
      <c r="B69" s="175"/>
      <c r="C69" s="184">
        <v>15457.549999999996</v>
      </c>
      <c r="D69" s="184">
        <v>22588.360000000015</v>
      </c>
      <c r="E69" s="185">
        <v>0</v>
      </c>
      <c r="F69" s="185">
        <v>42440.5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12162.360000000006</v>
      </c>
      <c r="Q69" s="185">
        <v>0</v>
      </c>
      <c r="R69" s="224">
        <v>0</v>
      </c>
      <c r="S69" s="185">
        <v>0</v>
      </c>
      <c r="T69" s="184">
        <v>0</v>
      </c>
      <c r="U69" s="185">
        <v>7492.1999999999971</v>
      </c>
      <c r="V69" s="185">
        <v>0</v>
      </c>
      <c r="W69" s="184">
        <v>0</v>
      </c>
      <c r="X69" s="185">
        <v>0</v>
      </c>
      <c r="Y69" s="185">
        <v>15694.520000000008</v>
      </c>
      <c r="Z69" s="185">
        <v>0</v>
      </c>
      <c r="AA69" s="185">
        <v>98.010000000002037</v>
      </c>
      <c r="AB69" s="185">
        <v>28537.14</v>
      </c>
      <c r="AC69" s="185">
        <v>0</v>
      </c>
      <c r="AD69" s="185">
        <v>0</v>
      </c>
      <c r="AE69" s="185">
        <v>603.11000000000058</v>
      </c>
      <c r="AF69" s="185">
        <v>0</v>
      </c>
      <c r="AG69" s="185">
        <v>3290.8000000000038</v>
      </c>
      <c r="AH69" s="185">
        <v>0</v>
      </c>
      <c r="AI69" s="185">
        <v>0</v>
      </c>
      <c r="AJ69" s="185">
        <v>0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29</v>
      </c>
      <c r="AW69" s="185">
        <v>0</v>
      </c>
      <c r="AX69" s="185">
        <v>0</v>
      </c>
      <c r="AY69" s="185">
        <v>1472.6699999999983</v>
      </c>
      <c r="AZ69" s="185">
        <v>0</v>
      </c>
      <c r="BA69" s="185">
        <v>0</v>
      </c>
      <c r="BB69" s="185">
        <v>0</v>
      </c>
      <c r="BC69" s="185">
        <v>0</v>
      </c>
      <c r="BD69" s="185">
        <v>10664.879999999997</v>
      </c>
      <c r="BE69" s="185">
        <v>53298.569999999949</v>
      </c>
      <c r="BF69" s="185">
        <v>36371.61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1166797.3599999999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15766.800000000007</v>
      </c>
      <c r="BY69" s="185">
        <v>1361.1000000000022</v>
      </c>
      <c r="BZ69" s="185">
        <v>4085.61</v>
      </c>
      <c r="CA69" s="185">
        <v>0</v>
      </c>
      <c r="CB69" s="185">
        <v>0</v>
      </c>
      <c r="CC69" s="185">
        <v>3086261.15</v>
      </c>
      <c r="CD69" s="286">
        <v>5741794.8000000007</v>
      </c>
      <c r="CE69" s="195">
        <f t="shared" si="0"/>
        <v>10266268.100000001</v>
      </c>
      <c r="CF69" s="252"/>
    </row>
    <row r="70" spans="1:84" ht="12.65" customHeight="1" x14ac:dyDescent="0.35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596.60000000000014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149.25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495196.12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405647.97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3711328.1900000004</v>
      </c>
      <c r="CD70" s="188">
        <v>0</v>
      </c>
      <c r="CE70" s="195">
        <f t="shared" si="0"/>
        <v>4612918.1300000008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3329100.5699999994</v>
      </c>
      <c r="D71" s="195">
        <f t="shared" ref="D71:AI71" si="5">SUM(D61:D69)-D70</f>
        <v>10279929.129999997</v>
      </c>
      <c r="E71" s="195">
        <f t="shared" si="5"/>
        <v>596719.73</v>
      </c>
      <c r="F71" s="195">
        <f t="shared" si="5"/>
        <v>3518722.1199999992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25069102.079999998</v>
      </c>
      <c r="Q71" s="195">
        <f t="shared" si="5"/>
        <v>0</v>
      </c>
      <c r="R71" s="195">
        <f t="shared" si="5"/>
        <v>6697662.8499999996</v>
      </c>
      <c r="S71" s="195">
        <f t="shared" si="5"/>
        <v>631789.58000000007</v>
      </c>
      <c r="T71" s="195">
        <f t="shared" si="5"/>
        <v>0</v>
      </c>
      <c r="U71" s="195">
        <f t="shared" si="5"/>
        <v>4746864.53</v>
      </c>
      <c r="V71" s="195">
        <f t="shared" si="5"/>
        <v>2327.64</v>
      </c>
      <c r="W71" s="195">
        <f t="shared" si="5"/>
        <v>612576.18999999994</v>
      </c>
      <c r="X71" s="195">
        <f t="shared" si="5"/>
        <v>1512133.5899999999</v>
      </c>
      <c r="Y71" s="195">
        <f t="shared" si="5"/>
        <v>6281372.459999999</v>
      </c>
      <c r="Z71" s="195">
        <f t="shared" si="5"/>
        <v>0</v>
      </c>
      <c r="AA71" s="195">
        <f t="shared" si="5"/>
        <v>994189.68</v>
      </c>
      <c r="AB71" s="195">
        <f t="shared" si="5"/>
        <v>6020051.8299999991</v>
      </c>
      <c r="AC71" s="195">
        <f t="shared" si="5"/>
        <v>2083143.0599999998</v>
      </c>
      <c r="AD71" s="195">
        <f t="shared" si="5"/>
        <v>191357.75</v>
      </c>
      <c r="AE71" s="195">
        <f t="shared" si="5"/>
        <v>725307.21</v>
      </c>
      <c r="AF71" s="195">
        <f t="shared" si="5"/>
        <v>0</v>
      </c>
      <c r="AG71" s="195">
        <f t="shared" si="5"/>
        <v>9098637</v>
      </c>
      <c r="AH71" s="195">
        <f t="shared" si="5"/>
        <v>0</v>
      </c>
      <c r="AI71" s="195">
        <f t="shared" si="5"/>
        <v>902828.21000000008</v>
      </c>
      <c r="AJ71" s="195">
        <f t="shared" ref="AJ71:BO71" si="6">SUM(AJ61:AJ69)-AJ70</f>
        <v>504710.27999999997</v>
      </c>
      <c r="AK71" s="195">
        <f t="shared" si="6"/>
        <v>1663</v>
      </c>
      <c r="AL71" s="195">
        <f t="shared" si="6"/>
        <v>268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987255.62000000023</v>
      </c>
      <c r="AW71" s="195">
        <f t="shared" si="6"/>
        <v>0</v>
      </c>
      <c r="AX71" s="195">
        <f t="shared" si="6"/>
        <v>0</v>
      </c>
      <c r="AY71" s="195">
        <f t="shared" si="6"/>
        <v>1978693.85</v>
      </c>
      <c r="AZ71" s="195">
        <f t="shared" si="6"/>
        <v>0</v>
      </c>
      <c r="BA71" s="195">
        <f t="shared" si="6"/>
        <v>549417.76</v>
      </c>
      <c r="BB71" s="195">
        <f t="shared" si="6"/>
        <v>0</v>
      </c>
      <c r="BC71" s="195">
        <f t="shared" si="6"/>
        <v>376826.83999999991</v>
      </c>
      <c r="BD71" s="195">
        <f t="shared" si="6"/>
        <v>382314.14</v>
      </c>
      <c r="BE71" s="195">
        <f t="shared" si="6"/>
        <v>2717325.36</v>
      </c>
      <c r="BF71" s="195">
        <f t="shared" si="6"/>
        <v>1502124.9600000002</v>
      </c>
      <c r="BG71" s="195">
        <f t="shared" si="6"/>
        <v>63339.32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1466827.22</v>
      </c>
      <c r="BM71" s="195">
        <f t="shared" si="6"/>
        <v>0</v>
      </c>
      <c r="BN71" s="195">
        <f t="shared" si="6"/>
        <v>11115688.989999996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12979.240000000002</v>
      </c>
      <c r="BX71" s="195">
        <f t="shared" si="7"/>
        <v>1632825.0700000003</v>
      </c>
      <c r="BY71" s="195">
        <f t="shared" si="7"/>
        <v>1347665.1</v>
      </c>
      <c r="BZ71" s="195">
        <f t="shared" si="7"/>
        <v>80875.040000000008</v>
      </c>
      <c r="CA71" s="195">
        <f t="shared" si="7"/>
        <v>0</v>
      </c>
      <c r="CB71" s="195">
        <f t="shared" si="7"/>
        <v>0</v>
      </c>
      <c r="CC71" s="195">
        <f t="shared" si="7"/>
        <v>9979014.370000001</v>
      </c>
      <c r="CD71" s="245">
        <f>CD69-CD70</f>
        <v>5741794.8000000007</v>
      </c>
      <c r="CE71" s="195">
        <f>SUM(CE61:CE69)-CE70</f>
        <v>130132406.73000005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8581801</v>
      </c>
      <c r="D73" s="184">
        <v>30282782</v>
      </c>
      <c r="E73" s="185">
        <v>0</v>
      </c>
      <c r="F73" s="185">
        <v>8930563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55637221</v>
      </c>
      <c r="Q73" s="185">
        <v>0</v>
      </c>
      <c r="R73" s="185">
        <v>5568454</v>
      </c>
      <c r="S73" s="185">
        <v>0</v>
      </c>
      <c r="T73" s="185">
        <v>0</v>
      </c>
      <c r="U73" s="185">
        <v>28172877.34</v>
      </c>
      <c r="V73" s="185">
        <v>1015195</v>
      </c>
      <c r="W73" s="185">
        <v>1959075.9999999998</v>
      </c>
      <c r="X73" s="185">
        <v>12640596</v>
      </c>
      <c r="Y73" s="185">
        <v>14818503</v>
      </c>
      <c r="Z73" s="185">
        <v>0</v>
      </c>
      <c r="AA73" s="185">
        <v>2936558</v>
      </c>
      <c r="AB73" s="185">
        <v>33862199.109999999</v>
      </c>
      <c r="AC73" s="185">
        <v>18640069</v>
      </c>
      <c r="AD73" s="185">
        <v>1490157</v>
      </c>
      <c r="AE73" s="185">
        <v>2294432</v>
      </c>
      <c r="AF73" s="185">
        <v>0</v>
      </c>
      <c r="AG73" s="185">
        <v>19375550</v>
      </c>
      <c r="AH73" s="185">
        <v>0</v>
      </c>
      <c r="AI73" s="185">
        <v>0</v>
      </c>
      <c r="AJ73" s="185">
        <v>0</v>
      </c>
      <c r="AK73" s="185">
        <v>1182954</v>
      </c>
      <c r="AL73" s="185">
        <v>709865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3423704.3999999994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87">
        <v>0</v>
      </c>
      <c r="CD73" s="249" t="s">
        <v>221</v>
      </c>
      <c r="CE73" s="195">
        <f t="shared" ref="CE73:CE80" si="8">SUM(C73:CD73)</f>
        <v>251522556.84999999</v>
      </c>
      <c r="CF73" s="252"/>
    </row>
    <row r="74" spans="1:84" ht="12.65" customHeight="1" x14ac:dyDescent="0.35">
      <c r="A74" s="171" t="s">
        <v>246</v>
      </c>
      <c r="B74" s="175"/>
      <c r="C74" s="184">
        <v>73674</v>
      </c>
      <c r="D74" s="184">
        <v>5050483</v>
      </c>
      <c r="E74" s="185">
        <v>0</v>
      </c>
      <c r="F74" s="185">
        <v>498891.00000000006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178444844</v>
      </c>
      <c r="Q74" s="185">
        <v>0</v>
      </c>
      <c r="R74" s="185">
        <v>20306930</v>
      </c>
      <c r="S74" s="185">
        <v>0</v>
      </c>
      <c r="T74" s="185">
        <v>0</v>
      </c>
      <c r="U74" s="185">
        <v>26043159</v>
      </c>
      <c r="V74" s="185">
        <v>3267597</v>
      </c>
      <c r="W74" s="185">
        <v>11166668</v>
      </c>
      <c r="X74" s="185">
        <v>47274688</v>
      </c>
      <c r="Y74" s="185">
        <v>39023709</v>
      </c>
      <c r="Z74" s="185">
        <v>0</v>
      </c>
      <c r="AA74" s="185">
        <v>13303133</v>
      </c>
      <c r="AB74" s="185">
        <v>28191343.91</v>
      </c>
      <c r="AC74" s="185">
        <v>1907200</v>
      </c>
      <c r="AD74" s="185">
        <v>38400</v>
      </c>
      <c r="AE74" s="185">
        <v>929976</v>
      </c>
      <c r="AF74" s="185">
        <v>0</v>
      </c>
      <c r="AG74" s="185">
        <v>97674773.969999999</v>
      </c>
      <c r="AH74" s="185">
        <v>0</v>
      </c>
      <c r="AI74" s="185">
        <v>0</v>
      </c>
      <c r="AJ74" s="185">
        <v>1032</v>
      </c>
      <c r="AK74" s="185">
        <v>346166</v>
      </c>
      <c r="AL74" s="185">
        <v>107305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3374321.0500000003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87">
        <v>6948367.9999999991</v>
      </c>
      <c r="CD74" s="249" t="s">
        <v>221</v>
      </c>
      <c r="CE74" s="195">
        <f t="shared" si="8"/>
        <v>483972661.93000001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8655475</v>
      </c>
      <c r="D75" s="195">
        <f t="shared" si="9"/>
        <v>35333265</v>
      </c>
      <c r="E75" s="195">
        <f t="shared" si="9"/>
        <v>0</v>
      </c>
      <c r="F75" s="195">
        <f t="shared" si="9"/>
        <v>9429454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234082065</v>
      </c>
      <c r="Q75" s="195">
        <f t="shared" si="9"/>
        <v>0</v>
      </c>
      <c r="R75" s="195">
        <f t="shared" si="9"/>
        <v>25875384</v>
      </c>
      <c r="S75" s="195">
        <f t="shared" si="9"/>
        <v>0</v>
      </c>
      <c r="T75" s="195">
        <f t="shared" si="9"/>
        <v>0</v>
      </c>
      <c r="U75" s="195">
        <f t="shared" si="9"/>
        <v>54216036.340000004</v>
      </c>
      <c r="V75" s="195">
        <f t="shared" si="9"/>
        <v>4282792</v>
      </c>
      <c r="W75" s="195">
        <f t="shared" si="9"/>
        <v>13125744</v>
      </c>
      <c r="X75" s="195">
        <f t="shared" si="9"/>
        <v>59915284</v>
      </c>
      <c r="Y75" s="195">
        <f t="shared" si="9"/>
        <v>53842212</v>
      </c>
      <c r="Z75" s="195">
        <f t="shared" si="9"/>
        <v>0</v>
      </c>
      <c r="AA75" s="195">
        <f t="shared" si="9"/>
        <v>16239691</v>
      </c>
      <c r="AB75" s="195">
        <f t="shared" si="9"/>
        <v>62053543.019999996</v>
      </c>
      <c r="AC75" s="195">
        <f t="shared" si="9"/>
        <v>20547269</v>
      </c>
      <c r="AD75" s="195">
        <f t="shared" si="9"/>
        <v>1528557</v>
      </c>
      <c r="AE75" s="195">
        <f t="shared" si="9"/>
        <v>3224408</v>
      </c>
      <c r="AF75" s="195">
        <f t="shared" si="9"/>
        <v>0</v>
      </c>
      <c r="AG75" s="195">
        <f t="shared" si="9"/>
        <v>117050323.97</v>
      </c>
      <c r="AH75" s="195">
        <f t="shared" si="9"/>
        <v>0</v>
      </c>
      <c r="AI75" s="195">
        <f t="shared" si="9"/>
        <v>0</v>
      </c>
      <c r="AJ75" s="195">
        <f t="shared" si="9"/>
        <v>1032</v>
      </c>
      <c r="AK75" s="195">
        <f t="shared" si="9"/>
        <v>1529120</v>
      </c>
      <c r="AL75" s="195">
        <f t="shared" si="9"/>
        <v>817170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6798025.4499999993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88">
        <f t="shared" ref="CC75" si="10">SUM(CC73:CC74)</f>
        <v>6948367.9999999991</v>
      </c>
      <c r="CD75" s="249" t="s">
        <v>221</v>
      </c>
      <c r="CE75" s="195">
        <f t="shared" si="8"/>
        <v>735495218.78000009</v>
      </c>
      <c r="CF75" s="252"/>
    </row>
    <row r="76" spans="1:84" ht="12.65" customHeight="1" x14ac:dyDescent="0.35">
      <c r="A76" s="171" t="s">
        <v>248</v>
      </c>
      <c r="B76" s="175"/>
      <c r="C76" s="293">
        <v>4165</v>
      </c>
      <c r="D76" s="293">
        <v>7160</v>
      </c>
      <c r="E76" s="294">
        <v>39558</v>
      </c>
      <c r="F76" s="294"/>
      <c r="G76" s="293"/>
      <c r="H76" s="293"/>
      <c r="I76" s="294"/>
      <c r="J76" s="294">
        <v>960</v>
      </c>
      <c r="K76" s="294"/>
      <c r="L76" s="294"/>
      <c r="M76" s="294"/>
      <c r="N76" s="294"/>
      <c r="O76" s="294">
        <v>711</v>
      </c>
      <c r="P76" s="294">
        <v>28824</v>
      </c>
      <c r="Q76" s="294">
        <v>2616</v>
      </c>
      <c r="R76" s="294">
        <v>662</v>
      </c>
      <c r="S76" s="294">
        <v>4690</v>
      </c>
      <c r="T76" s="294"/>
      <c r="U76" s="294">
        <v>3779</v>
      </c>
      <c r="V76" s="185">
        <v>1616</v>
      </c>
      <c r="W76" s="185">
        <v>1549</v>
      </c>
      <c r="X76" s="185">
        <v>572</v>
      </c>
      <c r="Y76" s="185">
        <v>10453</v>
      </c>
      <c r="Z76" s="185"/>
      <c r="AA76" s="185">
        <v>1001</v>
      </c>
      <c r="AB76" s="185">
        <v>3319</v>
      </c>
      <c r="AC76" s="185">
        <v>1127</v>
      </c>
      <c r="AD76" s="185">
        <v>414</v>
      </c>
      <c r="AE76" s="185">
        <v>524</v>
      </c>
      <c r="AF76" s="185"/>
      <c r="AG76" s="185">
        <v>10843</v>
      </c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762</v>
      </c>
      <c r="AW76" s="185"/>
      <c r="AX76" s="185"/>
      <c r="AY76" s="185">
        <v>5359</v>
      </c>
      <c r="AZ76" s="185"/>
      <c r="BA76" s="185">
        <v>390</v>
      </c>
      <c r="BB76" s="185"/>
      <c r="BC76" s="185"/>
      <c r="BD76" s="185"/>
      <c r="BE76" s="185">
        <v>48771</v>
      </c>
      <c r="BF76" s="185">
        <v>2412</v>
      </c>
      <c r="BG76" s="185"/>
      <c r="BH76" s="185"/>
      <c r="BI76" s="185"/>
      <c r="BJ76" s="185"/>
      <c r="BK76" s="185"/>
      <c r="BL76" s="185"/>
      <c r="BM76" s="185"/>
      <c r="BN76" s="185">
        <v>8421</v>
      </c>
      <c r="BO76" s="185"/>
      <c r="BP76" s="185"/>
      <c r="BQ76" s="185"/>
      <c r="BR76" s="185">
        <v>1123</v>
      </c>
      <c r="BS76" s="185">
        <v>996</v>
      </c>
      <c r="BT76" s="185"/>
      <c r="BU76" s="185"/>
      <c r="BV76" s="185">
        <v>2596</v>
      </c>
      <c r="BW76" s="185"/>
      <c r="BX76" s="185"/>
      <c r="BY76" s="185">
        <v>7261</v>
      </c>
      <c r="BZ76" s="185"/>
      <c r="CA76" s="185"/>
      <c r="CB76" s="185"/>
      <c r="CC76" s="185"/>
      <c r="CD76" s="249" t="s">
        <v>221</v>
      </c>
      <c r="CE76" s="195">
        <f t="shared" si="8"/>
        <v>202634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293">
        <v>4130</v>
      </c>
      <c r="D77" s="293">
        <v>37942</v>
      </c>
      <c r="E77" s="293"/>
      <c r="F77" s="293">
        <v>3462</v>
      </c>
      <c r="G77" s="293"/>
      <c r="H77" s="293"/>
      <c r="I77" s="293"/>
      <c r="J77" s="293"/>
      <c r="K77" s="293"/>
      <c r="L77" s="293"/>
      <c r="M77" s="293"/>
      <c r="N77" s="293"/>
      <c r="O77" s="293"/>
      <c r="P77" s="293">
        <v>10032</v>
      </c>
      <c r="Q77" s="293"/>
      <c r="R77" s="293">
        <v>188</v>
      </c>
      <c r="S77" s="293"/>
      <c r="T77" s="293"/>
      <c r="U77" s="293"/>
      <c r="V77" s="184"/>
      <c r="W77" s="184"/>
      <c r="X77" s="184"/>
      <c r="Y77" s="184"/>
      <c r="Z77" s="184"/>
      <c r="AA77" s="184"/>
      <c r="AB77" s="184"/>
      <c r="AC77" s="184">
        <v>4173</v>
      </c>
      <c r="AD77" s="184"/>
      <c r="AE77" s="184"/>
      <c r="AF77" s="184"/>
      <c r="AG77" s="184">
        <v>1724</v>
      </c>
      <c r="AH77" s="184"/>
      <c r="AI77" s="184">
        <v>405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62056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297">
        <v>1588.9761109646424</v>
      </c>
      <c r="D78" s="293">
        <v>2731.5891847555436</v>
      </c>
      <c r="E78" s="293">
        <v>15091.648738905002</v>
      </c>
      <c r="F78" s="293">
        <v>0</v>
      </c>
      <c r="G78" s="293">
        <v>0</v>
      </c>
      <c r="H78" s="293">
        <v>0</v>
      </c>
      <c r="I78" s="293">
        <v>0</v>
      </c>
      <c r="J78" s="293">
        <v>366.24659460409526</v>
      </c>
      <c r="K78" s="293">
        <v>0</v>
      </c>
      <c r="L78" s="293">
        <v>0</v>
      </c>
      <c r="M78" s="293">
        <v>0</v>
      </c>
      <c r="N78" s="293">
        <v>0</v>
      </c>
      <c r="O78" s="293">
        <v>271.25138412865806</v>
      </c>
      <c r="P78" s="293">
        <v>10996.554002987961</v>
      </c>
      <c r="Q78" s="293">
        <v>998.02197029615957</v>
      </c>
      <c r="R78" s="293">
        <v>252.55754752907401</v>
      </c>
      <c r="S78" s="293">
        <v>1789.2672173887572</v>
      </c>
      <c r="T78" s="293">
        <v>0</v>
      </c>
      <c r="U78" s="293">
        <v>1441.7144593842459</v>
      </c>
      <c r="V78" s="184">
        <v>616.51510091689363</v>
      </c>
      <c r="W78" s="184">
        <v>590.95414066848286</v>
      </c>
      <c r="X78" s="184">
        <v>218.2219292849401</v>
      </c>
      <c r="Y78" s="184">
        <v>3987.8913056214665</v>
      </c>
      <c r="Z78" s="184">
        <v>0</v>
      </c>
      <c r="AA78" s="184">
        <v>381.88837624864516</v>
      </c>
      <c r="AB78" s="184">
        <v>1266.2212994697836</v>
      </c>
      <c r="AC78" s="184">
        <v>429.95824179043268</v>
      </c>
      <c r="AD78" s="184">
        <v>157.94384392301609</v>
      </c>
      <c r="AE78" s="184">
        <v>199.90959955473534</v>
      </c>
      <c r="AF78" s="184">
        <v>0</v>
      </c>
      <c r="AG78" s="184">
        <v>4136.6789846793799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290.70823446700058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149</v>
      </c>
      <c r="BB78" s="184">
        <v>0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0</v>
      </c>
      <c r="BI78" s="184">
        <v>0</v>
      </c>
      <c r="BJ78" s="249" t="s">
        <v>221</v>
      </c>
      <c r="BK78" s="184">
        <v>0</v>
      </c>
      <c r="BL78" s="184">
        <v>0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380</v>
      </c>
      <c r="BT78" s="184">
        <v>0</v>
      </c>
      <c r="BU78" s="184">
        <v>0</v>
      </c>
      <c r="BV78" s="184">
        <v>990</v>
      </c>
      <c r="BW78" s="184">
        <v>0</v>
      </c>
      <c r="BX78" s="184">
        <v>0</v>
      </c>
      <c r="BY78" s="184">
        <v>2770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52093.718267568904</v>
      </c>
      <c r="CF78" s="195"/>
    </row>
    <row r="79" spans="1:84" ht="12.65" customHeight="1" x14ac:dyDescent="0.35">
      <c r="A79" s="171" t="s">
        <v>251</v>
      </c>
      <c r="B79" s="175"/>
      <c r="C79" s="295">
        <v>25934.662116328771</v>
      </c>
      <c r="D79" s="295">
        <v>147503.82416039429</v>
      </c>
      <c r="E79" s="295">
        <v>0</v>
      </c>
      <c r="F79" s="295">
        <v>61864.676863629931</v>
      </c>
      <c r="G79" s="295">
        <v>0</v>
      </c>
      <c r="H79" s="295">
        <v>0</v>
      </c>
      <c r="I79" s="295">
        <v>0</v>
      </c>
      <c r="J79" s="295">
        <v>0</v>
      </c>
      <c r="K79" s="295">
        <v>0</v>
      </c>
      <c r="L79" s="295">
        <v>0</v>
      </c>
      <c r="M79" s="295">
        <v>0</v>
      </c>
      <c r="N79" s="295">
        <v>0</v>
      </c>
      <c r="O79" s="295">
        <v>0</v>
      </c>
      <c r="P79" s="295">
        <v>113493.38667025026</v>
      </c>
      <c r="Q79" s="295">
        <v>0</v>
      </c>
      <c r="R79" s="295">
        <v>22569.562597678403</v>
      </c>
      <c r="S79" s="295">
        <v>0</v>
      </c>
      <c r="T79" s="295">
        <v>0</v>
      </c>
      <c r="U79" s="295">
        <v>157.51353122364591</v>
      </c>
      <c r="V79" s="225">
        <v>0</v>
      </c>
      <c r="W79" s="225">
        <v>19633.712908350753</v>
      </c>
      <c r="X79" s="225">
        <v>18020.162369769725</v>
      </c>
      <c r="Y79" s="225">
        <v>73962.038744973193</v>
      </c>
      <c r="Z79" s="225">
        <v>0</v>
      </c>
      <c r="AA79" s="225">
        <v>0</v>
      </c>
      <c r="AB79" s="225">
        <v>3544.9291767958935</v>
      </c>
      <c r="AC79" s="225">
        <v>0</v>
      </c>
      <c r="AD79" s="225">
        <v>0</v>
      </c>
      <c r="AE79" s="225">
        <v>0</v>
      </c>
      <c r="AF79" s="225">
        <v>0</v>
      </c>
      <c r="AG79" s="225">
        <v>139851.20487870055</v>
      </c>
      <c r="AH79" s="225">
        <v>0</v>
      </c>
      <c r="AI79" s="225">
        <v>54935.414204237997</v>
      </c>
      <c r="AJ79" s="225">
        <v>0</v>
      </c>
      <c r="AK79" s="225">
        <v>0</v>
      </c>
      <c r="AL79" s="225">
        <v>0</v>
      </c>
      <c r="AM79" s="225">
        <v>0</v>
      </c>
      <c r="AN79" s="225">
        <v>0</v>
      </c>
      <c r="AO79" s="225">
        <v>0</v>
      </c>
      <c r="AP79" s="225">
        <v>0</v>
      </c>
      <c r="AQ79" s="225">
        <v>0</v>
      </c>
      <c r="AR79" s="225">
        <v>0</v>
      </c>
      <c r="AS79" s="225">
        <v>0</v>
      </c>
      <c r="AT79" s="225">
        <v>0</v>
      </c>
      <c r="AU79" s="225">
        <v>0</v>
      </c>
      <c r="AV79" s="225">
        <v>17137.911777666584</v>
      </c>
      <c r="AW79" s="225">
        <v>0</v>
      </c>
      <c r="AX79" s="290" t="s">
        <v>221</v>
      </c>
      <c r="AY79" s="290" t="s">
        <v>221</v>
      </c>
      <c r="AZ79" s="290" t="s">
        <v>221</v>
      </c>
      <c r="BA79" s="290" t="s">
        <v>221</v>
      </c>
      <c r="BB79" s="225">
        <v>0</v>
      </c>
      <c r="BC79" s="225">
        <v>0</v>
      </c>
      <c r="BD79" s="290" t="s">
        <v>221</v>
      </c>
      <c r="BE79" s="290" t="s">
        <v>221</v>
      </c>
      <c r="BF79" s="290" t="s">
        <v>221</v>
      </c>
      <c r="BG79" s="290" t="s">
        <v>221</v>
      </c>
      <c r="BH79" s="225">
        <v>0</v>
      </c>
      <c r="BI79" s="225">
        <v>0</v>
      </c>
      <c r="BJ79" s="290" t="s">
        <v>221</v>
      </c>
      <c r="BK79" s="225">
        <v>0</v>
      </c>
      <c r="BL79" s="225">
        <v>0</v>
      </c>
      <c r="BM79" s="225">
        <v>0</v>
      </c>
      <c r="BN79" s="290" t="s">
        <v>221</v>
      </c>
      <c r="BO79" s="290" t="s">
        <v>221</v>
      </c>
      <c r="BP79" s="290" t="s">
        <v>221</v>
      </c>
      <c r="BQ79" s="290" t="s">
        <v>221</v>
      </c>
      <c r="BR79" s="290" t="s">
        <v>221</v>
      </c>
      <c r="BS79" s="225">
        <v>0</v>
      </c>
      <c r="BT79" s="225">
        <v>0</v>
      </c>
      <c r="BU79" s="225">
        <v>0</v>
      </c>
      <c r="BV79" s="225">
        <v>0</v>
      </c>
      <c r="BW79" s="225">
        <v>0</v>
      </c>
      <c r="BX79" s="225">
        <v>0</v>
      </c>
      <c r="BY79" s="225">
        <v>0</v>
      </c>
      <c r="BZ79" s="225">
        <v>0</v>
      </c>
      <c r="CA79" s="225">
        <v>0</v>
      </c>
      <c r="CB79" s="225">
        <v>0</v>
      </c>
      <c r="CC79" s="290" t="s">
        <v>221</v>
      </c>
      <c r="CD79" s="290" t="s">
        <v>221</v>
      </c>
      <c r="CE79" s="195">
        <f t="shared" si="8"/>
        <v>698608.99999999988</v>
      </c>
      <c r="CF79" s="195">
        <f>BA59</f>
        <v>0</v>
      </c>
    </row>
    <row r="80" spans="1:84" ht="14.15" x14ac:dyDescent="0.35">
      <c r="A80" s="171" t="s">
        <v>252</v>
      </c>
      <c r="B80" s="175"/>
      <c r="C80" s="296">
        <v>20.013949312326858</v>
      </c>
      <c r="D80" s="296">
        <v>46.895809582617019</v>
      </c>
      <c r="E80" s="296">
        <v>0.78051438345472424</v>
      </c>
      <c r="F80" s="296">
        <v>16.283975340235074</v>
      </c>
      <c r="G80" s="296">
        <v>0</v>
      </c>
      <c r="H80" s="296">
        <v>0</v>
      </c>
      <c r="I80" s="296">
        <v>0</v>
      </c>
      <c r="J80" s="296">
        <v>0</v>
      </c>
      <c r="K80" s="296">
        <v>0</v>
      </c>
      <c r="L80" s="296">
        <v>0</v>
      </c>
      <c r="M80" s="296">
        <v>0</v>
      </c>
      <c r="N80" s="296">
        <v>0</v>
      </c>
      <c r="O80" s="296">
        <v>0</v>
      </c>
      <c r="P80" s="296">
        <v>30.222878762983168</v>
      </c>
      <c r="Q80" s="296">
        <v>0</v>
      </c>
      <c r="R80" s="296">
        <v>23.027698626982506</v>
      </c>
      <c r="S80" s="296">
        <v>0</v>
      </c>
      <c r="T80" s="296">
        <v>0</v>
      </c>
      <c r="U80" s="296">
        <v>5.9931506841105278E-2</v>
      </c>
      <c r="V80" s="187">
        <v>0</v>
      </c>
      <c r="W80" s="187">
        <v>0</v>
      </c>
      <c r="X80" s="187">
        <v>1.7979452052331582E-3</v>
      </c>
      <c r="Y80" s="187">
        <v>4.6854691774403463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30.728235612229014</v>
      </c>
      <c r="AH80" s="187">
        <v>0</v>
      </c>
      <c r="AI80" s="187">
        <v>9.1798815055917977</v>
      </c>
      <c r="AJ80" s="187">
        <v>3.070832876291667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1.2935376710556798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89">
        <v>0</v>
      </c>
      <c r="BM80" s="249" t="s">
        <v>221</v>
      </c>
      <c r="BN80" s="289">
        <v>0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 t="s">
        <v>221</v>
      </c>
      <c r="BV80" s="254" t="s">
        <v>221</v>
      </c>
      <c r="BW80" s="254" t="s">
        <v>221</v>
      </c>
      <c r="BX80" s="289">
        <v>0.10870136984812311</v>
      </c>
      <c r="BY80" s="289">
        <v>0.18003424655068029</v>
      </c>
      <c r="BZ80" s="289">
        <v>2.9558219174033118E-2</v>
      </c>
      <c r="CA80" s="254" t="s">
        <v>221</v>
      </c>
      <c r="CB80" s="254" t="s">
        <v>221</v>
      </c>
      <c r="CC80" s="289">
        <v>1.0619671231421963</v>
      </c>
      <c r="CD80" s="249" t="s">
        <v>221</v>
      </c>
      <c r="CE80" s="255">
        <f t="shared" si="8"/>
        <v>187.62477326196924</v>
      </c>
      <c r="CF80" s="255"/>
    </row>
    <row r="81" spans="1:7" ht="12.65" customHeight="1" x14ac:dyDescent="0.35">
      <c r="A81" s="208" t="s">
        <v>253</v>
      </c>
      <c r="B81" s="208"/>
      <c r="C81" s="208"/>
      <c r="D81" s="208"/>
      <c r="E81" s="208"/>
    </row>
    <row r="82" spans="1:7" ht="12.65" customHeight="1" x14ac:dyDescent="0.35">
      <c r="A82" s="171" t="s">
        <v>254</v>
      </c>
      <c r="B82" s="172"/>
      <c r="C82" s="282" t="s">
        <v>1282</v>
      </c>
      <c r="D82" s="256"/>
      <c r="E82" s="175"/>
    </row>
    <row r="83" spans="1:7" ht="12.65" customHeight="1" x14ac:dyDescent="0.35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7" ht="12.65" customHeight="1" x14ac:dyDescent="0.35">
      <c r="A84" s="173" t="s">
        <v>257</v>
      </c>
      <c r="B84" s="172" t="s">
        <v>256</v>
      </c>
      <c r="C84" s="230" t="s">
        <v>1270</v>
      </c>
      <c r="D84" s="205"/>
      <c r="E84" s="204"/>
      <c r="G84" s="292" t="s">
        <v>1279</v>
      </c>
    </row>
    <row r="85" spans="1:7" ht="12.65" customHeight="1" x14ac:dyDescent="0.35">
      <c r="A85" s="173" t="s">
        <v>1251</v>
      </c>
      <c r="B85" s="172"/>
      <c r="C85" s="271" t="s">
        <v>1271</v>
      </c>
      <c r="D85" s="205"/>
      <c r="E85" s="204"/>
      <c r="G85" s="292" t="s">
        <v>1278</v>
      </c>
    </row>
    <row r="86" spans="1:7" ht="12.65" customHeight="1" x14ac:dyDescent="0.3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7" ht="12.65" customHeight="1" x14ac:dyDescent="0.3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7" ht="12.65" customHeight="1" x14ac:dyDescent="0.3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7" ht="12.65" customHeight="1" x14ac:dyDescent="0.35">
      <c r="A89" s="173" t="s">
        <v>260</v>
      </c>
      <c r="B89" s="172" t="s">
        <v>256</v>
      </c>
      <c r="C89" s="230" t="s">
        <v>1280</v>
      </c>
      <c r="D89" s="205"/>
      <c r="E89" s="204"/>
    </row>
    <row r="90" spans="1:7" ht="12.65" customHeight="1" x14ac:dyDescent="0.3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7" ht="12.65" customHeight="1" x14ac:dyDescent="0.35">
      <c r="A91" s="173" t="s">
        <v>262</v>
      </c>
      <c r="B91" s="172" t="s">
        <v>256</v>
      </c>
      <c r="C91" s="230" t="s">
        <v>1268</v>
      </c>
      <c r="D91" s="205"/>
      <c r="E91" s="204"/>
    </row>
    <row r="92" spans="1:7" ht="12.65" customHeight="1" x14ac:dyDescent="0.3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7" ht="12.65" customHeight="1" x14ac:dyDescent="0.3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7" ht="12.65" customHeight="1" x14ac:dyDescent="0.35">
      <c r="A94" s="173"/>
      <c r="B94" s="173"/>
      <c r="C94" s="191"/>
      <c r="D94" s="175"/>
      <c r="E94" s="175"/>
    </row>
    <row r="95" spans="1:7" ht="12.65" customHeight="1" x14ac:dyDescent="0.35">
      <c r="A95" s="208" t="s">
        <v>265</v>
      </c>
      <c r="B95" s="208"/>
      <c r="C95" s="208"/>
      <c r="D95" s="208"/>
      <c r="E95" s="208"/>
    </row>
    <row r="96" spans="1:7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4588</v>
      </c>
      <c r="D111" s="174">
        <v>19663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1130</v>
      </c>
      <c r="D114" s="174">
        <v>1442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10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76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21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16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123</v>
      </c>
    </row>
    <row r="128" spans="1:5" ht="12.65" customHeight="1" x14ac:dyDescent="0.35">
      <c r="A128" s="173" t="s">
        <v>292</v>
      </c>
      <c r="B128" s="172" t="s">
        <v>256</v>
      </c>
      <c r="C128" s="189">
        <v>123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10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2188.8510313216198</v>
      </c>
      <c r="C138" s="189">
        <v>1084.7868601986249</v>
      </c>
      <c r="D138" s="174">
        <v>1314.3621084797555</v>
      </c>
      <c r="E138" s="175">
        <f>SUM(B138:D138)</f>
        <v>4588</v>
      </c>
    </row>
    <row r="139" spans="1:6" ht="12.65" customHeight="1" x14ac:dyDescent="0.35">
      <c r="A139" s="173" t="s">
        <v>215</v>
      </c>
      <c r="B139" s="174">
        <v>11280.326179454809</v>
      </c>
      <c r="C139" s="189">
        <v>4511.0412867629866</v>
      </c>
      <c r="D139" s="174">
        <f>19663-B139-C139</f>
        <v>3871.6325337822045</v>
      </c>
      <c r="E139" s="175">
        <f>SUM(B139:D139)</f>
        <v>19663</v>
      </c>
    </row>
    <row r="140" spans="1:6" ht="12.65" customHeight="1" x14ac:dyDescent="0.35">
      <c r="A140" s="173" t="s">
        <v>298</v>
      </c>
      <c r="B140" s="174">
        <v>15464.006278506225</v>
      </c>
      <c r="C140" s="174">
        <v>8281.2530027960584</v>
      </c>
      <c r="D140" s="174">
        <v>16367.740718697716</v>
      </c>
      <c r="E140" s="175">
        <f>SUM(B140:D140)</f>
        <v>40113</v>
      </c>
    </row>
    <row r="141" spans="1:6" ht="12.65" customHeight="1" x14ac:dyDescent="0.35">
      <c r="A141" s="173" t="s">
        <v>245</v>
      </c>
      <c r="B141" s="174">
        <v>145209567.97999999</v>
      </c>
      <c r="C141" s="189">
        <v>45747822.246703282</v>
      </c>
      <c r="D141" s="174">
        <v>60565166.623296723</v>
      </c>
      <c r="E141" s="175">
        <f>SUM(B141:D141)</f>
        <v>251522556.85000002</v>
      </c>
      <c r="F141" s="199"/>
    </row>
    <row r="142" spans="1:6" ht="12.65" customHeight="1" x14ac:dyDescent="0.35">
      <c r="A142" s="173" t="s">
        <v>246</v>
      </c>
      <c r="B142" s="174">
        <v>182839883.89286074</v>
      </c>
      <c r="C142" s="189">
        <v>97914040.53056924</v>
      </c>
      <c r="D142" s="174">
        <v>193525258.50657004</v>
      </c>
      <c r="E142" s="175">
        <f>SUM(B142:D142)</f>
        <v>474279182.93000001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3723024.4600000004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/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/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5625631.4699999997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/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4517667.59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10162.17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13876485.689999999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189319.19999999998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444433.74000000005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633752.94000000006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1584512.99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1584512.99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22747.61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1154841.2700000003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1177588.8800000004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2979692.93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2979692.93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8979210</v>
      </c>
      <c r="C195" s="189">
        <v>0</v>
      </c>
      <c r="D195" s="174">
        <v>0</v>
      </c>
      <c r="E195" s="175">
        <f t="shared" ref="E195:E203" si="11">SUM(B195:C195)-D195</f>
        <v>8979210</v>
      </c>
    </row>
    <row r="196" spans="1:8" ht="12.65" customHeight="1" x14ac:dyDescent="0.35">
      <c r="A196" s="173" t="s">
        <v>333</v>
      </c>
      <c r="B196" s="174">
        <v>766764</v>
      </c>
      <c r="C196" s="189">
        <v>0</v>
      </c>
      <c r="D196" s="174">
        <v>0</v>
      </c>
      <c r="E196" s="175">
        <f t="shared" si="11"/>
        <v>766764</v>
      </c>
    </row>
    <row r="197" spans="1:8" ht="12.65" customHeight="1" x14ac:dyDescent="0.35">
      <c r="A197" s="173" t="s">
        <v>334</v>
      </c>
      <c r="B197" s="174">
        <v>32498183.829999998</v>
      </c>
      <c r="C197" s="189">
        <v>1443134.7</v>
      </c>
      <c r="D197" s="174">
        <v>0</v>
      </c>
      <c r="E197" s="175">
        <f t="shared" si="11"/>
        <v>33941318.530000001</v>
      </c>
    </row>
    <row r="198" spans="1:8" ht="12.65" customHeight="1" x14ac:dyDescent="0.3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1"/>
        <v>0</v>
      </c>
    </row>
    <row r="199" spans="1:8" ht="12.65" customHeight="1" x14ac:dyDescent="0.35">
      <c r="A199" s="173" t="s">
        <v>336</v>
      </c>
      <c r="B199" s="174">
        <v>1044163.4900000002</v>
      </c>
      <c r="C199" s="189">
        <v>163049.88</v>
      </c>
      <c r="D199" s="174">
        <v>0</v>
      </c>
      <c r="E199" s="175">
        <f t="shared" si="11"/>
        <v>1207213.3700000001</v>
      </c>
    </row>
    <row r="200" spans="1:8" ht="12.65" customHeight="1" x14ac:dyDescent="0.35">
      <c r="A200" s="173" t="s">
        <v>337</v>
      </c>
      <c r="B200" s="174">
        <v>16643571.160000004</v>
      </c>
      <c r="C200" s="189">
        <v>4829769.97</v>
      </c>
      <c r="D200" s="174">
        <v>23036.01</v>
      </c>
      <c r="E200" s="175">
        <f t="shared" si="11"/>
        <v>21450305.120000001</v>
      </c>
    </row>
    <row r="201" spans="1:8" ht="12.65" customHeight="1" x14ac:dyDescent="0.3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1"/>
        <v>0</v>
      </c>
    </row>
    <row r="202" spans="1:8" ht="12.65" customHeight="1" x14ac:dyDescent="0.35">
      <c r="A202" s="173" t="s">
        <v>339</v>
      </c>
      <c r="B202" s="174">
        <v>135000</v>
      </c>
      <c r="C202" s="189">
        <v>0</v>
      </c>
      <c r="D202" s="174">
        <v>0</v>
      </c>
      <c r="E202" s="175">
        <f t="shared" si="11"/>
        <v>135000</v>
      </c>
    </row>
    <row r="203" spans="1:8" ht="12.65" customHeight="1" x14ac:dyDescent="0.35">
      <c r="A203" s="173" t="s">
        <v>340</v>
      </c>
      <c r="B203" s="174">
        <v>0</v>
      </c>
      <c r="C203" s="189">
        <v>0</v>
      </c>
      <c r="D203" s="174">
        <v>0</v>
      </c>
      <c r="E203" s="175">
        <f t="shared" si="11"/>
        <v>0</v>
      </c>
    </row>
    <row r="204" spans="1:8" ht="12.65" customHeight="1" x14ac:dyDescent="0.35">
      <c r="A204" s="173" t="s">
        <v>203</v>
      </c>
      <c r="B204" s="175">
        <f>SUM(B195:B203)</f>
        <v>60066892.480000004</v>
      </c>
      <c r="C204" s="191">
        <f>SUM(C195:C203)</f>
        <v>6435954.5499999998</v>
      </c>
      <c r="D204" s="175">
        <f>SUM(D195:D203)</f>
        <v>23036.01</v>
      </c>
      <c r="E204" s="175">
        <f>SUM(E195:E203)</f>
        <v>66479811.019999996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273844.30000000005</v>
      </c>
      <c r="C209" s="189">
        <v>109537.70999999995</v>
      </c>
      <c r="D209" s="174">
        <v>0</v>
      </c>
      <c r="E209" s="175">
        <f t="shared" ref="E209:E216" si="12">SUM(B209:C209)-D209</f>
        <v>383382.01</v>
      </c>
      <c r="H209" s="259"/>
    </row>
    <row r="210" spans="1:8" ht="12.65" customHeight="1" x14ac:dyDescent="0.35">
      <c r="A210" s="173" t="s">
        <v>334</v>
      </c>
      <c r="B210" s="174">
        <v>4022336.0199999996</v>
      </c>
      <c r="C210" s="189">
        <v>1796579.6400000025</v>
      </c>
      <c r="D210" s="174">
        <v>0</v>
      </c>
      <c r="E210" s="175">
        <f t="shared" si="12"/>
        <v>5818915.660000002</v>
      </c>
      <c r="H210" s="259"/>
    </row>
    <row r="211" spans="1:8" ht="12.65" customHeight="1" x14ac:dyDescent="0.3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2"/>
        <v>0</v>
      </c>
      <c r="H211" s="259"/>
    </row>
    <row r="212" spans="1:8" ht="12.65" customHeight="1" x14ac:dyDescent="0.35">
      <c r="A212" s="173" t="s">
        <v>336</v>
      </c>
      <c r="B212" s="174">
        <v>213501.49</v>
      </c>
      <c r="C212" s="189">
        <v>113673.35999999999</v>
      </c>
      <c r="D212" s="174">
        <v>0</v>
      </c>
      <c r="E212" s="175">
        <f t="shared" si="12"/>
        <v>327174.84999999998</v>
      </c>
      <c r="H212" s="259"/>
    </row>
    <row r="213" spans="1:8" ht="12.65" customHeight="1" x14ac:dyDescent="0.35">
      <c r="A213" s="173" t="s">
        <v>337</v>
      </c>
      <c r="B213" s="174">
        <v>7318495.3700000001</v>
      </c>
      <c r="C213" s="189">
        <v>3303979.1300000064</v>
      </c>
      <c r="D213" s="174">
        <v>9577.81</v>
      </c>
      <c r="E213" s="175">
        <f t="shared" si="12"/>
        <v>10612896.690000007</v>
      </c>
      <c r="H213" s="259"/>
    </row>
    <row r="214" spans="1:8" ht="12.65" customHeight="1" x14ac:dyDescent="0.3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2"/>
        <v>0</v>
      </c>
      <c r="H214" s="259"/>
    </row>
    <row r="215" spans="1:8" ht="12.65" customHeight="1" x14ac:dyDescent="0.35">
      <c r="A215" s="173" t="s">
        <v>339</v>
      </c>
      <c r="B215" s="174">
        <v>46577.39</v>
      </c>
      <c r="C215" s="189">
        <v>18630.96</v>
      </c>
      <c r="D215" s="174">
        <v>0</v>
      </c>
      <c r="E215" s="175">
        <f t="shared" si="12"/>
        <v>65208.35</v>
      </c>
      <c r="H215" s="259"/>
    </row>
    <row r="216" spans="1:8" ht="12.65" customHeight="1" x14ac:dyDescent="0.3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2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11874754.57</v>
      </c>
      <c r="C217" s="191">
        <f>SUM(C208:C216)</f>
        <v>5342400.8000000091</v>
      </c>
      <c r="D217" s="175">
        <f>SUM(D208:D216)</f>
        <v>9577.81</v>
      </c>
      <c r="E217" s="175">
        <f>SUM(E208:E216)</f>
        <v>17207577.56000001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9" t="s">
        <v>1255</v>
      </c>
      <c r="C220" s="299"/>
      <c r="D220" s="208"/>
      <c r="E220" s="208"/>
    </row>
    <row r="221" spans="1:8" ht="12.65" customHeight="1" x14ac:dyDescent="0.35">
      <c r="A221" s="272" t="s">
        <v>1255</v>
      </c>
      <c r="B221" s="208"/>
      <c r="C221" s="189">
        <v>4171476.9900000012</v>
      </c>
      <c r="D221" s="172">
        <f>C221</f>
        <v>4171476.9900000012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279529170.78086501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125777278.55751544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7850012.7968722275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33953207.931983128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121255480.87276421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568365150.93999994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3947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3363357.0070153601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10141417.97298464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13504774.98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v>4232437.24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4232437.24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590273840.14999998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45" customHeight="1" x14ac:dyDescent="0.35">
      <c r="A250" s="173" t="s">
        <v>362</v>
      </c>
      <c r="B250" s="172" t="s">
        <v>256</v>
      </c>
      <c r="C250" s="189">
        <v>0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17389607.480000019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2313904.4899999965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5454.7199999999884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3161434.2199999997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-1.2732999999999999E-11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18242591.930000022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4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45" customHeight="1" x14ac:dyDescent="0.35">
      <c r="A267" s="173" t="s">
        <v>332</v>
      </c>
      <c r="B267" s="172" t="s">
        <v>256</v>
      </c>
      <c r="C267" s="189">
        <v>8979210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766764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33941318.529999994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1207213.3699999999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21450305.120000001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135000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66479811.019999996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17207577.560000002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49272233.459999993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0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>
        <v>68985724.879999995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3356666.4799999995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72342391.359999999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139857216.75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972491.71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1184166.1400000004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0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295000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530199.91999999993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2981857.7700000005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91214749.310000002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2122.6899999999996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91216872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91216872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45658486.980000004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139857216.75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139857216.75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251522556.84999999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483972661.93000001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735495218.77999997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v>4171476.9900000012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572597588.17999995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13504774.979999997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590273840.14999998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145221378.63</v>
      </c>
      <c r="E368" s="175"/>
    </row>
    <row r="369" spans="1:6" ht="12.65" customHeight="1" x14ac:dyDescent="0.35">
      <c r="A369" s="257" t="s">
        <v>436</v>
      </c>
      <c r="B369" s="257"/>
      <c r="C369" s="257"/>
      <c r="D369" s="257"/>
      <c r="E369" s="257"/>
    </row>
    <row r="370" spans="1:6" ht="12.65" customHeight="1" x14ac:dyDescent="0.35">
      <c r="A370" s="173" t="s">
        <v>437</v>
      </c>
      <c r="B370" s="172" t="s">
        <v>256</v>
      </c>
      <c r="C370" s="189">
        <v>4612918.13</v>
      </c>
      <c r="D370" s="175"/>
      <c r="E370" s="175"/>
    </row>
    <row r="371" spans="1:6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6" ht="12.65" customHeight="1" x14ac:dyDescent="0.35">
      <c r="A372" s="173" t="s">
        <v>439</v>
      </c>
      <c r="B372" s="175"/>
      <c r="C372" s="191"/>
      <c r="D372" s="175">
        <f>SUM(C370:C371)</f>
        <v>4612918.13</v>
      </c>
      <c r="E372" s="175"/>
    </row>
    <row r="373" spans="1:6" ht="12.65" customHeight="1" x14ac:dyDescent="0.35">
      <c r="A373" s="173" t="s">
        <v>440</v>
      </c>
      <c r="B373" s="175"/>
      <c r="C373" s="191"/>
      <c r="D373" s="175">
        <f>D368+D372</f>
        <v>149834296.75999999</v>
      </c>
      <c r="E373" s="175"/>
    </row>
    <row r="374" spans="1:6" ht="12.65" customHeight="1" x14ac:dyDescent="0.35">
      <c r="A374" s="173"/>
      <c r="B374" s="175"/>
      <c r="C374" s="191"/>
      <c r="D374" s="175"/>
      <c r="E374" s="175"/>
    </row>
    <row r="375" spans="1:6" ht="12.65" customHeight="1" x14ac:dyDescent="0.35">
      <c r="A375" s="173"/>
      <c r="B375" s="175"/>
      <c r="C375" s="191"/>
      <c r="D375" s="175"/>
      <c r="E375" s="175"/>
    </row>
    <row r="376" spans="1:6" ht="12.65" customHeight="1" x14ac:dyDescent="0.35">
      <c r="A376" s="173"/>
      <c r="B376" s="175"/>
      <c r="C376" s="191"/>
      <c r="D376" s="175"/>
      <c r="E376" s="175"/>
    </row>
    <row r="377" spans="1:6" ht="12.65" customHeight="1" x14ac:dyDescent="0.35">
      <c r="A377" s="257" t="s">
        <v>441</v>
      </c>
      <c r="B377" s="257"/>
      <c r="C377" s="257"/>
      <c r="D377" s="257"/>
      <c r="E377" s="257"/>
      <c r="F377" s="2" t="s">
        <v>1281</v>
      </c>
    </row>
    <row r="378" spans="1:6" ht="12.65" customHeight="1" x14ac:dyDescent="0.35">
      <c r="A378" s="173" t="s">
        <v>442</v>
      </c>
      <c r="B378" s="172" t="s">
        <v>256</v>
      </c>
      <c r="C378" s="189">
        <v>63048326.45000001</v>
      </c>
      <c r="D378" s="175"/>
      <c r="E378" s="175"/>
      <c r="F378" s="298">
        <f t="shared" ref="F378:F385" si="13">ROUNDDOWN(C378-CE61,0)</f>
        <v>0</v>
      </c>
    </row>
    <row r="379" spans="1:6" ht="12.65" customHeight="1" x14ac:dyDescent="0.35">
      <c r="A379" s="173" t="s">
        <v>3</v>
      </c>
      <c r="B379" s="172" t="s">
        <v>256</v>
      </c>
      <c r="C379" s="189">
        <v>13876485.690000001</v>
      </c>
      <c r="D379" s="175"/>
      <c r="E379" s="175"/>
      <c r="F379" s="298">
        <f t="shared" si="13"/>
        <v>0</v>
      </c>
    </row>
    <row r="380" spans="1:6" ht="12.65" customHeight="1" x14ac:dyDescent="0.35">
      <c r="A380" s="173" t="s">
        <v>236</v>
      </c>
      <c r="B380" s="172" t="s">
        <v>256</v>
      </c>
      <c r="C380" s="189">
        <v>5408632.1900000004</v>
      </c>
      <c r="D380" s="175"/>
      <c r="E380" s="175"/>
      <c r="F380" s="298">
        <f t="shared" si="13"/>
        <v>0</v>
      </c>
    </row>
    <row r="381" spans="1:6" ht="12.65" customHeight="1" x14ac:dyDescent="0.35">
      <c r="A381" s="173" t="s">
        <v>443</v>
      </c>
      <c r="B381" s="172" t="s">
        <v>256</v>
      </c>
      <c r="C381" s="189">
        <v>27824899.940000009</v>
      </c>
      <c r="D381" s="175"/>
      <c r="E381" s="175"/>
      <c r="F381" s="298">
        <f t="shared" si="13"/>
        <v>0</v>
      </c>
    </row>
    <row r="382" spans="1:6" ht="12.65" customHeight="1" x14ac:dyDescent="0.35">
      <c r="A382" s="173" t="s">
        <v>444</v>
      </c>
      <c r="B382" s="172" t="s">
        <v>256</v>
      </c>
      <c r="C382" s="189">
        <v>604309.67000000016</v>
      </c>
      <c r="D382" s="175"/>
      <c r="E382" s="175"/>
      <c r="F382" s="298">
        <f t="shared" si="13"/>
        <v>0</v>
      </c>
    </row>
    <row r="383" spans="1:6" ht="12.65" customHeight="1" x14ac:dyDescent="0.35">
      <c r="A383" s="173" t="s">
        <v>445</v>
      </c>
      <c r="B383" s="172" t="s">
        <v>256</v>
      </c>
      <c r="C383" s="189">
        <f>CE66</f>
        <v>6044742.5700000022</v>
      </c>
      <c r="D383" s="175"/>
      <c r="E383" s="175"/>
      <c r="F383" s="298">
        <f t="shared" si="13"/>
        <v>0</v>
      </c>
    </row>
    <row r="384" spans="1:6" ht="12.65" customHeight="1" x14ac:dyDescent="0.35">
      <c r="A384" s="173" t="s">
        <v>6</v>
      </c>
      <c r="B384" s="172" t="s">
        <v>256</v>
      </c>
      <c r="C384" s="189">
        <v>7037907.120000001</v>
      </c>
      <c r="D384" s="175"/>
      <c r="E384" s="175"/>
      <c r="F384" s="298">
        <f t="shared" si="13"/>
        <v>0</v>
      </c>
    </row>
    <row r="385" spans="1:6" ht="12.65" customHeight="1" x14ac:dyDescent="0.35">
      <c r="A385" s="173" t="s">
        <v>446</v>
      </c>
      <c r="B385" s="172" t="s">
        <v>256</v>
      </c>
      <c r="C385" s="189">
        <v>633752.93999999983</v>
      </c>
      <c r="D385" s="175"/>
      <c r="E385" s="175"/>
      <c r="F385" s="298">
        <f t="shared" si="13"/>
        <v>0</v>
      </c>
    </row>
    <row r="386" spans="1:6" ht="12.65" customHeight="1" x14ac:dyDescent="0.35">
      <c r="A386" s="173" t="s">
        <v>447</v>
      </c>
      <c r="B386" s="172" t="s">
        <v>256</v>
      </c>
      <c r="C386" s="189">
        <v>1584512.9900000002</v>
      </c>
      <c r="D386" s="175"/>
      <c r="E386" s="175"/>
      <c r="F386" s="298">
        <f>ROUNDDOWN(SUM(C386:C389)-CE69,0)</f>
        <v>0</v>
      </c>
    </row>
    <row r="387" spans="1:6" ht="12.65" customHeight="1" x14ac:dyDescent="0.35">
      <c r="A387" s="173" t="s">
        <v>448</v>
      </c>
      <c r="B387" s="172" t="s">
        <v>256</v>
      </c>
      <c r="C387" s="189">
        <v>1177588.8800000001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2979692.9300000006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4524473.3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134745324.67000005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15088972.089999944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15088972.089999944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15088972.089999944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VALLEY HOSPITAL AND MEDICAL CENTER   H-0     FYE 12/31/2020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4588</v>
      </c>
      <c r="C414" s="194">
        <f>E138</f>
        <v>4588</v>
      </c>
      <c r="D414" s="179"/>
    </row>
    <row r="415" spans="1:5" ht="12.65" customHeight="1" x14ac:dyDescent="0.35">
      <c r="A415" s="179" t="s">
        <v>464</v>
      </c>
      <c r="B415" s="179">
        <f>D111</f>
        <v>19663</v>
      </c>
      <c r="C415" s="179">
        <f>E139</f>
        <v>19663</v>
      </c>
      <c r="D415" s="194">
        <f>SUM(C59:H59)+N59</f>
        <v>18313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1130</v>
      </c>
    </row>
    <row r="424" spans="1:7" ht="12.65" customHeight="1" x14ac:dyDescent="0.35">
      <c r="A424" s="179" t="s">
        <v>1244</v>
      </c>
      <c r="B424" s="179">
        <f>D114</f>
        <v>1442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4">C378</f>
        <v>63048326.45000001</v>
      </c>
      <c r="C427" s="179">
        <f t="shared" ref="C427:C434" si="15">CE61</f>
        <v>63048326.45000001</v>
      </c>
      <c r="D427" s="179"/>
    </row>
    <row r="428" spans="1:7" ht="12.65" customHeight="1" x14ac:dyDescent="0.35">
      <c r="A428" s="179" t="s">
        <v>3</v>
      </c>
      <c r="B428" s="179">
        <f t="shared" si="14"/>
        <v>13876485.690000001</v>
      </c>
      <c r="C428" s="179">
        <f t="shared" si="15"/>
        <v>13876485</v>
      </c>
      <c r="D428" s="179">
        <f>D173</f>
        <v>13876485.689999999</v>
      </c>
    </row>
    <row r="429" spans="1:7" ht="12.65" customHeight="1" x14ac:dyDescent="0.35">
      <c r="A429" s="179" t="s">
        <v>236</v>
      </c>
      <c r="B429" s="179">
        <f t="shared" si="14"/>
        <v>5408632.1900000004</v>
      </c>
      <c r="C429" s="179">
        <f t="shared" si="15"/>
        <v>5408632.1900000004</v>
      </c>
      <c r="D429" s="179"/>
    </row>
    <row r="430" spans="1:7" ht="12.65" customHeight="1" x14ac:dyDescent="0.35">
      <c r="A430" s="179" t="s">
        <v>237</v>
      </c>
      <c r="B430" s="179">
        <f t="shared" si="14"/>
        <v>27824899.940000009</v>
      </c>
      <c r="C430" s="179">
        <f t="shared" si="15"/>
        <v>27824899.940000009</v>
      </c>
      <c r="D430" s="179"/>
    </row>
    <row r="431" spans="1:7" ht="12.65" customHeight="1" x14ac:dyDescent="0.35">
      <c r="A431" s="179" t="s">
        <v>444</v>
      </c>
      <c r="B431" s="179">
        <f t="shared" si="14"/>
        <v>604309.67000000016</v>
      </c>
      <c r="C431" s="179">
        <f t="shared" si="15"/>
        <v>604309.67000000016</v>
      </c>
      <c r="D431" s="179"/>
    </row>
    <row r="432" spans="1:7" ht="12.65" customHeight="1" x14ac:dyDescent="0.35">
      <c r="A432" s="179" t="s">
        <v>445</v>
      </c>
      <c r="B432" s="179">
        <f t="shared" si="14"/>
        <v>6044742.5700000022</v>
      </c>
      <c r="C432" s="179">
        <f t="shared" si="15"/>
        <v>6044742.5700000022</v>
      </c>
      <c r="D432" s="179"/>
    </row>
    <row r="433" spans="1:7" ht="12.65" customHeight="1" x14ac:dyDescent="0.35">
      <c r="A433" s="179" t="s">
        <v>6</v>
      </c>
      <c r="B433" s="179">
        <f t="shared" si="14"/>
        <v>7037907.120000001</v>
      </c>
      <c r="C433" s="179">
        <f t="shared" si="15"/>
        <v>7037908</v>
      </c>
      <c r="D433" s="179">
        <f>C217</f>
        <v>5342400.8000000091</v>
      </c>
    </row>
    <row r="434" spans="1:7" ht="12.65" customHeight="1" x14ac:dyDescent="0.35">
      <c r="A434" s="179" t="s">
        <v>474</v>
      </c>
      <c r="B434" s="179">
        <f t="shared" si="14"/>
        <v>633752.93999999983</v>
      </c>
      <c r="C434" s="179">
        <f t="shared" si="15"/>
        <v>633752.93999999983</v>
      </c>
      <c r="D434" s="179">
        <f>D177</f>
        <v>633752.94000000006</v>
      </c>
    </row>
    <row r="435" spans="1:7" ht="12.65" customHeight="1" x14ac:dyDescent="0.35">
      <c r="A435" s="179" t="s">
        <v>447</v>
      </c>
      <c r="B435" s="179">
        <f t="shared" si="14"/>
        <v>1584512.9900000002</v>
      </c>
      <c r="C435" s="179"/>
      <c r="D435" s="179">
        <f>D181</f>
        <v>1584512.99</v>
      </c>
    </row>
    <row r="436" spans="1:7" ht="12.65" customHeight="1" x14ac:dyDescent="0.35">
      <c r="A436" s="179" t="s">
        <v>475</v>
      </c>
      <c r="B436" s="179">
        <f t="shared" si="14"/>
        <v>1177588.8800000001</v>
      </c>
      <c r="C436" s="179"/>
      <c r="D436" s="179">
        <f>D186</f>
        <v>1177588.8800000004</v>
      </c>
    </row>
    <row r="437" spans="1:7" ht="12.65" customHeight="1" x14ac:dyDescent="0.35">
      <c r="A437" s="194" t="s">
        <v>449</v>
      </c>
      <c r="B437" s="194">
        <f t="shared" si="14"/>
        <v>2979692.9300000006</v>
      </c>
      <c r="C437" s="194"/>
      <c r="D437" s="194">
        <f>D190</f>
        <v>2979692.93</v>
      </c>
    </row>
    <row r="438" spans="1:7" ht="12.65" customHeight="1" x14ac:dyDescent="0.35">
      <c r="A438" s="194" t="s">
        <v>476</v>
      </c>
      <c r="B438" s="194">
        <f>C386+C387+C388</f>
        <v>5741794.8000000007</v>
      </c>
      <c r="C438" s="194">
        <f>CD69</f>
        <v>5741794.8000000007</v>
      </c>
      <c r="D438" s="194">
        <f>D181+D186+D190</f>
        <v>5741794.8000000007</v>
      </c>
    </row>
    <row r="439" spans="1:7" ht="12.65" customHeight="1" x14ac:dyDescent="0.35">
      <c r="A439" s="179" t="s">
        <v>451</v>
      </c>
      <c r="B439" s="194">
        <f>C389</f>
        <v>4524473.3</v>
      </c>
      <c r="C439" s="194">
        <f>SUM(C69:CC69)</f>
        <v>4524473.3</v>
      </c>
      <c r="D439" s="179"/>
    </row>
    <row r="440" spans="1:7" ht="12.65" customHeight="1" x14ac:dyDescent="0.35">
      <c r="A440" s="179" t="s">
        <v>477</v>
      </c>
      <c r="B440" s="194">
        <f>B438+B439</f>
        <v>10266268.100000001</v>
      </c>
      <c r="C440" s="194">
        <f>CE69</f>
        <v>10266268.100000001</v>
      </c>
      <c r="D440" s="179"/>
    </row>
    <row r="441" spans="1:7" ht="12.65" customHeight="1" x14ac:dyDescent="0.35">
      <c r="A441" s="179" t="s">
        <v>478</v>
      </c>
      <c r="B441" s="179">
        <f>D390</f>
        <v>134745324.67000005</v>
      </c>
      <c r="C441" s="179">
        <f>SUM(C427:C437)+C440</f>
        <v>134745324.86000004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4171476.9900000012</v>
      </c>
      <c r="C444" s="179">
        <f>C363</f>
        <v>4171476.9900000012</v>
      </c>
      <c r="D444" s="179"/>
    </row>
    <row r="445" spans="1:7" ht="12.65" customHeight="1" x14ac:dyDescent="0.35">
      <c r="A445" s="179" t="s">
        <v>343</v>
      </c>
      <c r="B445" s="179">
        <f>D229</f>
        <v>568365150.93999994</v>
      </c>
      <c r="C445" s="179">
        <f>C364</f>
        <v>572597588.17999995</v>
      </c>
      <c r="D445" s="179"/>
    </row>
    <row r="446" spans="1:7" ht="12.65" customHeight="1" x14ac:dyDescent="0.35">
      <c r="A446" s="179" t="s">
        <v>351</v>
      </c>
      <c r="B446" s="179">
        <f>D236</f>
        <v>13504774.98</v>
      </c>
      <c r="C446" s="179">
        <f>C365</f>
        <v>13504774.979999997</v>
      </c>
      <c r="D446" s="179"/>
    </row>
    <row r="447" spans="1:7" ht="12.65" customHeight="1" x14ac:dyDescent="0.35">
      <c r="A447" s="179" t="s">
        <v>356</v>
      </c>
      <c r="B447" s="179">
        <f>D240</f>
        <v>4232437.24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590273840.14999998</v>
      </c>
      <c r="C448" s="179">
        <f>D367</f>
        <v>590273840.14999998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3947</v>
      </c>
    </row>
    <row r="454" spans="1:7" ht="12.65" customHeight="1" x14ac:dyDescent="0.35">
      <c r="A454" s="179" t="s">
        <v>168</v>
      </c>
      <c r="B454" s="179">
        <f>C233</f>
        <v>3363357.0070153601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10141417.97298464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4612918.13</v>
      </c>
      <c r="C458" s="194">
        <f>CE70</f>
        <v>4612918.1300000008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251522556.84999999</v>
      </c>
      <c r="C463" s="194">
        <f>CE73</f>
        <v>251522556.84999999</v>
      </c>
      <c r="D463" s="194">
        <f>E141+E147+E153</f>
        <v>251522556.85000002</v>
      </c>
    </row>
    <row r="464" spans="1:7" ht="12.65" customHeight="1" x14ac:dyDescent="0.35">
      <c r="A464" s="179" t="s">
        <v>246</v>
      </c>
      <c r="B464" s="194">
        <f>C360</f>
        <v>483972661.93000001</v>
      </c>
      <c r="C464" s="194">
        <f>CE74</f>
        <v>483972661.93000001</v>
      </c>
      <c r="D464" s="194">
        <f>E142+E148+E154</f>
        <v>474279182.93000001</v>
      </c>
    </row>
    <row r="465" spans="1:7" ht="12.65" customHeight="1" x14ac:dyDescent="0.35">
      <c r="A465" s="179" t="s">
        <v>247</v>
      </c>
      <c r="B465" s="194">
        <f>D361</f>
        <v>735495218.77999997</v>
      </c>
      <c r="C465" s="194">
        <f>CE75</f>
        <v>735495218.78000009</v>
      </c>
      <c r="D465" s="194">
        <f>D463+D464</f>
        <v>725801739.77999997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6">C267</f>
        <v>8979210</v>
      </c>
      <c r="C468" s="179">
        <f>E195</f>
        <v>8979210</v>
      </c>
      <c r="D468" s="179"/>
    </row>
    <row r="469" spans="1:7" ht="12.65" customHeight="1" x14ac:dyDescent="0.35">
      <c r="A469" s="179" t="s">
        <v>333</v>
      </c>
      <c r="B469" s="179">
        <f t="shared" si="16"/>
        <v>766764</v>
      </c>
      <c r="C469" s="179">
        <f>E196</f>
        <v>766764</v>
      </c>
      <c r="D469" s="179"/>
    </row>
    <row r="470" spans="1:7" ht="12.65" customHeight="1" x14ac:dyDescent="0.35">
      <c r="A470" s="179" t="s">
        <v>334</v>
      </c>
      <c r="B470" s="179">
        <f t="shared" si="16"/>
        <v>33941318.529999994</v>
      </c>
      <c r="C470" s="179">
        <f>E197</f>
        <v>33941318.530000001</v>
      </c>
      <c r="D470" s="179"/>
    </row>
    <row r="471" spans="1:7" ht="12.65" customHeight="1" x14ac:dyDescent="0.35">
      <c r="A471" s="179" t="s">
        <v>494</v>
      </c>
      <c r="B471" s="179">
        <f t="shared" si="16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6"/>
        <v>1207213.3699999999</v>
      </c>
      <c r="C472" s="179">
        <f>E199</f>
        <v>1207213.3700000001</v>
      </c>
      <c r="D472" s="179"/>
    </row>
    <row r="473" spans="1:7" ht="12.65" customHeight="1" x14ac:dyDescent="0.35">
      <c r="A473" s="179" t="s">
        <v>495</v>
      </c>
      <c r="B473" s="179">
        <f t="shared" si="16"/>
        <v>21450305.120000001</v>
      </c>
      <c r="C473" s="179">
        <f>SUM(E200:E201)</f>
        <v>21450305.120000001</v>
      </c>
      <c r="D473" s="179"/>
    </row>
    <row r="474" spans="1:7" ht="12.65" customHeight="1" x14ac:dyDescent="0.35">
      <c r="A474" s="179" t="s">
        <v>339</v>
      </c>
      <c r="B474" s="179">
        <f t="shared" si="16"/>
        <v>135000</v>
      </c>
      <c r="C474" s="179">
        <f>E202</f>
        <v>135000</v>
      </c>
      <c r="D474" s="179"/>
    </row>
    <row r="475" spans="1:7" ht="12.65" customHeight="1" x14ac:dyDescent="0.35">
      <c r="A475" s="179" t="s">
        <v>340</v>
      </c>
      <c r="B475" s="179">
        <f t="shared" si="16"/>
        <v>0</v>
      </c>
      <c r="C475" s="179">
        <f>E203</f>
        <v>0</v>
      </c>
      <c r="D475" s="179"/>
    </row>
    <row r="476" spans="1:7" ht="12.65" customHeight="1" x14ac:dyDescent="0.35">
      <c r="A476" s="179" t="s">
        <v>203</v>
      </c>
      <c r="B476" s="179">
        <f>D275</f>
        <v>66479811.019999996</v>
      </c>
      <c r="C476" s="179">
        <f>E204</f>
        <v>66479811.019999996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17207577.560000002</v>
      </c>
      <c r="C478" s="179">
        <f>E217</f>
        <v>17207577.56000001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139857216.75</v>
      </c>
    </row>
    <row r="482" spans="1:12" ht="12.65" customHeight="1" x14ac:dyDescent="0.35">
      <c r="A482" s="180" t="s">
        <v>499</v>
      </c>
      <c r="C482" s="180">
        <f>D339</f>
        <v>139857216.75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180</v>
      </c>
      <c r="B493" s="261" t="str">
        <f>RIGHT('Prior Year 2019'!C82,4)</f>
        <v>2019</v>
      </c>
      <c r="C493" s="261" t="str">
        <f>RIGHT(C82,4)</f>
        <v>2020</v>
      </c>
      <c r="D493" s="261" t="str">
        <f>RIGHT('Prior Year 2019'!C82,4)</f>
        <v>2019</v>
      </c>
      <c r="E493" s="261" t="str">
        <f>RIGHT(C82,4)</f>
        <v>2020</v>
      </c>
      <c r="F493" s="261" t="str">
        <f>RIGHT('Prior Year 2019'!C82,4)</f>
        <v>2019</v>
      </c>
      <c r="G493" s="261" t="str">
        <f>RIGHT(C82,4)</f>
        <v>2020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 2019'!C71</f>
        <v>3316970.3800000004</v>
      </c>
      <c r="C496" s="240">
        <f>C71</f>
        <v>3329100.5699999994</v>
      </c>
      <c r="D496" s="240">
        <f>'Prior Year 2019'!C59</f>
        <v>2208</v>
      </c>
      <c r="E496" s="180">
        <f>C59</f>
        <v>2524</v>
      </c>
      <c r="F496" s="263">
        <f t="shared" ref="F496:G511" si="17">IF(B496=0,"",IF(D496=0,"",B496/D496))</f>
        <v>1502.2510778985509</v>
      </c>
      <c r="G496" s="264">
        <f t="shared" si="17"/>
        <v>1318.9780388272582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 2019'!D71</f>
        <v>8263942.1399999997</v>
      </c>
      <c r="C497" s="240">
        <f>D71</f>
        <v>10279929.129999997</v>
      </c>
      <c r="D497" s="240">
        <f>'Prior Year 2019'!D59</f>
        <v>13529</v>
      </c>
      <c r="E497" s="180">
        <f>D59</f>
        <v>14714</v>
      </c>
      <c r="F497" s="263">
        <f t="shared" si="17"/>
        <v>610.83170522581122</v>
      </c>
      <c r="G497" s="263">
        <f t="shared" si="17"/>
        <v>698.64952630148139</v>
      </c>
      <c r="H497" s="265" t="str">
        <f t="shared" ref="H497:H550" si="18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 2019'!E71</f>
        <v>615828.25000000012</v>
      </c>
      <c r="C498" s="240">
        <f>E71</f>
        <v>596719.73</v>
      </c>
      <c r="D498" s="240">
        <f>'Prior Year 2019'!E59</f>
        <v>0</v>
      </c>
      <c r="E498" s="180">
        <f>E59</f>
        <v>0</v>
      </c>
      <c r="F498" s="263" t="str">
        <f t="shared" si="17"/>
        <v/>
      </c>
      <c r="G498" s="263" t="str">
        <f t="shared" si="17"/>
        <v/>
      </c>
      <c r="H498" s="265" t="str">
        <f t="shared" si="18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 2019'!F71</f>
        <v>3596680.17</v>
      </c>
      <c r="C499" s="240">
        <f>F71</f>
        <v>3518722.1199999992</v>
      </c>
      <c r="D499" s="240">
        <f>'Prior Year 2019'!F59</f>
        <v>1120</v>
      </c>
      <c r="E499" s="180">
        <f>F59</f>
        <v>1075</v>
      </c>
      <c r="F499" s="263">
        <f t="shared" si="17"/>
        <v>3211.3215803571429</v>
      </c>
      <c r="G499" s="263">
        <f t="shared" si="17"/>
        <v>3273.2298790697669</v>
      </c>
      <c r="H499" s="265" t="str">
        <f t="shared" si="18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 2019'!G71</f>
        <v>0</v>
      </c>
      <c r="C500" s="240">
        <f>G71</f>
        <v>0</v>
      </c>
      <c r="D500" s="240">
        <f>'Prior Year 2019'!G59</f>
        <v>0</v>
      </c>
      <c r="E500" s="180">
        <f>G59</f>
        <v>0</v>
      </c>
      <c r="F500" s="263" t="str">
        <f t="shared" si="17"/>
        <v/>
      </c>
      <c r="G500" s="263" t="str">
        <f t="shared" si="17"/>
        <v/>
      </c>
      <c r="H500" s="265" t="str">
        <f t="shared" si="18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 2019'!H71</f>
        <v>0</v>
      </c>
      <c r="C501" s="240">
        <f>H71</f>
        <v>0</v>
      </c>
      <c r="D501" s="240">
        <f>'Prior Year 2019'!H59</f>
        <v>0</v>
      </c>
      <c r="E501" s="180">
        <f>H59</f>
        <v>0</v>
      </c>
      <c r="F501" s="263" t="str">
        <f t="shared" si="17"/>
        <v/>
      </c>
      <c r="G501" s="263" t="str">
        <f t="shared" si="17"/>
        <v/>
      </c>
      <c r="H501" s="265" t="str">
        <f t="shared" si="18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 2019'!I71</f>
        <v>0</v>
      </c>
      <c r="C502" s="240">
        <f>I71</f>
        <v>0</v>
      </c>
      <c r="D502" s="240">
        <f>'Prior Year 2019'!I59</f>
        <v>0</v>
      </c>
      <c r="E502" s="180">
        <f>I59</f>
        <v>0</v>
      </c>
      <c r="F502" s="263" t="str">
        <f t="shared" si="17"/>
        <v/>
      </c>
      <c r="G502" s="263" t="str">
        <f t="shared" si="17"/>
        <v/>
      </c>
      <c r="H502" s="265" t="str">
        <f t="shared" si="18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 2019'!J71</f>
        <v>0</v>
      </c>
      <c r="C503" s="240">
        <f>J71</f>
        <v>0</v>
      </c>
      <c r="D503" s="240">
        <f>'Prior Year 2019'!J59</f>
        <v>0</v>
      </c>
      <c r="E503" s="180">
        <f>J59</f>
        <v>0</v>
      </c>
      <c r="F503" s="263" t="str">
        <f t="shared" si="17"/>
        <v/>
      </c>
      <c r="G503" s="263" t="str">
        <f t="shared" si="17"/>
        <v/>
      </c>
      <c r="H503" s="265" t="str">
        <f t="shared" si="18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 2019'!K71</f>
        <v>0</v>
      </c>
      <c r="C504" s="240">
        <f>K71</f>
        <v>0</v>
      </c>
      <c r="D504" s="240">
        <f>'Prior Year 2019'!K59</f>
        <v>0</v>
      </c>
      <c r="E504" s="180">
        <f>K59</f>
        <v>0</v>
      </c>
      <c r="F504" s="263" t="str">
        <f t="shared" si="17"/>
        <v/>
      </c>
      <c r="G504" s="263" t="str">
        <f t="shared" si="17"/>
        <v/>
      </c>
      <c r="H504" s="265" t="str">
        <f t="shared" si="18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 2019'!L71</f>
        <v>0</v>
      </c>
      <c r="C505" s="240">
        <f>L71</f>
        <v>0</v>
      </c>
      <c r="D505" s="240">
        <f>'Prior Year 2019'!L59</f>
        <v>0</v>
      </c>
      <c r="E505" s="180">
        <f>L59</f>
        <v>0</v>
      </c>
      <c r="F505" s="263" t="str">
        <f t="shared" si="17"/>
        <v/>
      </c>
      <c r="G505" s="263" t="str">
        <f t="shared" si="17"/>
        <v/>
      </c>
      <c r="H505" s="265" t="str">
        <f t="shared" si="18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 2019'!M71</f>
        <v>0</v>
      </c>
      <c r="C506" s="240">
        <f>M71</f>
        <v>0</v>
      </c>
      <c r="D506" s="240">
        <f>'Prior Year 2019'!M59</f>
        <v>0</v>
      </c>
      <c r="E506" s="180">
        <f>M59</f>
        <v>0</v>
      </c>
      <c r="F506" s="263" t="str">
        <f t="shared" si="17"/>
        <v/>
      </c>
      <c r="G506" s="263" t="str">
        <f t="shared" si="17"/>
        <v/>
      </c>
      <c r="H506" s="265" t="str">
        <f t="shared" si="18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 2019'!N71</f>
        <v>0</v>
      </c>
      <c r="C507" s="240">
        <f>N71</f>
        <v>0</v>
      </c>
      <c r="D507" s="240">
        <f>'Prior Year 2019'!N59</f>
        <v>0</v>
      </c>
      <c r="E507" s="180">
        <f>N59</f>
        <v>0</v>
      </c>
      <c r="F507" s="263" t="str">
        <f t="shared" si="17"/>
        <v/>
      </c>
      <c r="G507" s="263" t="str">
        <f t="shared" si="17"/>
        <v/>
      </c>
      <c r="H507" s="265" t="str">
        <f t="shared" si="18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 2019'!O71</f>
        <v>9720.79000000001</v>
      </c>
      <c r="C508" s="240">
        <f>O71</f>
        <v>0</v>
      </c>
      <c r="D508" s="240">
        <f>'Prior Year 2019'!O59</f>
        <v>0</v>
      </c>
      <c r="E508" s="180">
        <f>O59</f>
        <v>0</v>
      </c>
      <c r="F508" s="263" t="str">
        <f t="shared" si="17"/>
        <v/>
      </c>
      <c r="G508" s="263" t="str">
        <f t="shared" si="17"/>
        <v/>
      </c>
      <c r="H508" s="265" t="str">
        <f t="shared" si="18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 2019'!P71</f>
        <v>25844202.769999996</v>
      </c>
      <c r="C509" s="240">
        <f>P71</f>
        <v>25069102.079999998</v>
      </c>
      <c r="D509" s="240">
        <f>'Prior Year 2019'!P59</f>
        <v>2495</v>
      </c>
      <c r="E509" s="180">
        <f>P59</f>
        <v>813630</v>
      </c>
      <c r="F509" s="263">
        <f t="shared" si="17"/>
        <v>10358.397903807614</v>
      </c>
      <c r="G509" s="263">
        <f t="shared" si="17"/>
        <v>30.81142789720143</v>
      </c>
      <c r="H509" s="265">
        <f t="shared" si="18"/>
        <v>-0.99702546395848768</v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 2019'!Q71</f>
        <v>0</v>
      </c>
      <c r="C510" s="240">
        <f>Q71</f>
        <v>0</v>
      </c>
      <c r="D510" s="240">
        <f>'Prior Year 2019'!Q59</f>
        <v>0</v>
      </c>
      <c r="E510" s="180">
        <f>Q59</f>
        <v>0</v>
      </c>
      <c r="F510" s="263" t="str">
        <f t="shared" si="17"/>
        <v/>
      </c>
      <c r="G510" s="263" t="str">
        <f t="shared" si="17"/>
        <v/>
      </c>
      <c r="H510" s="265" t="str">
        <f t="shared" si="18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 2019'!R71</f>
        <v>4299836.7300000004</v>
      </c>
      <c r="C511" s="240">
        <f>R71</f>
        <v>6697662.8499999996</v>
      </c>
      <c r="D511" s="240">
        <f>'Prior Year 2019'!R59</f>
        <v>0</v>
      </c>
      <c r="E511" s="180">
        <f>R59</f>
        <v>684750</v>
      </c>
      <c r="F511" s="263" t="str">
        <f t="shared" si="17"/>
        <v/>
      </c>
      <c r="G511" s="263">
        <f t="shared" si="17"/>
        <v>9.7811797736400141</v>
      </c>
      <c r="H511" s="265" t="str">
        <f t="shared" si="18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 2019'!S71</f>
        <v>838805.62999999989</v>
      </c>
      <c r="C512" s="240">
        <f>S71</f>
        <v>631789.58000000007</v>
      </c>
      <c r="D512" s="181" t="s">
        <v>529</v>
      </c>
      <c r="E512" s="181" t="s">
        <v>529</v>
      </c>
      <c r="F512" s="263" t="str">
        <f t="shared" ref="F512:G527" si="19">IF(B512=0,"",IF(D512=0,"",B512/D512))</f>
        <v/>
      </c>
      <c r="G512" s="263" t="str">
        <f t="shared" si="19"/>
        <v/>
      </c>
      <c r="H512" s="265" t="str">
        <f t="shared" si="18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40">
        <f>'Prior Year 2019'!T71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9"/>
        <v/>
      </c>
      <c r="G513" s="263" t="str">
        <f t="shared" si="19"/>
        <v/>
      </c>
      <c r="H513" s="265" t="str">
        <f t="shared" si="18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 2019'!U71</f>
        <v>4884526.5500000007</v>
      </c>
      <c r="C514" s="240">
        <f>U71</f>
        <v>4746864.53</v>
      </c>
      <c r="D514" s="240">
        <f>'Prior Year 2019'!U59</f>
        <v>0</v>
      </c>
      <c r="E514" s="180">
        <f>U59</f>
        <v>0</v>
      </c>
      <c r="F514" s="263" t="str">
        <f t="shared" si="19"/>
        <v/>
      </c>
      <c r="G514" s="263" t="str">
        <f t="shared" si="19"/>
        <v/>
      </c>
      <c r="H514" s="265" t="str">
        <f t="shared" si="18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 2019'!V71</f>
        <v>400</v>
      </c>
      <c r="C515" s="240">
        <f>V71</f>
        <v>2327.64</v>
      </c>
      <c r="D515" s="240">
        <f>'Prior Year 2019'!V59</f>
        <v>0</v>
      </c>
      <c r="E515" s="180">
        <f>V59</f>
        <v>0</v>
      </c>
      <c r="F515" s="263" t="str">
        <f t="shared" si="19"/>
        <v/>
      </c>
      <c r="G515" s="263" t="str">
        <f t="shared" si="19"/>
        <v/>
      </c>
      <c r="H515" s="265" t="str">
        <f t="shared" si="18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 2019'!W71</f>
        <v>652313.29</v>
      </c>
      <c r="C516" s="240">
        <f>W71</f>
        <v>612576.18999999994</v>
      </c>
      <c r="D516" s="240">
        <f>'Prior Year 2019'!W59</f>
        <v>0</v>
      </c>
      <c r="E516" s="180">
        <f>W59</f>
        <v>0</v>
      </c>
      <c r="F516" s="263" t="str">
        <f t="shared" si="19"/>
        <v/>
      </c>
      <c r="G516" s="263" t="str">
        <f t="shared" si="19"/>
        <v/>
      </c>
      <c r="H516" s="265" t="str">
        <f t="shared" si="18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 2019'!X71</f>
        <v>1325337.5199999998</v>
      </c>
      <c r="C517" s="240">
        <f>X71</f>
        <v>1512133.5899999999</v>
      </c>
      <c r="D517" s="240">
        <f>'Prior Year 2019'!X59</f>
        <v>0</v>
      </c>
      <c r="E517" s="180">
        <f>X59</f>
        <v>0</v>
      </c>
      <c r="F517" s="263" t="str">
        <f t="shared" si="19"/>
        <v/>
      </c>
      <c r="G517" s="263" t="str">
        <f t="shared" si="19"/>
        <v/>
      </c>
      <c r="H517" s="265" t="str">
        <f t="shared" si="18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 2019'!Y71</f>
        <v>5247602.169999999</v>
      </c>
      <c r="C518" s="240">
        <f>Y71</f>
        <v>6281372.459999999</v>
      </c>
      <c r="D518" s="240">
        <f>'Prior Year 2019'!Y59</f>
        <v>0</v>
      </c>
      <c r="E518" s="180">
        <f>Y59</f>
        <v>0</v>
      </c>
      <c r="F518" s="263" t="str">
        <f t="shared" si="19"/>
        <v/>
      </c>
      <c r="G518" s="263" t="str">
        <f t="shared" si="19"/>
        <v/>
      </c>
      <c r="H518" s="265" t="str">
        <f t="shared" si="18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 2019'!Z71</f>
        <v>0</v>
      </c>
      <c r="C519" s="240">
        <f>Z71</f>
        <v>0</v>
      </c>
      <c r="D519" s="240">
        <f>'Prior Year 2019'!Z59</f>
        <v>0</v>
      </c>
      <c r="E519" s="180">
        <f>Z59</f>
        <v>0</v>
      </c>
      <c r="F519" s="263" t="str">
        <f t="shared" si="19"/>
        <v/>
      </c>
      <c r="G519" s="263" t="str">
        <f t="shared" si="19"/>
        <v/>
      </c>
      <c r="H519" s="265" t="str">
        <f t="shared" si="18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 2019'!AA71</f>
        <v>970443.59</v>
      </c>
      <c r="C520" s="240">
        <f>AA71</f>
        <v>994189.68</v>
      </c>
      <c r="D520" s="240">
        <f>'Prior Year 2019'!AA59</f>
        <v>0</v>
      </c>
      <c r="E520" s="180">
        <f>AA59</f>
        <v>0</v>
      </c>
      <c r="F520" s="263" t="str">
        <f t="shared" si="19"/>
        <v/>
      </c>
      <c r="G520" s="263" t="str">
        <f t="shared" si="19"/>
        <v/>
      </c>
      <c r="H520" s="265" t="str">
        <f t="shared" si="18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 2019'!AB71</f>
        <v>5991092.3499999987</v>
      </c>
      <c r="C521" s="240">
        <f>AB71</f>
        <v>6020051.8299999991</v>
      </c>
      <c r="D521" s="181" t="s">
        <v>529</v>
      </c>
      <c r="E521" s="181" t="s">
        <v>529</v>
      </c>
      <c r="F521" s="263" t="str">
        <f t="shared" si="19"/>
        <v/>
      </c>
      <c r="G521" s="263" t="str">
        <f t="shared" si="19"/>
        <v/>
      </c>
      <c r="H521" s="265" t="str">
        <f t="shared" si="18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 2019'!AC71</f>
        <v>1956279.5899999999</v>
      </c>
      <c r="C522" s="240">
        <f>AC71</f>
        <v>2083143.0599999998</v>
      </c>
      <c r="D522" s="240">
        <f>'Prior Year 2019'!AC59</f>
        <v>0</v>
      </c>
      <c r="E522" s="180">
        <f>AC59</f>
        <v>44476.45</v>
      </c>
      <c r="F522" s="263" t="str">
        <f t="shared" si="19"/>
        <v/>
      </c>
      <c r="G522" s="263">
        <f t="shared" si="19"/>
        <v>46.836990362315333</v>
      </c>
      <c r="H522" s="265" t="str">
        <f t="shared" si="18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 2019'!AD71</f>
        <v>149731.56</v>
      </c>
      <c r="C523" s="240">
        <f>AD71</f>
        <v>191357.75</v>
      </c>
      <c r="D523" s="240">
        <f>'Prior Year 2019'!AD59</f>
        <v>0</v>
      </c>
      <c r="E523" s="180">
        <f>AD59</f>
        <v>0</v>
      </c>
      <c r="F523" s="263" t="str">
        <f t="shared" si="19"/>
        <v/>
      </c>
      <c r="G523" s="263" t="str">
        <f t="shared" si="19"/>
        <v/>
      </c>
      <c r="H523" s="265" t="str">
        <f t="shared" si="18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 2019'!AE71</f>
        <v>718138.75000000012</v>
      </c>
      <c r="C524" s="240">
        <f>AE71</f>
        <v>725307.21</v>
      </c>
      <c r="D524" s="240">
        <f>'Prior Year 2019'!AE59</f>
        <v>0</v>
      </c>
      <c r="E524" s="180">
        <f>AE59</f>
        <v>0</v>
      </c>
      <c r="F524" s="263" t="str">
        <f t="shared" si="19"/>
        <v/>
      </c>
      <c r="G524" s="263" t="str">
        <f t="shared" si="19"/>
        <v/>
      </c>
      <c r="H524" s="265" t="str">
        <f t="shared" si="18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 2019'!AF71</f>
        <v>0</v>
      </c>
      <c r="C525" s="240">
        <f>AF71</f>
        <v>0</v>
      </c>
      <c r="D525" s="240">
        <f>'Prior Year 2019'!AF59</f>
        <v>0</v>
      </c>
      <c r="E525" s="180">
        <f>AF59</f>
        <v>0</v>
      </c>
      <c r="F525" s="263" t="str">
        <f t="shared" si="19"/>
        <v/>
      </c>
      <c r="G525" s="263" t="str">
        <f t="shared" si="19"/>
        <v/>
      </c>
      <c r="H525" s="265" t="str">
        <f t="shared" si="18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 2019'!AG71</f>
        <v>8721102.4199999999</v>
      </c>
      <c r="C526" s="240">
        <f>AG71</f>
        <v>9098637</v>
      </c>
      <c r="D526" s="240">
        <f>'Prior Year 2019'!AG59</f>
        <v>0</v>
      </c>
      <c r="E526" s="180">
        <f>AG59</f>
        <v>39859</v>
      </c>
      <c r="F526" s="263" t="str">
        <f t="shared" si="19"/>
        <v/>
      </c>
      <c r="G526" s="263">
        <f t="shared" si="19"/>
        <v>228.27057879023559</v>
      </c>
      <c r="H526" s="265" t="str">
        <f t="shared" si="18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 2019'!AH71</f>
        <v>0</v>
      </c>
      <c r="C527" s="240">
        <f>AH71</f>
        <v>0</v>
      </c>
      <c r="D527" s="240">
        <f>'Prior Year 2019'!AH59</f>
        <v>0</v>
      </c>
      <c r="E527" s="180">
        <f>AH59</f>
        <v>0</v>
      </c>
      <c r="F527" s="263" t="str">
        <f t="shared" si="19"/>
        <v/>
      </c>
      <c r="G527" s="263" t="str">
        <f t="shared" si="19"/>
        <v/>
      </c>
      <c r="H527" s="265" t="str">
        <f t="shared" si="18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 2019'!AI71</f>
        <v>2626717.1200000006</v>
      </c>
      <c r="C528" s="240">
        <f>AI71</f>
        <v>902828.21000000008</v>
      </c>
      <c r="D528" s="240">
        <f>'Prior Year 2019'!AI59</f>
        <v>0</v>
      </c>
      <c r="E528" s="180">
        <f>AI59</f>
        <v>0</v>
      </c>
      <c r="F528" s="263" t="str">
        <f t="shared" ref="F528:G540" si="20">IF(B528=0,"",IF(D528=0,"",B528/D528))</f>
        <v/>
      </c>
      <c r="G528" s="263" t="str">
        <f t="shared" si="20"/>
        <v/>
      </c>
      <c r="H528" s="265" t="str">
        <f t="shared" si="18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 2019'!AJ71</f>
        <v>479191.50000000006</v>
      </c>
      <c r="C529" s="240">
        <f>AJ71</f>
        <v>504710.27999999997</v>
      </c>
      <c r="D529" s="240">
        <f>'Prior Year 2019'!AJ59</f>
        <v>0</v>
      </c>
      <c r="E529" s="180">
        <f>AJ59</f>
        <v>0</v>
      </c>
      <c r="F529" s="263" t="str">
        <f t="shared" si="20"/>
        <v/>
      </c>
      <c r="G529" s="263" t="str">
        <f t="shared" si="20"/>
        <v/>
      </c>
      <c r="H529" s="265" t="str">
        <f t="shared" si="18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 2019'!AK71</f>
        <v>1968.3600000000001</v>
      </c>
      <c r="C530" s="240">
        <f>AK71</f>
        <v>1663</v>
      </c>
      <c r="D530" s="240">
        <f>'Prior Year 2019'!AK59</f>
        <v>0</v>
      </c>
      <c r="E530" s="180">
        <f>AK59</f>
        <v>0</v>
      </c>
      <c r="F530" s="263" t="str">
        <f t="shared" si="20"/>
        <v/>
      </c>
      <c r="G530" s="263" t="str">
        <f t="shared" si="20"/>
        <v/>
      </c>
      <c r="H530" s="265" t="str">
        <f t="shared" si="18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 2019'!AL71</f>
        <v>202.35</v>
      </c>
      <c r="C531" s="240">
        <f>AL71</f>
        <v>268</v>
      </c>
      <c r="D531" s="240">
        <f>'Prior Year 2019'!AL59</f>
        <v>0</v>
      </c>
      <c r="E531" s="180">
        <f>AL59</f>
        <v>0</v>
      </c>
      <c r="F531" s="263" t="str">
        <f t="shared" si="20"/>
        <v/>
      </c>
      <c r="G531" s="263" t="str">
        <f t="shared" si="20"/>
        <v/>
      </c>
      <c r="H531" s="265" t="str">
        <f t="shared" si="18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 2019'!AM71</f>
        <v>0</v>
      </c>
      <c r="C532" s="240">
        <f>AM71</f>
        <v>0</v>
      </c>
      <c r="D532" s="240">
        <f>'Prior Year 2019'!AM59</f>
        <v>0</v>
      </c>
      <c r="E532" s="180">
        <f>AM59</f>
        <v>0</v>
      </c>
      <c r="F532" s="263" t="str">
        <f t="shared" si="20"/>
        <v/>
      </c>
      <c r="G532" s="263" t="str">
        <f t="shared" si="20"/>
        <v/>
      </c>
      <c r="H532" s="265" t="str">
        <f t="shared" si="18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40">
        <f>'Prior Year 2019'!AN71</f>
        <v>0</v>
      </c>
      <c r="C533" s="240">
        <f>AN71</f>
        <v>0</v>
      </c>
      <c r="D533" s="240">
        <f>'Prior Year 2019'!AN59</f>
        <v>0</v>
      </c>
      <c r="E533" s="180">
        <f>AN59</f>
        <v>0</v>
      </c>
      <c r="F533" s="263" t="str">
        <f t="shared" si="20"/>
        <v/>
      </c>
      <c r="G533" s="263" t="str">
        <f t="shared" si="20"/>
        <v/>
      </c>
      <c r="H533" s="265" t="str">
        <f t="shared" si="18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 2019'!AO71</f>
        <v>0</v>
      </c>
      <c r="C534" s="240">
        <f>AO71</f>
        <v>0</v>
      </c>
      <c r="D534" s="240">
        <f>'Prior Year 2019'!AO59</f>
        <v>0</v>
      </c>
      <c r="E534" s="180">
        <f>AO59</f>
        <v>0</v>
      </c>
      <c r="F534" s="263" t="str">
        <f t="shared" si="20"/>
        <v/>
      </c>
      <c r="G534" s="263" t="str">
        <f t="shared" si="20"/>
        <v/>
      </c>
      <c r="H534" s="265" t="str">
        <f t="shared" si="18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 2019'!AP71</f>
        <v>0</v>
      </c>
      <c r="C535" s="240">
        <f>AP71</f>
        <v>0</v>
      </c>
      <c r="D535" s="240">
        <f>'Prior Year 2019'!AP59</f>
        <v>0</v>
      </c>
      <c r="E535" s="180">
        <f>AP59</f>
        <v>0</v>
      </c>
      <c r="F535" s="263" t="str">
        <f t="shared" si="20"/>
        <v/>
      </c>
      <c r="G535" s="263" t="str">
        <f t="shared" si="20"/>
        <v/>
      </c>
      <c r="H535" s="265" t="str">
        <f t="shared" si="18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 2019'!AQ71</f>
        <v>0</v>
      </c>
      <c r="C536" s="240">
        <f>AQ71</f>
        <v>0</v>
      </c>
      <c r="D536" s="240">
        <f>'Prior Year 2019'!AQ59</f>
        <v>0</v>
      </c>
      <c r="E536" s="180">
        <f>AQ59</f>
        <v>0</v>
      </c>
      <c r="F536" s="263" t="str">
        <f t="shared" si="20"/>
        <v/>
      </c>
      <c r="G536" s="263" t="str">
        <f t="shared" si="20"/>
        <v/>
      </c>
      <c r="H536" s="265" t="str">
        <f t="shared" si="18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 2019'!AR71</f>
        <v>0</v>
      </c>
      <c r="C537" s="240">
        <f>AR71</f>
        <v>0</v>
      </c>
      <c r="D537" s="240">
        <f>'Prior Year 2019'!AR59</f>
        <v>0</v>
      </c>
      <c r="E537" s="180">
        <f>AR59</f>
        <v>0</v>
      </c>
      <c r="F537" s="263" t="str">
        <f t="shared" si="20"/>
        <v/>
      </c>
      <c r="G537" s="263" t="str">
        <f t="shared" si="20"/>
        <v/>
      </c>
      <c r="H537" s="265" t="str">
        <f t="shared" si="18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 2019'!AS71</f>
        <v>0</v>
      </c>
      <c r="C538" s="240">
        <f>AS71</f>
        <v>0</v>
      </c>
      <c r="D538" s="240">
        <f>'Prior Year 2019'!AS59</f>
        <v>0</v>
      </c>
      <c r="E538" s="180">
        <f>AS59</f>
        <v>0</v>
      </c>
      <c r="F538" s="263" t="str">
        <f t="shared" si="20"/>
        <v/>
      </c>
      <c r="G538" s="263" t="str">
        <f t="shared" si="20"/>
        <v/>
      </c>
      <c r="H538" s="265" t="str">
        <f t="shared" si="18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 2019'!AT71</f>
        <v>0</v>
      </c>
      <c r="C539" s="240">
        <f>AT71</f>
        <v>0</v>
      </c>
      <c r="D539" s="240">
        <f>'Prior Year 2019'!AT59</f>
        <v>0</v>
      </c>
      <c r="E539" s="180">
        <f>AT59</f>
        <v>0</v>
      </c>
      <c r="F539" s="263" t="str">
        <f t="shared" si="20"/>
        <v/>
      </c>
      <c r="G539" s="263" t="str">
        <f t="shared" si="20"/>
        <v/>
      </c>
      <c r="H539" s="265" t="str">
        <f t="shared" si="18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 2019'!AU71</f>
        <v>0</v>
      </c>
      <c r="C540" s="240">
        <f>AU71</f>
        <v>0</v>
      </c>
      <c r="D540" s="240">
        <f>'Prior Year 2019'!AU59</f>
        <v>0</v>
      </c>
      <c r="E540" s="180">
        <f>AU59</f>
        <v>0</v>
      </c>
      <c r="F540" s="263" t="str">
        <f t="shared" si="20"/>
        <v/>
      </c>
      <c r="G540" s="263" t="str">
        <f t="shared" si="20"/>
        <v/>
      </c>
      <c r="H540" s="265" t="str">
        <f t="shared" si="18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 2019'!AV71</f>
        <v>1007125.87</v>
      </c>
      <c r="C541" s="240">
        <f>AV71</f>
        <v>987255.62000000023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>
        <f>'Prior Year 2019'!AW71</f>
        <v>6933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 2019'!AX71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 2019'!AY71</f>
        <v>1813742.7400000005</v>
      </c>
      <c r="C544" s="240">
        <f>AY71</f>
        <v>1978693.85</v>
      </c>
      <c r="D544" s="240">
        <f>'Prior Year 2019'!AY59</f>
        <v>67205</v>
      </c>
      <c r="E544" s="180">
        <f>AY59</f>
        <v>62056</v>
      </c>
      <c r="F544" s="263">
        <f t="shared" ref="F544:G550" si="21">IF(B544=0,"",IF(D544=0,"",B544/D544))</f>
        <v>26.98821129380255</v>
      </c>
      <c r="G544" s="263">
        <f t="shared" si="21"/>
        <v>31.885617023333765</v>
      </c>
      <c r="H544" s="265" t="str">
        <f t="shared" si="18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 2019'!AZ71</f>
        <v>0</v>
      </c>
      <c r="C545" s="240">
        <f>AZ71</f>
        <v>0</v>
      </c>
      <c r="D545" s="240">
        <f>'Prior Year 2019'!AZ59</f>
        <v>0</v>
      </c>
      <c r="E545" s="180">
        <f>AZ59</f>
        <v>0</v>
      </c>
      <c r="F545" s="263" t="str">
        <f t="shared" si="21"/>
        <v/>
      </c>
      <c r="G545" s="263" t="str">
        <f t="shared" si="21"/>
        <v/>
      </c>
      <c r="H545" s="265" t="str">
        <f t="shared" si="18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 2019'!BA71</f>
        <v>492253.21</v>
      </c>
      <c r="C546" s="240">
        <f>BA71</f>
        <v>549417.76</v>
      </c>
      <c r="D546" s="240">
        <f>'Prior Year 2019'!BA59</f>
        <v>0</v>
      </c>
      <c r="E546" s="180">
        <f>BA59</f>
        <v>0</v>
      </c>
      <c r="F546" s="263" t="str">
        <f t="shared" si="21"/>
        <v/>
      </c>
      <c r="G546" s="263" t="str">
        <f t="shared" si="21"/>
        <v/>
      </c>
      <c r="H546" s="265" t="str">
        <f t="shared" si="18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 2019'!BB71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 2019'!BC71</f>
        <v>346037.35</v>
      </c>
      <c r="C548" s="240">
        <f>BC71</f>
        <v>376826.83999999991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 2019'!BD71</f>
        <v>-191447.71000000002</v>
      </c>
      <c r="C549" s="240">
        <f>BD71</f>
        <v>382314.14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 2019'!BE71</f>
        <v>2582274.94</v>
      </c>
      <c r="C550" s="240">
        <f>BE71</f>
        <v>2717325.36</v>
      </c>
      <c r="D550" s="240">
        <f>'Prior Year 2019'!BE59</f>
        <v>202634</v>
      </c>
      <c r="E550" s="180">
        <f>BE59</f>
        <v>202634</v>
      </c>
      <c r="F550" s="263">
        <f t="shared" si="21"/>
        <v>12.74354224858612</v>
      </c>
      <c r="G550" s="263">
        <f t="shared" si="21"/>
        <v>13.410016877720421</v>
      </c>
      <c r="H550" s="265" t="str">
        <f t="shared" si="18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 2019'!BF71</f>
        <v>0</v>
      </c>
      <c r="C551" s="240">
        <f>BF71</f>
        <v>1502124.9600000002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 2019'!BG71</f>
        <v>65439.549999999996</v>
      </c>
      <c r="C552" s="240">
        <f>BG71</f>
        <v>63339.32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 2019'!BH71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 2019'!BI71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 2019'!BJ71</f>
        <v>3642.51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 2019'!BK71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 2019'!BL71</f>
        <v>1419941.86</v>
      </c>
      <c r="C557" s="240">
        <f>BL71</f>
        <v>1466827.22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 2019'!BM71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 2019'!BN71</f>
        <v>18673764.440000001</v>
      </c>
      <c r="C559" s="240">
        <f>BN71</f>
        <v>11115688.989999996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 2019'!BO71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 2019'!BP71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 2019'!BQ71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 2019'!BR71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>
        <f>'Prior Year 2019'!BS71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 2019'!BT71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 2019'!BU71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 2019'!BV71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 2019'!BW71</f>
        <v>-1000</v>
      </c>
      <c r="C568" s="240">
        <f>BW71</f>
        <v>12979.240000000002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 2019'!BX71</f>
        <v>1504547.55</v>
      </c>
      <c r="C569" s="240">
        <f>BX71</f>
        <v>1632825.0700000003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 2019'!BY71</f>
        <v>1412905.81</v>
      </c>
      <c r="C570" s="240">
        <f>BY71</f>
        <v>1347665.1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 2019'!BZ71</f>
        <v>61629.25</v>
      </c>
      <c r="C571" s="240">
        <f>BZ71</f>
        <v>80875.040000000008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 2019'!CA71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 2019'!CB71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 2019'!CC71</f>
        <v>12987948.27</v>
      </c>
      <c r="C574" s="240">
        <f>CC71</f>
        <v>9979014.370000001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 2019'!CD71</f>
        <v>5325029.1100000003</v>
      </c>
      <c r="C575" s="240">
        <f>CD71</f>
        <v>5741794.8000000007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153863</v>
      </c>
      <c r="E612" s="180">
        <f>SUM(C624:D647)+SUM(C668:D713)</f>
        <v>102114409.55478907</v>
      </c>
      <c r="F612" s="180">
        <f>CE64-(AX64+BD64+BE64+BG64+BJ64+BN64+BP64+BQ64+CB64+CC64+CD64)</f>
        <v>27473841.140000008</v>
      </c>
      <c r="G612" s="180">
        <f>CE77-(AX77+AY77+BD77+BE77+BG77+BJ77+BN77+BP77+BQ77+CB77+CC77+CD77)</f>
        <v>62056</v>
      </c>
      <c r="H612" s="197">
        <f>CE60-(AX60+AY60+AZ60+BD60+BE60+BG60+BJ60+BN60+BO60+BP60+BQ60+BR60+CB60+CC60+CD60)</f>
        <v>515.33787595680326</v>
      </c>
      <c r="I612" s="180">
        <f>CE78-(AX78+AY78+AZ78+BD78+BE78+BF78+BG78+BJ78+BN78+BO78+BP78+BQ78+BR78+CB78+CC78+CD78)</f>
        <v>52093.718267568904</v>
      </c>
      <c r="J612" s="180">
        <f>CE79-(AX79+AY79+AZ79+BA79+BD79+BE79+BF79+BG79+BJ79+BN79+BO79+BP79+BQ79+BR79+CB79+CC79+CD79)</f>
        <v>698608.99999999988</v>
      </c>
      <c r="K612" s="180">
        <f>CE75-(AW75+AX75+AY75+AZ75+BA75+BB75+BC75+BD75+BE75+BF75+BG75+BH75+BI75+BJ75+BK75+BL75+BM75+BN75+BO75+BP75+BQ75+BR75+BS75+BT75+BU75+BV75+BW75+BX75+CB75+CC75+CD75)</f>
        <v>728546850.78000009</v>
      </c>
      <c r="L612" s="197">
        <f>CE80-(AW80+AX80+AY80+AZ80+BA80+BB80+BC80+BD80+BE80+BF80+BG80+BH80+BI80+BJ80+BK80+BL80+BM80+BN80+BO80+BP80+BQ80+BR80+BS80+BT80+BU80+BV80+BW80+BX80+BY80+BZ80+CA80+CB80+CC80+CD80)</f>
        <v>186.2445123032542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2717325.36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5741794.8000000007</v>
      </c>
      <c r="D615" s="266">
        <f>SUM(C614:C615)</f>
        <v>8459120.1600000001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63339.32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11115688.989999996</v>
      </c>
      <c r="D619" s="180">
        <f>(D615/D612)*BN76</f>
        <v>462971.93521093443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9979014.370000001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21621014.615210932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382314.14</v>
      </c>
      <c r="D624" s="180">
        <f>(D615/D612)*BD76</f>
        <v>0</v>
      </c>
      <c r="E624" s="180">
        <f>(E623/E612)*SUM(C624:D624)</f>
        <v>80948.610921622181</v>
      </c>
      <c r="F624" s="180">
        <f>SUM(C624:E624)</f>
        <v>463262.75092162221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1978693.85</v>
      </c>
      <c r="D625" s="180">
        <f>(D615/D612)*AY76</f>
        <v>294628.50027258013</v>
      </c>
      <c r="E625" s="180">
        <f>(E623/E612)*SUM(C625:D625)</f>
        <v>481337.90299161518</v>
      </c>
      <c r="F625" s="180">
        <f>(F624/F612)*AY64</f>
        <v>13566.109946820265</v>
      </c>
      <c r="G625" s="180">
        <f>SUM(C625:F625)</f>
        <v>2768226.3632110157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61740.587013642005</v>
      </c>
      <c r="E626" s="180">
        <f>(E623/E612)*SUM(C626:D626)</f>
        <v>13072.534424805386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74813.121438447386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1502124.9600000002</v>
      </c>
      <c r="D629" s="180">
        <f>(D615/D612)*BF76</f>
        <v>132607.56534007526</v>
      </c>
      <c r="E629" s="180">
        <f>(E623/E612)*SUM(C629:D629)</f>
        <v>346127.21139394591</v>
      </c>
      <c r="F629" s="180">
        <f>(F624/F612)*BF64</f>
        <v>1972.8765519139124</v>
      </c>
      <c r="G629" s="180">
        <f>(G625/G612)*BF77</f>
        <v>0</v>
      </c>
      <c r="H629" s="180">
        <f>(H628/H612)*BF60</f>
        <v>3599.2838707783844</v>
      </c>
      <c r="I629" s="180">
        <f>SUM(C629:H629)</f>
        <v>1986431.8971567133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549417.76</v>
      </c>
      <c r="D630" s="180">
        <f>(D615/D612)*BA76</f>
        <v>21441.521758967392</v>
      </c>
      <c r="E630" s="180">
        <f>(E623/E612)*SUM(C630:D630)</f>
        <v>120869.88435767336</v>
      </c>
      <c r="F630" s="180">
        <f>(F624/F612)*BA64</f>
        <v>481.61140835841928</v>
      </c>
      <c r="G630" s="180">
        <f>(G625/G612)*BA77</f>
        <v>0</v>
      </c>
      <c r="H630" s="180">
        <f>(H628/H612)*BA60</f>
        <v>0</v>
      </c>
      <c r="I630" s="180">
        <f>(I629/I612)*BA78</f>
        <v>5681.6515027035894</v>
      </c>
      <c r="J630" s="180">
        <f>SUM(C630:I630)</f>
        <v>697892.42902770278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376826.83999999991</v>
      </c>
      <c r="D633" s="180">
        <f>(D615/D612)*BC76</f>
        <v>0</v>
      </c>
      <c r="E633" s="180">
        <f>(E623/E612)*SUM(C633:D633)</f>
        <v>79786.767122932899</v>
      </c>
      <c r="F633" s="180">
        <f>(F624/F612)*BC64</f>
        <v>0</v>
      </c>
      <c r="G633" s="180">
        <f>(G625/G612)*BC77</f>
        <v>0</v>
      </c>
      <c r="H633" s="180">
        <f>(H628/H612)*BC60</f>
        <v>984.08867171508609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1466827.22</v>
      </c>
      <c r="D637" s="180">
        <f>(D615/D612)*BL76</f>
        <v>0</v>
      </c>
      <c r="E637" s="180">
        <f>(E623/E612)*SUM(C637:D637)</f>
        <v>310576.07736147218</v>
      </c>
      <c r="F637" s="180">
        <f>(F624/F612)*BL64</f>
        <v>609.02289106805608</v>
      </c>
      <c r="G637" s="180">
        <f>(G625/G612)*BL77</f>
        <v>0</v>
      </c>
      <c r="H637" s="180">
        <f>(H628/H612)*BL60</f>
        <v>2973.3280254052561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54758.347876747495</v>
      </c>
      <c r="E639" s="180">
        <f>(E623/E612)*SUM(C639:D639)</f>
        <v>11594.16232155491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14490.117926358147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0</v>
      </c>
      <c r="D642" s="180">
        <f>(D615/D612)*BV76</f>
        <v>142723.56534943424</v>
      </c>
      <c r="E642" s="180">
        <f>(E623/E612)*SUM(C642:D642)</f>
        <v>30219.322677466414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37750.570387090964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12979.240000000002</v>
      </c>
      <c r="D643" s="180">
        <f>(D615/D612)*BW76</f>
        <v>0</v>
      </c>
      <c r="E643" s="180">
        <f>(E623/E612)*SUM(C643:D643)</f>
        <v>2748.1365162647544</v>
      </c>
      <c r="F643" s="180">
        <f>(F624/F612)*BW64</f>
        <v>62.624974167259317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1632825.0700000003</v>
      </c>
      <c r="D644" s="180">
        <f>(D615/D612)*BX76</f>
        <v>0</v>
      </c>
      <c r="E644" s="180">
        <f>(E623/E612)*SUM(C644:D644)</f>
        <v>345723.33969782159</v>
      </c>
      <c r="F644" s="180">
        <f>(F624/F612)*BX64</f>
        <v>131.6345600498997</v>
      </c>
      <c r="G644" s="180">
        <f>(G625/G612)*BX77</f>
        <v>0</v>
      </c>
      <c r="H644" s="180">
        <f>(H628/H612)*BX60</f>
        <v>1792.4675576378722</v>
      </c>
      <c r="I644" s="180">
        <f>(I629/I612)*BX78</f>
        <v>0</v>
      </c>
      <c r="J644" s="180">
        <f>(J630/J612)*BX79</f>
        <v>0</v>
      </c>
      <c r="K644" s="180">
        <f>SUM(C631:J644)</f>
        <v>4526381.9439171879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1347665.1</v>
      </c>
      <c r="D645" s="180">
        <f>(D615/D612)*BY76</f>
        <v>399197.1525432365</v>
      </c>
      <c r="E645" s="180">
        <f>(E623/E612)*SUM(C645:D645)</f>
        <v>369868.80164775217</v>
      </c>
      <c r="F645" s="180">
        <f>(F624/F612)*BY64</f>
        <v>77.382896905310858</v>
      </c>
      <c r="G645" s="180">
        <f>(G625/G612)*BY77</f>
        <v>0</v>
      </c>
      <c r="H645" s="180">
        <f>(H628/H612)*BY60</f>
        <v>1375.7480978654912</v>
      </c>
      <c r="I645" s="180">
        <f>(I629/I612)*BY78</f>
        <v>105625.33330529492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80875.040000000008</v>
      </c>
      <c r="D646" s="180">
        <f>(D615/D612)*BZ76</f>
        <v>0</v>
      </c>
      <c r="E646" s="180">
        <f>(E623/E612)*SUM(C646:D646)</f>
        <v>17123.934119283767</v>
      </c>
      <c r="F646" s="180">
        <f>(F624/F612)*BZ64</f>
        <v>3.3970100258310656</v>
      </c>
      <c r="G646" s="180">
        <f>(G625/G612)*BZ77</f>
        <v>0</v>
      </c>
      <c r="H646" s="180">
        <f>(H628/H612)*BZ60</f>
        <v>83.705133967858131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2321895.5947543322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38947712.06000001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3329100.5699999994</v>
      </c>
      <c r="D668" s="180">
        <f>(D615/D612)*C76</f>
        <v>228984.45673358766</v>
      </c>
      <c r="E668" s="180">
        <f>(E623/E612)*SUM(C668:D668)</f>
        <v>753364.86496446817</v>
      </c>
      <c r="F668" s="180">
        <f>(F624/F612)*C64</f>
        <v>574.06754661333252</v>
      </c>
      <c r="G668" s="180">
        <f>(G625/G612)*C77</f>
        <v>184233.19066748573</v>
      </c>
      <c r="H668" s="180">
        <f>(H628/H612)*C60</f>
        <v>3597.1700133705976</v>
      </c>
      <c r="I668" s="180">
        <f>(I629/I612)*C78</f>
        <v>60590.661131693734</v>
      </c>
      <c r="J668" s="180">
        <f>(J630/J612)*C79</f>
        <v>25908.060646767262</v>
      </c>
      <c r="K668" s="180">
        <f>(K644/K612)*C75</f>
        <v>53775.520015056973</v>
      </c>
      <c r="L668" s="180">
        <f>(L647/L612)*C80</f>
        <v>249512.32209334883</v>
      </c>
      <c r="M668" s="180">
        <f t="shared" ref="M668:M713" si="22">ROUND(SUM(D668:L668),0)</f>
        <v>1560540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10279929.129999997</v>
      </c>
      <c r="D669" s="180">
        <f>(D615/D612)*D76</f>
        <v>393644.34819027316</v>
      </c>
      <c r="E669" s="180">
        <f>(E623/E612)*SUM(C669:D669)</f>
        <v>2259950.2770924708</v>
      </c>
      <c r="F669" s="180">
        <f>(F624/F612)*D64</f>
        <v>26820.995534072033</v>
      </c>
      <c r="G669" s="180">
        <f>(G625/G612)*D77</f>
        <v>1692536.4940207612</v>
      </c>
      <c r="H669" s="180">
        <f>(H628/H612)*D60</f>
        <v>11704.637973360032</v>
      </c>
      <c r="I669" s="180">
        <f>(I629/I612)*D78</f>
        <v>104160.656351243</v>
      </c>
      <c r="J669" s="180">
        <f>(J630/J612)*D79</f>
        <v>147352.52785774696</v>
      </c>
      <c r="K669" s="180">
        <f>(K644/K612)*D75</f>
        <v>219521.71304345655</v>
      </c>
      <c r="L669" s="180">
        <f>(L647/L612)*D80</f>
        <v>584646.34654587833</v>
      </c>
      <c r="M669" s="180">
        <f t="shared" si="22"/>
        <v>5440338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596719.73</v>
      </c>
      <c r="D670" s="180">
        <f>(D615/D612)*E76</f>
        <v>2174830.0454903389</v>
      </c>
      <c r="E670" s="180">
        <f>(E623/E612)*SUM(C670:D670)</f>
        <v>586829.20915788459</v>
      </c>
      <c r="F670" s="180">
        <f>(F624/F612)*E64</f>
        <v>7.8576723520166611</v>
      </c>
      <c r="G670" s="180">
        <f>(G625/G612)*E77</f>
        <v>0</v>
      </c>
      <c r="H670" s="180">
        <f>(H628/H612)*E60</f>
        <v>1382.2427977245804</v>
      </c>
      <c r="I670" s="180">
        <f>(I629/I612)*E78</f>
        <v>575473.07876291499</v>
      </c>
      <c r="J670" s="180">
        <f>(J630/J612)*E79</f>
        <v>0</v>
      </c>
      <c r="K670" s="180">
        <f>(K644/K612)*E75</f>
        <v>0</v>
      </c>
      <c r="L670" s="180">
        <f>(L647/L612)*E80</f>
        <v>9730.6110455220787</v>
      </c>
      <c r="M670" s="180">
        <f t="shared" si="22"/>
        <v>3348253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3518722.1199999992</v>
      </c>
      <c r="D671" s="180">
        <f>(D615/D612)*F76</f>
        <v>0</v>
      </c>
      <c r="E671" s="180">
        <f>(E623/E612)*SUM(C671:D671)</f>
        <v>745030.42925167631</v>
      </c>
      <c r="F671" s="180">
        <f>(F624/F612)*F64</f>
        <v>4090.1248495885961</v>
      </c>
      <c r="G671" s="180">
        <f>(G625/G612)*F77</f>
        <v>154434.69881134035</v>
      </c>
      <c r="H671" s="180">
        <f>(H628/H612)*F60</f>
        <v>3206.8720311087759</v>
      </c>
      <c r="I671" s="180">
        <f>(I629/I612)*F78</f>
        <v>0</v>
      </c>
      <c r="J671" s="180">
        <f>(J630/J612)*F79</f>
        <v>61801.221580845115</v>
      </c>
      <c r="K671" s="180">
        <f>(K644/K612)*F75</f>
        <v>58584.166935732472</v>
      </c>
      <c r="L671" s="180">
        <f>(L647/L612)*F80</f>
        <v>203011.03178823358</v>
      </c>
      <c r="M671" s="180">
        <f t="shared" si="22"/>
        <v>1230159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2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2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2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52779.130483612047</v>
      </c>
      <c r="E675" s="180">
        <f>(E623/E612)*SUM(C675:D675)</f>
        <v>11175.096213546902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13965.674594580069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2"/>
        <v>77920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2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2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2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2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39089.543514425168</v>
      </c>
      <c r="E680" s="180">
        <f>(E623/E612)*SUM(C680:D680)</f>
        <v>8276.5556331581738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10343.327746610863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2"/>
        <v>57709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25069102.079999998</v>
      </c>
      <c r="D681" s="180">
        <f>(D615/D612)*P76</f>
        <v>1584693.3927704517</v>
      </c>
      <c r="E681" s="180">
        <f>(E623/E612)*SUM(C681:D681)</f>
        <v>5643494.4292402836</v>
      </c>
      <c r="F681" s="180">
        <f>(F624/F612)*P64</f>
        <v>265639.85808788723</v>
      </c>
      <c r="G681" s="180">
        <f>(G625/G612)*P77</f>
        <v>447512.68009109364</v>
      </c>
      <c r="H681" s="180">
        <f>(H628/H612)*P60</f>
        <v>10446.540622164977</v>
      </c>
      <c r="I681" s="180">
        <f>(I629/I612)*P78</f>
        <v>419319.3797022666</v>
      </c>
      <c r="J681" s="180">
        <f>(J630/J612)*P79</f>
        <v>113376.97524921848</v>
      </c>
      <c r="K681" s="180">
        <f>(K644/K612)*P75</f>
        <v>1454326.2815239334</v>
      </c>
      <c r="L681" s="180">
        <f>(L647/L612)*P80</f>
        <v>376786.23757946154</v>
      </c>
      <c r="M681" s="180">
        <f t="shared" si="22"/>
        <v>10315596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143823.13056784283</v>
      </c>
      <c r="E682" s="180">
        <f>(E623/E612)*SUM(C682:D682)</f>
        <v>30452.13718191531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38056.463270230684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2"/>
        <v>212332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6697662.8499999996</v>
      </c>
      <c r="D683" s="180">
        <f>(D615/D612)*R76</f>
        <v>36395.608729324143</v>
      </c>
      <c r="E683" s="180">
        <f>(E623/E612)*SUM(C683:D683)</f>
        <v>1425824.0045715775</v>
      </c>
      <c r="F683" s="180">
        <f>(F624/F612)*R64</f>
        <v>4004.263423043712</v>
      </c>
      <c r="G683" s="180">
        <f>(G625/G612)*R77</f>
        <v>8386.4018996337327</v>
      </c>
      <c r="H683" s="180">
        <f>(H628/H612)*R60</f>
        <v>5092.091085812629</v>
      </c>
      <c r="I683" s="180">
        <f>(I629/I612)*R78</f>
        <v>9630.4964391791709</v>
      </c>
      <c r="J683" s="180">
        <f>(J630/J612)*R79</f>
        <v>22546.412747884115</v>
      </c>
      <c r="K683" s="180">
        <f>(K644/K612)*R75</f>
        <v>160760.93226417789</v>
      </c>
      <c r="L683" s="180">
        <f>(L647/L612)*R80</f>
        <v>287084.49627907149</v>
      </c>
      <c r="M683" s="180">
        <f t="shared" si="22"/>
        <v>1959725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631789.58000000007</v>
      </c>
      <c r="D684" s="180">
        <f>(D615/D612)*S76</f>
        <v>257848.043716813</v>
      </c>
      <c r="E684" s="180">
        <f>(E623/E612)*SUM(C684:D684)</f>
        <v>188365.85500993716</v>
      </c>
      <c r="F684" s="180">
        <f>(F624/F612)*S64</f>
        <v>3645.8827435688372</v>
      </c>
      <c r="G684" s="180">
        <f>(G625/G612)*S77</f>
        <v>0</v>
      </c>
      <c r="H684" s="180">
        <f>(H628/H612)*S60</f>
        <v>797.82839182096677</v>
      </c>
      <c r="I684" s="180">
        <f>(I629/I612)*S78</f>
        <v>68228.139425604721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2"/>
        <v>518886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2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4746864.53</v>
      </c>
      <c r="D686" s="180">
        <f>(D615/D612)*U76</f>
        <v>207762.848018302</v>
      </c>
      <c r="E686" s="180">
        <f>(E623/E612)*SUM(C686:D686)</f>
        <v>1049059.2994672407</v>
      </c>
      <c r="F686" s="180">
        <f>(F624/F612)*U64</f>
        <v>23406.199683734136</v>
      </c>
      <c r="G686" s="180">
        <f>(G625/G612)*U77</f>
        <v>0</v>
      </c>
      <c r="H686" s="180">
        <f>(H628/H612)*U60</f>
        <v>3882.8720759426969</v>
      </c>
      <c r="I686" s="180">
        <f>(I629/I612)*U78</f>
        <v>54975.296138456331</v>
      </c>
      <c r="J686" s="180">
        <f>(J630/J612)*U79</f>
        <v>157.35196785383692</v>
      </c>
      <c r="K686" s="180">
        <f>(K644/K612)*U75</f>
        <v>336838.3072377572</v>
      </c>
      <c r="L686" s="180">
        <f>(L647/L612)*U80</f>
        <v>747.16135257060171</v>
      </c>
      <c r="M686" s="180">
        <f t="shared" si="22"/>
        <v>1676829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2327.64</v>
      </c>
      <c r="D687" s="180">
        <f>(D615/D612)*V76</f>
        <v>88844.869647413609</v>
      </c>
      <c r="E687" s="180">
        <f>(E623/E612)*SUM(C687:D687)</f>
        <v>19304.250714337504</v>
      </c>
      <c r="F687" s="180">
        <f>(F624/F612)*V64</f>
        <v>10.462170359511282</v>
      </c>
      <c r="G687" s="180">
        <f>(G625/G612)*V77</f>
        <v>0</v>
      </c>
      <c r="H687" s="180">
        <f>(H628/H612)*V60</f>
        <v>0</v>
      </c>
      <c r="I687" s="180">
        <f>(I629/I612)*V78</f>
        <v>23508.885567543111</v>
      </c>
      <c r="J687" s="180">
        <f>(J630/J612)*V79</f>
        <v>0</v>
      </c>
      <c r="K687" s="180">
        <f>(K644/K612)*V75</f>
        <v>26608.518529176723</v>
      </c>
      <c r="L687" s="180">
        <f>(L647/L612)*V80</f>
        <v>0</v>
      </c>
      <c r="M687" s="180">
        <f t="shared" si="22"/>
        <v>158277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612576.18999999994</v>
      </c>
      <c r="D688" s="180">
        <f>(D615/D612)*W76</f>
        <v>85161.32616574486</v>
      </c>
      <c r="E688" s="180">
        <f>(E623/E612)*SUM(C688:D688)</f>
        <v>147734.22380223745</v>
      </c>
      <c r="F688" s="180">
        <f>(F624/F612)*W64</f>
        <v>184.25347981713711</v>
      </c>
      <c r="G688" s="180">
        <f>(G625/G612)*W77</f>
        <v>0</v>
      </c>
      <c r="H688" s="180">
        <f>(H628/H612)*W60</f>
        <v>392.37286172596714</v>
      </c>
      <c r="I688" s="180">
        <f>(I629/I612)*W78</f>
        <v>22534.197861463046</v>
      </c>
      <c r="J688" s="180">
        <f>(J630/J612)*W79</f>
        <v>19613.574392029692</v>
      </c>
      <c r="K688" s="180">
        <f>(K644/K612)*W75</f>
        <v>81548.812651473665</v>
      </c>
      <c r="L688" s="180">
        <f>(L647/L612)*W80</f>
        <v>0</v>
      </c>
      <c r="M688" s="180">
        <f t="shared" si="22"/>
        <v>357169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1512133.5899999999</v>
      </c>
      <c r="D689" s="180">
        <f>(D615/D612)*X76</f>
        <v>31447.565246485512</v>
      </c>
      <c r="E689" s="180">
        <f>(E623/E612)*SUM(C689:D689)</f>
        <v>326827.43662579631</v>
      </c>
      <c r="F689" s="180">
        <f>(F624/F612)*X64</f>
        <v>3696.4355676423143</v>
      </c>
      <c r="G689" s="180">
        <f>(G625/G612)*X77</f>
        <v>0</v>
      </c>
      <c r="H689" s="180">
        <f>(H628/H612)*X60</f>
        <v>1277.0441119778479</v>
      </c>
      <c r="I689" s="180">
        <f>(I629/I612)*X78</f>
        <v>8321.2144459372903</v>
      </c>
      <c r="J689" s="180">
        <f>(J630/J612)*X79</f>
        <v>18001.678890068979</v>
      </c>
      <c r="K689" s="180">
        <f>(K644/K612)*X75</f>
        <v>372247.10994484101</v>
      </c>
      <c r="L689" s="180">
        <f>(L647/L612)*X80</f>
        <v>22.414840577118049</v>
      </c>
      <c r="M689" s="180">
        <f t="shared" si="22"/>
        <v>761841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6281372.459999999</v>
      </c>
      <c r="D690" s="180">
        <f>(D615/D612)*Y76</f>
        <v>574687.76140124653</v>
      </c>
      <c r="E690" s="180">
        <f>(E623/E612)*SUM(C690:D690)</f>
        <v>1451655.832864095</v>
      </c>
      <c r="F690" s="180">
        <f>(F624/F612)*Y64</f>
        <v>27453.378307049086</v>
      </c>
      <c r="G690" s="180">
        <f>(G625/G612)*Y77</f>
        <v>0</v>
      </c>
      <c r="H690" s="180">
        <f>(H628/H612)*Y60</f>
        <v>4720.4280407844808</v>
      </c>
      <c r="I690" s="180">
        <f>(I629/I612)*Y78</f>
        <v>152065.82972619319</v>
      </c>
      <c r="J690" s="180">
        <f>(J630/J612)*Y79</f>
        <v>73886.175064407144</v>
      </c>
      <c r="K690" s="180">
        <f>(K644/K612)*Y75</f>
        <v>334515.77747737017</v>
      </c>
      <c r="L690" s="180">
        <f>(L647/L612)*Y80</f>
        <v>58413.373408510663</v>
      </c>
      <c r="M690" s="180">
        <f t="shared" si="22"/>
        <v>2677399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2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994189.68</v>
      </c>
      <c r="D692" s="180">
        <f>(D615/D612)*AA76</f>
        <v>55033.239181349643</v>
      </c>
      <c r="E692" s="180">
        <f>(E623/E612)*SUM(C692:D692)</f>
        <v>222155.3664085239</v>
      </c>
      <c r="F692" s="180">
        <f>(F624/F612)*AA64</f>
        <v>10469.537686129401</v>
      </c>
      <c r="G692" s="180">
        <f>(G625/G612)*AA77</f>
        <v>0</v>
      </c>
      <c r="H692" s="180">
        <f>(H628/H612)*AA60</f>
        <v>344.23022908706105</v>
      </c>
      <c r="I692" s="180">
        <f>(I629/I612)*AA78</f>
        <v>14562.125280390259</v>
      </c>
      <c r="J692" s="180">
        <f>(J630/J612)*AA79</f>
        <v>0</v>
      </c>
      <c r="K692" s="180">
        <f>(K644/K612)*AA75</f>
        <v>100895.42496614462</v>
      </c>
      <c r="L692" s="180">
        <f>(L647/L612)*AA80</f>
        <v>0</v>
      </c>
      <c r="M692" s="180">
        <f t="shared" si="22"/>
        <v>403460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6020051.8299999991</v>
      </c>
      <c r="D693" s="180">
        <f>(D615/D612)*AB76</f>
        <v>182472.84799490456</v>
      </c>
      <c r="E693" s="180">
        <f>(E623/E612)*SUM(C693:D693)</f>
        <v>1313280.6358947889</v>
      </c>
      <c r="F693" s="180">
        <f>(F624/F612)*AB64</f>
        <v>58894.031277381997</v>
      </c>
      <c r="G693" s="180">
        <f>(G625/G612)*AB77</f>
        <v>0</v>
      </c>
      <c r="H693" s="180">
        <f>(H628/H612)*AB60</f>
        <v>2826.0818829563923</v>
      </c>
      <c r="I693" s="180">
        <f>(I629/I612)*AB78</f>
        <v>48283.410395220053</v>
      </c>
      <c r="J693" s="180">
        <f>(J630/J612)*AB79</f>
        <v>3541.2931037608464</v>
      </c>
      <c r="K693" s="180">
        <f>(K644/K612)*AB75</f>
        <v>385531.8794956035</v>
      </c>
      <c r="L693" s="180">
        <f>(L647/L612)*AB80</f>
        <v>0</v>
      </c>
      <c r="M693" s="180">
        <f t="shared" si="22"/>
        <v>1994830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2083143.0599999998</v>
      </c>
      <c r="D694" s="180">
        <f>(D615/D612)*AC76</f>
        <v>61960.500057323727</v>
      </c>
      <c r="E694" s="180">
        <f>(E623/E612)*SUM(C694:D694)</f>
        <v>454189.7233245594</v>
      </c>
      <c r="F694" s="180">
        <f>(F624/F612)*AC64</f>
        <v>3968.7993533210488</v>
      </c>
      <c r="G694" s="180">
        <f>(G625/G612)*AC77</f>
        <v>186151.35705942323</v>
      </c>
      <c r="H694" s="180">
        <f>(H628/H612)*AC60</f>
        <v>2477.6733575180174</v>
      </c>
      <c r="I694" s="180">
        <f>(I629/I612)*AC78</f>
        <v>16395.120070928893</v>
      </c>
      <c r="J694" s="180">
        <f>(J630/J612)*AC79</f>
        <v>0</v>
      </c>
      <c r="K694" s="180">
        <f>(K644/K612)*AC75</f>
        <v>127657.93620387786</v>
      </c>
      <c r="L694" s="180">
        <f>(L647/L612)*AC80</f>
        <v>0</v>
      </c>
      <c r="M694" s="180">
        <f t="shared" si="22"/>
        <v>852801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191357.75</v>
      </c>
      <c r="D695" s="180">
        <f>(D615/D612)*AD76</f>
        <v>22761.000021057695</v>
      </c>
      <c r="E695" s="180">
        <f>(E623/E612)*SUM(C695:D695)</f>
        <v>45336.056329171297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6022.6971689126549</v>
      </c>
      <c r="J695" s="180">
        <f>(J630/J612)*AD79</f>
        <v>0</v>
      </c>
      <c r="K695" s="180">
        <f>(K644/K612)*AD75</f>
        <v>9496.75754914149</v>
      </c>
      <c r="L695" s="180">
        <f>(L647/L612)*AD80</f>
        <v>0</v>
      </c>
      <c r="M695" s="180">
        <f t="shared" si="22"/>
        <v>83617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725307.21</v>
      </c>
      <c r="D696" s="180">
        <f>(D615/D612)*AE76</f>
        <v>28808.608722304907</v>
      </c>
      <c r="E696" s="180">
        <f>(E623/E612)*SUM(C696:D696)</f>
        <v>159671.38437409722</v>
      </c>
      <c r="F696" s="180">
        <f>(F624/F612)*AE64</f>
        <v>21.070196654312142</v>
      </c>
      <c r="G696" s="180">
        <f>(G625/G612)*AE77</f>
        <v>0</v>
      </c>
      <c r="H696" s="180">
        <f>(H628/H612)*AE60</f>
        <v>920.32632419697904</v>
      </c>
      <c r="I696" s="180">
        <f>(I629/I612)*AE78</f>
        <v>7622.9307162082878</v>
      </c>
      <c r="J696" s="180">
        <f>(J630/J612)*AE79</f>
        <v>0</v>
      </c>
      <c r="K696" s="180">
        <f>(K644/K612)*AE75</f>
        <v>20032.894432796562</v>
      </c>
      <c r="L696" s="180">
        <f>(L647/L612)*AE80</f>
        <v>0</v>
      </c>
      <c r="M696" s="180">
        <f t="shared" si="22"/>
        <v>217077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2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9098637</v>
      </c>
      <c r="D698" s="180">
        <f>(D615/D612)*AG76</f>
        <v>596129.28316021396</v>
      </c>
      <c r="E698" s="180">
        <f>(E623/E612)*SUM(C698:D698)</f>
        <v>2052704.2599878658</v>
      </c>
      <c r="F698" s="180">
        <f>(F624/F612)*AG64</f>
        <v>13285.865725146436</v>
      </c>
      <c r="G698" s="180">
        <f>(G625/G612)*AG77</f>
        <v>76905.089760471048</v>
      </c>
      <c r="H698" s="180">
        <f>(H628/H612)*AG60</f>
        <v>7860.7549776131063</v>
      </c>
      <c r="I698" s="180">
        <f>(I629/I612)*AG78</f>
        <v>157739.38503024133</v>
      </c>
      <c r="J698" s="180">
        <f>(J630/J612)*AG79</f>
        <v>139707.75795222685</v>
      </c>
      <c r="K698" s="180">
        <f>(K644/K612)*AG75</f>
        <v>727220.86764939397</v>
      </c>
      <c r="L698" s="180">
        <f>(L647/L612)*AG80</f>
        <v>383086.48142306152</v>
      </c>
      <c r="M698" s="180">
        <f t="shared" si="22"/>
        <v>4154640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2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902828.21000000008</v>
      </c>
      <c r="D700" s="180">
        <f>(D615/D612)*AI76</f>
        <v>0</v>
      </c>
      <c r="E700" s="180">
        <f>(E623/E612)*SUM(C700:D700)</f>
        <v>191158.74055915014</v>
      </c>
      <c r="F700" s="180">
        <f>(F624/F612)*AI64</f>
        <v>23.510965051210022</v>
      </c>
      <c r="G700" s="180">
        <f>(G625/G612)*AI77</f>
        <v>18066.450900806711</v>
      </c>
      <c r="H700" s="180">
        <f>(H628/H612)*AI60</f>
        <v>1340.9185210839212</v>
      </c>
      <c r="I700" s="180">
        <f>(I629/I612)*AI78</f>
        <v>0</v>
      </c>
      <c r="J700" s="180">
        <f>(J630/J612)*AI79</f>
        <v>54879.066342744838</v>
      </c>
      <c r="K700" s="180">
        <f>(K644/K612)*AI75</f>
        <v>0</v>
      </c>
      <c r="L700" s="180">
        <f>(L647/L612)*AI80</f>
        <v>114444.85619793447</v>
      </c>
      <c r="M700" s="180">
        <f t="shared" si="22"/>
        <v>379914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504710.27999999997</v>
      </c>
      <c r="D701" s="180">
        <f>(D615/D612)*AJ76</f>
        <v>0</v>
      </c>
      <c r="E701" s="180">
        <f>(E623/E612)*SUM(C701:D701)</f>
        <v>106863.94200293765</v>
      </c>
      <c r="F701" s="180">
        <f>(F624/F612)*AJ64</f>
        <v>20.822663113265783</v>
      </c>
      <c r="G701" s="180">
        <f>(G625/G612)*AJ77</f>
        <v>0</v>
      </c>
      <c r="H701" s="180">
        <f>(H628/H612)*AJ60</f>
        <v>512.87456655982214</v>
      </c>
      <c r="I701" s="180">
        <f>(I629/I612)*AJ78</f>
        <v>0</v>
      </c>
      <c r="J701" s="180">
        <f>(J630/J612)*AJ79</f>
        <v>0</v>
      </c>
      <c r="K701" s="180">
        <f>(K644/K612)*AJ75</f>
        <v>6.4117031885065581</v>
      </c>
      <c r="L701" s="180">
        <f>(L647/L612)*AJ80</f>
        <v>38283.830430819165</v>
      </c>
      <c r="M701" s="180">
        <f t="shared" si="22"/>
        <v>145688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1663</v>
      </c>
      <c r="D702" s="180">
        <f>(D615/D612)*AK76</f>
        <v>0</v>
      </c>
      <c r="E702" s="180">
        <f>(E623/E612)*SUM(C702:D702)</f>
        <v>352.1123753431084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9500.2554065980112</v>
      </c>
      <c r="L702" s="180">
        <f>(L647/L612)*AK80</f>
        <v>0</v>
      </c>
      <c r="M702" s="180">
        <f t="shared" si="22"/>
        <v>9852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268</v>
      </c>
      <c r="D703" s="180">
        <f>(D615/D612)*AL76</f>
        <v>0</v>
      </c>
      <c r="E703" s="180">
        <f>(E623/E612)*SUM(C703:D703)</f>
        <v>56.744507872491305</v>
      </c>
      <c r="F703" s="180">
        <f>(F624/F612)*AL64</f>
        <v>4.5190047003014273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5076.987882317736</v>
      </c>
      <c r="L703" s="180">
        <f>(L647/L612)*AL80</f>
        <v>0</v>
      </c>
      <c r="M703" s="180">
        <f t="shared" si="22"/>
        <v>5138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2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2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2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2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2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2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2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2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2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987255.62000000023</v>
      </c>
      <c r="D713" s="180">
        <f>(D615/D612)*AV76</f>
        <v>41893.43482136706</v>
      </c>
      <c r="E713" s="180">
        <f>(E623/E612)*SUM(C713:D713)</f>
        <v>217905.06210178381</v>
      </c>
      <c r="F713" s="180">
        <f>(F624/F612)*AV64</f>
        <v>136.15474508724972</v>
      </c>
      <c r="G713" s="180">
        <f>(G625/G612)*AV77</f>
        <v>0</v>
      </c>
      <c r="H713" s="180">
        <f>(H628/H612)*AV60</f>
        <v>1221.5402162685605</v>
      </c>
      <c r="I713" s="180">
        <f>(I629/I612)*AV78</f>
        <v>11085.254209447929</v>
      </c>
      <c r="J713" s="180">
        <f>(J630/J612)*AV79</f>
        <v>17120.333232148754</v>
      </c>
      <c r="K713" s="180">
        <f>(K644/K612)*AV75</f>
        <v>42235.389005148958</v>
      </c>
      <c r="L713" s="180">
        <f>(L647/L612)*AV80</f>
        <v>16126.431769342838</v>
      </c>
      <c r="M713" s="180">
        <f t="shared" si="22"/>
        <v>347724</v>
      </c>
      <c r="N713" s="199" t="s">
        <v>741</v>
      </c>
    </row>
    <row r="715" spans="1:83" ht="12.65" customHeight="1" x14ac:dyDescent="0.35">
      <c r="C715" s="180">
        <f>SUM(C614:C647)+SUM(C668:C713)</f>
        <v>123735424.16999999</v>
      </c>
      <c r="D715" s="180">
        <f>SUM(D616:D647)+SUM(D668:D713)</f>
        <v>8459120.160000002</v>
      </c>
      <c r="E715" s="180">
        <f>SUM(E624:E647)+SUM(E668:E713)</f>
        <v>21621014.615210924</v>
      </c>
      <c r="F715" s="180">
        <f>SUM(F625:F648)+SUM(F668:F713)</f>
        <v>463262.75092162209</v>
      </c>
      <c r="G715" s="180">
        <f>SUM(G626:G647)+SUM(G668:G713)</f>
        <v>2768226.3632110162</v>
      </c>
      <c r="H715" s="180">
        <f>SUM(H629:H647)+SUM(H668:H713)</f>
        <v>74813.121438447357</v>
      </c>
      <c r="I715" s="180">
        <f>SUM(I630:I647)+SUM(I668:I713)</f>
        <v>1986431.8971567138</v>
      </c>
      <c r="J715" s="180">
        <f>SUM(J631:J647)+SUM(J668:J713)</f>
        <v>697892.42902770289</v>
      </c>
      <c r="K715" s="180">
        <f>SUM(K668:K713)</f>
        <v>4526381.9439171869</v>
      </c>
      <c r="L715" s="180">
        <f>SUM(L668:L713)</f>
        <v>2321895.5947543322</v>
      </c>
      <c r="M715" s="180">
        <f>SUM(M668:M713)</f>
        <v>38947714</v>
      </c>
      <c r="N715" s="198" t="s">
        <v>742</v>
      </c>
    </row>
    <row r="716" spans="1:83" ht="12.65" customHeight="1" x14ac:dyDescent="0.35">
      <c r="C716" s="180">
        <f>CE71</f>
        <v>130132406.73000005</v>
      </c>
      <c r="D716" s="180">
        <f>D615</f>
        <v>8459120.1600000001</v>
      </c>
      <c r="E716" s="180">
        <f>E623</f>
        <v>21621014.615210932</v>
      </c>
      <c r="F716" s="180">
        <f>F624</f>
        <v>463262.75092162221</v>
      </c>
      <c r="G716" s="180">
        <f>G625</f>
        <v>2768226.3632110157</v>
      </c>
      <c r="H716" s="180">
        <f>H628</f>
        <v>74813.121438447386</v>
      </c>
      <c r="I716" s="180">
        <f>I629</f>
        <v>1986431.8971567133</v>
      </c>
      <c r="J716" s="180">
        <f>J630</f>
        <v>697892.42902770278</v>
      </c>
      <c r="K716" s="180">
        <f>K644</f>
        <v>4526381.9439171879</v>
      </c>
      <c r="L716" s="180">
        <f>L647</f>
        <v>2321895.5947543322</v>
      </c>
      <c r="M716" s="180">
        <f>C648</f>
        <v>38947712.06000001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180*2020*A</v>
      </c>
      <c r="B722" s="276">
        <f>ROUND(C165,0)</f>
        <v>3723024</v>
      </c>
      <c r="C722" s="276">
        <f>ROUND(C166,0)</f>
        <v>0</v>
      </c>
      <c r="D722" s="276">
        <f>ROUND(C167,0)</f>
        <v>0</v>
      </c>
      <c r="E722" s="276">
        <f>ROUND(C168,0)</f>
        <v>5625631</v>
      </c>
      <c r="F722" s="276">
        <f>ROUND(C169,0)</f>
        <v>0</v>
      </c>
      <c r="G722" s="276">
        <f>ROUND(C170,0)</f>
        <v>0</v>
      </c>
      <c r="H722" s="276">
        <f>ROUND(C171+C172,0)</f>
        <v>4527830</v>
      </c>
      <c r="I722" s="276">
        <f>ROUND(C175,0)</f>
        <v>189319</v>
      </c>
      <c r="J722" s="276">
        <f>ROUND(C176,0)</f>
        <v>444434</v>
      </c>
      <c r="K722" s="276">
        <f>ROUND(C179,0)</f>
        <v>1584513</v>
      </c>
      <c r="L722" s="276">
        <f>ROUND(C180,0)</f>
        <v>0</v>
      </c>
      <c r="M722" s="276">
        <f>ROUND(C183,0)</f>
        <v>22748</v>
      </c>
      <c r="N722" s="276">
        <f>ROUND(C184,0)</f>
        <v>1154841</v>
      </c>
      <c r="O722" s="276">
        <f>ROUND(C185,0)</f>
        <v>0</v>
      </c>
      <c r="P722" s="276">
        <f>ROUND(C188,0)</f>
        <v>0</v>
      </c>
      <c r="Q722" s="276">
        <f>ROUND(C189,0)</f>
        <v>2979693</v>
      </c>
      <c r="R722" s="276">
        <f>ROUND(B195,0)</f>
        <v>8979210</v>
      </c>
      <c r="S722" s="276">
        <f>ROUND(C195,0)</f>
        <v>0</v>
      </c>
      <c r="T722" s="276">
        <f>ROUND(D195,0)</f>
        <v>0</v>
      </c>
      <c r="U722" s="276">
        <f>ROUND(B196,0)</f>
        <v>766764</v>
      </c>
      <c r="V722" s="276">
        <f>ROUND(C196,0)</f>
        <v>0</v>
      </c>
      <c r="W722" s="276">
        <f>ROUND(D196,0)</f>
        <v>0</v>
      </c>
      <c r="X722" s="276">
        <f>ROUND(B197,0)</f>
        <v>32498184</v>
      </c>
      <c r="Y722" s="276">
        <f>ROUND(C197,0)</f>
        <v>1443135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1044163</v>
      </c>
      <c r="AE722" s="276">
        <f>ROUND(C199,0)</f>
        <v>163050</v>
      </c>
      <c r="AF722" s="276">
        <f>ROUND(D199,0)</f>
        <v>0</v>
      </c>
      <c r="AG722" s="276">
        <f>ROUND(B200,0)</f>
        <v>16643571</v>
      </c>
      <c r="AH722" s="276">
        <f>ROUND(C200,0)</f>
        <v>4829770</v>
      </c>
      <c r="AI722" s="276">
        <f>ROUND(D200,0)</f>
        <v>23036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135000</v>
      </c>
      <c r="AN722" s="276">
        <f>ROUND(C202,0)</f>
        <v>0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273844</v>
      </c>
      <c r="AW722" s="276">
        <f>ROUND(C209,0)</f>
        <v>109538</v>
      </c>
      <c r="AX722" s="276">
        <f>ROUND(D209,0)</f>
        <v>0</v>
      </c>
      <c r="AY722" s="276">
        <f>ROUND(B210,0)</f>
        <v>4022336</v>
      </c>
      <c r="AZ722" s="276">
        <f>ROUND(C210,0)</f>
        <v>1796580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213501</v>
      </c>
      <c r="BF722" s="276">
        <f>ROUND(C212,0)</f>
        <v>113673</v>
      </c>
      <c r="BG722" s="276">
        <f>ROUND(D212,0)</f>
        <v>0</v>
      </c>
      <c r="BH722" s="276">
        <f>ROUND(B213,0)</f>
        <v>7318495</v>
      </c>
      <c r="BI722" s="276">
        <f>ROUND(C213,0)</f>
        <v>3303979</v>
      </c>
      <c r="BJ722" s="276">
        <f>ROUND(D213,0)</f>
        <v>9578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46577</v>
      </c>
      <c r="BO722" s="276">
        <f>ROUND(C215,0)</f>
        <v>18631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279529171</v>
      </c>
      <c r="BU722" s="276">
        <f>ROUND(C224,0)</f>
        <v>125777279</v>
      </c>
      <c r="BV722" s="276">
        <f>ROUND(C225,0)</f>
        <v>7850013</v>
      </c>
      <c r="BW722" s="276">
        <f>ROUND(C226,0)</f>
        <v>33953208</v>
      </c>
      <c r="BX722" s="276">
        <f>ROUND(C227,0)</f>
        <v>0</v>
      </c>
      <c r="BY722" s="276">
        <f>ROUND(C228,0)</f>
        <v>121255481</v>
      </c>
      <c r="BZ722" s="276">
        <f>ROUND(C231,0)</f>
        <v>3947</v>
      </c>
      <c r="CA722" s="276">
        <f>ROUND(C233,0)</f>
        <v>3363357</v>
      </c>
      <c r="CB722" s="276">
        <f>ROUND(C234,0)</f>
        <v>10141418</v>
      </c>
      <c r="CC722" s="276">
        <f>ROUND(C238+C239,0)</f>
        <v>4232437</v>
      </c>
      <c r="CD722" s="276">
        <f>D221</f>
        <v>4171476.9900000012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180*2020*A</v>
      </c>
      <c r="B726" s="276">
        <f>ROUND(C111,0)</f>
        <v>4588</v>
      </c>
      <c r="C726" s="276">
        <f>ROUND(C112,0)</f>
        <v>0</v>
      </c>
      <c r="D726" s="276">
        <f>ROUND(C113,0)</f>
        <v>0</v>
      </c>
      <c r="E726" s="276">
        <f>ROUND(C114,0)</f>
        <v>1130</v>
      </c>
      <c r="F726" s="276">
        <f>ROUND(D111,0)</f>
        <v>19663</v>
      </c>
      <c r="G726" s="276">
        <f>ROUND(D112,0)</f>
        <v>0</v>
      </c>
      <c r="H726" s="276">
        <f>ROUND(D113,0)</f>
        <v>0</v>
      </c>
      <c r="I726" s="276">
        <f>ROUND(D114,0)</f>
        <v>1442</v>
      </c>
      <c r="J726" s="276">
        <f>ROUND(C116,0)</f>
        <v>10</v>
      </c>
      <c r="K726" s="276">
        <f>ROUND(C117,0)</f>
        <v>0</v>
      </c>
      <c r="L726" s="276">
        <f>ROUND(C118,0)</f>
        <v>76</v>
      </c>
      <c r="M726" s="276">
        <f>ROUND(C119,0)</f>
        <v>0</v>
      </c>
      <c r="N726" s="276">
        <f>ROUND(C120,0)</f>
        <v>21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16</v>
      </c>
      <c r="V726" s="276">
        <f>ROUND(C128,0)</f>
        <v>123</v>
      </c>
      <c r="W726" s="276">
        <f>ROUND(C129,0)</f>
        <v>10</v>
      </c>
      <c r="X726" s="276">
        <f>ROUND(B138,0)</f>
        <v>2189</v>
      </c>
      <c r="Y726" s="276">
        <f>ROUND(B139,0)</f>
        <v>11280</v>
      </c>
      <c r="Z726" s="276">
        <f>ROUND(B140,0)</f>
        <v>15464</v>
      </c>
      <c r="AA726" s="276">
        <f>ROUND(B141,0)</f>
        <v>145209568</v>
      </c>
      <c r="AB726" s="276">
        <f>ROUND(B142,0)</f>
        <v>182839884</v>
      </c>
      <c r="AC726" s="276">
        <f>ROUND(C138,0)</f>
        <v>1085</v>
      </c>
      <c r="AD726" s="276">
        <f>ROUND(C139,0)</f>
        <v>4511</v>
      </c>
      <c r="AE726" s="276">
        <f>ROUND(C140,0)</f>
        <v>8281</v>
      </c>
      <c r="AF726" s="276">
        <f>ROUND(C141,0)</f>
        <v>45747822</v>
      </c>
      <c r="AG726" s="276">
        <f>ROUND(C142,0)</f>
        <v>97914041</v>
      </c>
      <c r="AH726" s="276">
        <f>ROUND(D138,0)</f>
        <v>1314</v>
      </c>
      <c r="AI726" s="276">
        <f>ROUND(D139,0)</f>
        <v>3872</v>
      </c>
      <c r="AJ726" s="276">
        <f>ROUND(D140,0)</f>
        <v>16368</v>
      </c>
      <c r="AK726" s="276">
        <f>ROUND(D141,0)</f>
        <v>60565167</v>
      </c>
      <c r="AL726" s="276">
        <f>ROUND(D142,0)</f>
        <v>193525259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180*2020*A</v>
      </c>
      <c r="B730" s="276">
        <f>ROUND(C250,0)</f>
        <v>0</v>
      </c>
      <c r="C730" s="276">
        <f>ROUND(C251,0)</f>
        <v>0</v>
      </c>
      <c r="D730" s="276">
        <f>ROUND(C252,0)</f>
        <v>17389607</v>
      </c>
      <c r="E730" s="276">
        <f>ROUND(C253,0)</f>
        <v>2313904</v>
      </c>
      <c r="F730" s="276">
        <f>ROUND(C254,0)</f>
        <v>0</v>
      </c>
      <c r="G730" s="276">
        <f>ROUND(C255,0)</f>
        <v>5455</v>
      </c>
      <c r="H730" s="276">
        <f>ROUND(C256,0)</f>
        <v>0</v>
      </c>
      <c r="I730" s="276">
        <f>ROUND(C257,0)</f>
        <v>3161434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8979210</v>
      </c>
      <c r="P730" s="276">
        <f>ROUND(C268,0)</f>
        <v>766764</v>
      </c>
      <c r="Q730" s="276">
        <f>ROUND(C269,0)</f>
        <v>33941319</v>
      </c>
      <c r="R730" s="276">
        <f>ROUND(C270,0)</f>
        <v>0</v>
      </c>
      <c r="S730" s="276">
        <f>ROUND(C271,0)</f>
        <v>1207213</v>
      </c>
      <c r="T730" s="276">
        <f>ROUND(C272,0)</f>
        <v>21450305</v>
      </c>
      <c r="U730" s="276">
        <f>ROUND(C273,0)</f>
        <v>135000</v>
      </c>
      <c r="V730" s="276">
        <f>ROUND(C274,0)</f>
        <v>0</v>
      </c>
      <c r="W730" s="276">
        <f>ROUND(C275,0)</f>
        <v>0</v>
      </c>
      <c r="X730" s="276">
        <f>ROUND(C276,0)</f>
        <v>17207578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68985725</v>
      </c>
      <c r="AD730" s="276">
        <f>ROUND(C287,0)</f>
        <v>0</v>
      </c>
      <c r="AE730" s="276">
        <f>ROUND(C288,0)</f>
        <v>0</v>
      </c>
      <c r="AF730" s="276">
        <f>ROUND(C289,0)</f>
        <v>3356666</v>
      </c>
      <c r="AG730" s="276">
        <f>ROUND(C304,0)</f>
        <v>0</v>
      </c>
      <c r="AH730" s="276">
        <f>ROUND(C305,0)</f>
        <v>972492</v>
      </c>
      <c r="AI730" s="276">
        <f>ROUND(C306,0)</f>
        <v>1184166</v>
      </c>
      <c r="AJ730" s="276">
        <f>ROUND(C307,0)</f>
        <v>0</v>
      </c>
      <c r="AK730" s="276">
        <f>ROUND(C308,0)</f>
        <v>0</v>
      </c>
      <c r="AL730" s="276">
        <f>ROUND(C309,0)</f>
        <v>295000</v>
      </c>
      <c r="AM730" s="276">
        <f>ROUND(C310,0)</f>
        <v>0</v>
      </c>
      <c r="AN730" s="276">
        <f>ROUND(C311,0)</f>
        <v>0</v>
      </c>
      <c r="AO730" s="276">
        <f>ROUND(C312,0)</f>
        <v>530200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91214749</v>
      </c>
      <c r="AZ730" s="276">
        <f>ROUND(C327,0)</f>
        <v>2123</v>
      </c>
      <c r="BA730" s="276">
        <f>ROUND(C328,0)</f>
        <v>0</v>
      </c>
      <c r="BB730" s="276">
        <f>ROUND(C332,0)</f>
        <v>45658487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720.47</v>
      </c>
      <c r="BJ730" s="276">
        <f>ROUND(C359,0)</f>
        <v>251522557</v>
      </c>
      <c r="BK730" s="276">
        <f>ROUND(C360,0)</f>
        <v>483972662</v>
      </c>
      <c r="BL730" s="276">
        <f>ROUND(C364,0)</f>
        <v>572597588</v>
      </c>
      <c r="BM730" s="276">
        <f>ROUND(C365,0)</f>
        <v>13504775</v>
      </c>
      <c r="BN730" s="276">
        <f>ROUND(C366,0)</f>
        <v>0</v>
      </c>
      <c r="BO730" s="276">
        <f>ROUND(C370,0)</f>
        <v>4612918</v>
      </c>
      <c r="BP730" s="276">
        <f>ROUND(C371,0)</f>
        <v>0</v>
      </c>
      <c r="BQ730" s="276">
        <f>ROUND(C378,0)</f>
        <v>63048326</v>
      </c>
      <c r="BR730" s="276">
        <f>ROUND(C379,0)</f>
        <v>13876486</v>
      </c>
      <c r="BS730" s="276">
        <f>ROUND(C380,0)</f>
        <v>5408632</v>
      </c>
      <c r="BT730" s="276">
        <f>ROUND(C381,0)</f>
        <v>27824900</v>
      </c>
      <c r="BU730" s="276">
        <f>ROUND(C382,0)</f>
        <v>604310</v>
      </c>
      <c r="BV730" s="276">
        <f>ROUND(C383,0)</f>
        <v>6044743</v>
      </c>
      <c r="BW730" s="276">
        <f>ROUND(C384,0)</f>
        <v>7037907</v>
      </c>
      <c r="BX730" s="276">
        <f>ROUND(C385,0)</f>
        <v>633753</v>
      </c>
      <c r="BY730" s="276">
        <f>ROUND(C386,0)</f>
        <v>1584513</v>
      </c>
      <c r="BZ730" s="276">
        <f>ROUND(C387,0)</f>
        <v>1177589</v>
      </c>
      <c r="CA730" s="276">
        <f>ROUND(C388,0)</f>
        <v>2979693</v>
      </c>
      <c r="CB730" s="276">
        <f>C363</f>
        <v>4171476.9900000012</v>
      </c>
      <c r="CC730" s="276">
        <f>ROUND(C389,0)</f>
        <v>4524473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180*2020*6010*A</v>
      </c>
      <c r="B734" s="276">
        <f>ROUND(C59,0)</f>
        <v>2524</v>
      </c>
      <c r="C734" s="276">
        <f>ROUND(C60,2)</f>
        <v>24.78</v>
      </c>
      <c r="D734" s="276">
        <f>ROUND(C61,0)</f>
        <v>2537290</v>
      </c>
      <c r="E734" s="276">
        <f>ROUND(C62,0)</f>
        <v>505104</v>
      </c>
      <c r="F734" s="276">
        <f>ROUND(C63,0)</f>
        <v>0</v>
      </c>
      <c r="G734" s="276">
        <f>ROUND(C64,0)</f>
        <v>34045</v>
      </c>
      <c r="H734" s="276">
        <f>ROUND(C65,0)</f>
        <v>0</v>
      </c>
      <c r="I734" s="276">
        <f>ROUND(C66,0)</f>
        <v>2014</v>
      </c>
      <c r="J734" s="276">
        <f>ROUND(C67,0)</f>
        <v>218830</v>
      </c>
      <c r="K734" s="276">
        <f>ROUND(C68,0)</f>
        <v>16360</v>
      </c>
      <c r="L734" s="276">
        <f>ROUND(C69,0)</f>
        <v>15458</v>
      </c>
      <c r="M734" s="276">
        <f>ROUND(C70,0)</f>
        <v>0</v>
      </c>
      <c r="N734" s="276">
        <f>ROUND(C75,0)</f>
        <v>8655475</v>
      </c>
      <c r="O734" s="276">
        <f>ROUND(C73,0)</f>
        <v>8581801</v>
      </c>
      <c r="P734" s="276">
        <f>IF(C76&gt;0,ROUND(C76,0),0)</f>
        <v>4165</v>
      </c>
      <c r="Q734" s="276">
        <f>IF(C77&gt;0,ROUND(C77,0),0)</f>
        <v>4130</v>
      </c>
      <c r="R734" s="276">
        <f>IF(C78&gt;0,ROUND(C78,0),0)</f>
        <v>1589</v>
      </c>
      <c r="S734" s="276">
        <f>IF(C79&gt;0,ROUND(C79,0),0)</f>
        <v>25935</v>
      </c>
      <c r="T734" s="276">
        <f>IF(C80&gt;0,ROUND(C80,2),0)</f>
        <v>20.010000000000002</v>
      </c>
      <c r="U734" s="276"/>
      <c r="V734" s="276"/>
      <c r="W734" s="276"/>
      <c r="X734" s="276"/>
      <c r="Y734" s="276">
        <f>IF(M668&lt;&gt;0,ROUND(M668,0),0)</f>
        <v>1560540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180*2020*6030*A</v>
      </c>
      <c r="B735" s="276">
        <f>ROUND(D59,0)</f>
        <v>14714</v>
      </c>
      <c r="C735" s="278">
        <f>ROUND(D60,2)</f>
        <v>80.63</v>
      </c>
      <c r="D735" s="276">
        <f>ROUND(D61,0)</f>
        <v>6890392</v>
      </c>
      <c r="E735" s="276">
        <f>ROUND(D62,0)</f>
        <v>1632080</v>
      </c>
      <c r="F735" s="276">
        <f>ROUND(D63,0)</f>
        <v>0</v>
      </c>
      <c r="G735" s="276">
        <f>ROUND(D64,0)</f>
        <v>1590622</v>
      </c>
      <c r="H735" s="276">
        <f>ROUND(D65,0)</f>
        <v>0</v>
      </c>
      <c r="I735" s="276">
        <f>ROUND(D66,0)</f>
        <v>9802</v>
      </c>
      <c r="J735" s="276">
        <f>ROUND(D67,0)</f>
        <v>34139</v>
      </c>
      <c r="K735" s="276">
        <f>ROUND(D68,0)</f>
        <v>100306</v>
      </c>
      <c r="L735" s="276">
        <f>ROUND(D69,0)</f>
        <v>22588</v>
      </c>
      <c r="M735" s="276">
        <f>ROUND(D70,0)</f>
        <v>0</v>
      </c>
      <c r="N735" s="276">
        <f>ROUND(D75,0)</f>
        <v>35333265</v>
      </c>
      <c r="O735" s="276">
        <f>ROUND(D73,0)</f>
        <v>30282782</v>
      </c>
      <c r="P735" s="276">
        <f>IF(D76&gt;0,ROUND(D76,0),0)</f>
        <v>7160</v>
      </c>
      <c r="Q735" s="276">
        <f>IF(D77&gt;0,ROUND(D77,0),0)</f>
        <v>37942</v>
      </c>
      <c r="R735" s="276">
        <f>IF(D78&gt;0,ROUND(D78,0),0)</f>
        <v>2732</v>
      </c>
      <c r="S735" s="276">
        <f>IF(D79&gt;0,ROUND(D79,0),0)</f>
        <v>147504</v>
      </c>
      <c r="T735" s="278">
        <f>IF(D80&gt;0,ROUND(D80,2),0)</f>
        <v>46.9</v>
      </c>
      <c r="U735" s="276"/>
      <c r="V735" s="277"/>
      <c r="W735" s="276"/>
      <c r="X735" s="276"/>
      <c r="Y735" s="276">
        <f t="shared" ref="Y735:Y779" si="23">IF(M669&lt;&gt;0,ROUND(M669,0),0)</f>
        <v>5440338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180*2020*6070*A</v>
      </c>
      <c r="B736" s="276">
        <f>ROUND(E59,0)</f>
        <v>0</v>
      </c>
      <c r="C736" s="278">
        <f>ROUND(E60,2)</f>
        <v>9.52</v>
      </c>
      <c r="D736" s="276">
        <f>ROUND(E61,0)</f>
        <v>458830</v>
      </c>
      <c r="E736" s="276">
        <f>ROUND(E62,0)</f>
        <v>137424</v>
      </c>
      <c r="F736" s="276">
        <f>ROUND(E63,0)</f>
        <v>0</v>
      </c>
      <c r="G736" s="276">
        <f>ROUND(E64,0)</f>
        <v>466</v>
      </c>
      <c r="H736" s="276">
        <f>ROUND(E65,0)</f>
        <v>0</v>
      </c>
      <c r="I736" s="276">
        <f>ROUND(E66,0)</f>
        <v>0</v>
      </c>
      <c r="J736" s="276">
        <f>ROUND(E67,0)</f>
        <v>0</v>
      </c>
      <c r="K736" s="276">
        <f>ROUND(E68,0)</f>
        <v>0</v>
      </c>
      <c r="L736" s="276">
        <f>ROUND(E69,0)</f>
        <v>0</v>
      </c>
      <c r="M736" s="276">
        <f>ROUND(E70,0)</f>
        <v>0</v>
      </c>
      <c r="N736" s="276">
        <f>ROUND(E75,0)</f>
        <v>0</v>
      </c>
      <c r="O736" s="276">
        <f>ROUND(E73,0)</f>
        <v>0</v>
      </c>
      <c r="P736" s="276">
        <f>IF(E76&gt;0,ROUND(E76,0),0)</f>
        <v>39558</v>
      </c>
      <c r="Q736" s="276">
        <f>IF(E77&gt;0,ROUND(E77,0),0)</f>
        <v>0</v>
      </c>
      <c r="R736" s="276">
        <f>IF(E78&gt;0,ROUND(E78,0),0)</f>
        <v>15092</v>
      </c>
      <c r="S736" s="276">
        <f>IF(E79&gt;0,ROUND(E79,0),0)</f>
        <v>0</v>
      </c>
      <c r="T736" s="278">
        <f>IF(E80&gt;0,ROUND(E80,2),0)</f>
        <v>0.78</v>
      </c>
      <c r="U736" s="276"/>
      <c r="V736" s="277"/>
      <c r="W736" s="276"/>
      <c r="X736" s="276"/>
      <c r="Y736" s="276">
        <f t="shared" si="23"/>
        <v>3348253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180*2020*6100*A</v>
      </c>
      <c r="B737" s="276">
        <f>ROUND(F59,0)</f>
        <v>1075</v>
      </c>
      <c r="C737" s="278">
        <f>ROUND(F60,2)</f>
        <v>22.09</v>
      </c>
      <c r="D737" s="276">
        <f>ROUND(F61,0)</f>
        <v>2521497</v>
      </c>
      <c r="E737" s="276">
        <f>ROUND(F62,0)</f>
        <v>465023</v>
      </c>
      <c r="F737" s="276">
        <f>ROUND(F63,0)</f>
        <v>150000</v>
      </c>
      <c r="G737" s="276">
        <f>ROUND(F64,0)</f>
        <v>242565</v>
      </c>
      <c r="H737" s="276">
        <f>ROUND(F65,0)</f>
        <v>0</v>
      </c>
      <c r="I737" s="276">
        <f>ROUND(F66,0)</f>
        <v>14968</v>
      </c>
      <c r="J737" s="276">
        <f>ROUND(F67,0)</f>
        <v>82825</v>
      </c>
      <c r="K737" s="276">
        <f>ROUND(F68,0)</f>
        <v>0</v>
      </c>
      <c r="L737" s="276">
        <f>ROUND(F69,0)</f>
        <v>42441</v>
      </c>
      <c r="M737" s="276">
        <f>ROUND(F70,0)</f>
        <v>597</v>
      </c>
      <c r="N737" s="276">
        <f>ROUND(F75,0)</f>
        <v>9429454</v>
      </c>
      <c r="O737" s="276">
        <f>ROUND(F73,0)</f>
        <v>8930563</v>
      </c>
      <c r="P737" s="276">
        <f>IF(F76&gt;0,ROUND(F76,0),0)</f>
        <v>0</v>
      </c>
      <c r="Q737" s="276">
        <f>IF(F77&gt;0,ROUND(F77,0),0)</f>
        <v>3462</v>
      </c>
      <c r="R737" s="276">
        <f>IF(F78&gt;0,ROUND(F78,0),0)</f>
        <v>0</v>
      </c>
      <c r="S737" s="276">
        <f>IF(F79&gt;0,ROUND(F79,0),0)</f>
        <v>61865</v>
      </c>
      <c r="T737" s="278">
        <f>IF(F80&gt;0,ROUND(F80,2),0)</f>
        <v>16.28</v>
      </c>
      <c r="U737" s="276"/>
      <c r="V737" s="277"/>
      <c r="W737" s="276"/>
      <c r="X737" s="276"/>
      <c r="Y737" s="276">
        <f t="shared" si="23"/>
        <v>1230159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180*2020*6120*A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3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180*2020*6140*A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3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180*2020*6150*A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3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180*2020*6170*A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960</v>
      </c>
      <c r="Q741" s="276">
        <f>IF(J77&gt;0,ROUND(J77,0),0)</f>
        <v>0</v>
      </c>
      <c r="R741" s="276">
        <f>IF(J78&gt;0,ROUND(J78,0),0)</f>
        <v>366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3"/>
        <v>77920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180*2020*6200*A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3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180*2020*6210*A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3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180*2020*6330*A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3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180*2020*6400*A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3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180*2020*7010*A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711</v>
      </c>
      <c r="Q746" s="276">
        <f>IF(O77&gt;0,ROUND(O77,0),0)</f>
        <v>0</v>
      </c>
      <c r="R746" s="276">
        <f>IF(O78&gt;0,ROUND(O78,0),0)</f>
        <v>271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3"/>
        <v>57709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180*2020*7020*A</v>
      </c>
      <c r="B747" s="276">
        <f>ROUND(P59,0)</f>
        <v>813630</v>
      </c>
      <c r="C747" s="278">
        <f>ROUND(P60,2)</f>
        <v>71.959999999999994</v>
      </c>
      <c r="D747" s="276">
        <f>ROUND(P61,0)</f>
        <v>6133720</v>
      </c>
      <c r="E747" s="276">
        <f>ROUND(P62,0)</f>
        <v>1290410</v>
      </c>
      <c r="F747" s="276">
        <f>ROUND(P63,0)</f>
        <v>0</v>
      </c>
      <c r="G747" s="276">
        <f>ROUND(P64,0)</f>
        <v>15753797</v>
      </c>
      <c r="H747" s="276">
        <f>ROUND(P65,0)</f>
        <v>1888</v>
      </c>
      <c r="I747" s="276">
        <f>ROUND(P66,0)</f>
        <v>582740</v>
      </c>
      <c r="J747" s="276">
        <f>ROUND(P67,0)</f>
        <v>1261167</v>
      </c>
      <c r="K747" s="276">
        <f>ROUND(P68,0)</f>
        <v>33218</v>
      </c>
      <c r="L747" s="276">
        <f>ROUND(P69,0)</f>
        <v>12162</v>
      </c>
      <c r="M747" s="276">
        <f>ROUND(P70,0)</f>
        <v>0</v>
      </c>
      <c r="N747" s="276">
        <f>ROUND(P75,0)</f>
        <v>234082065</v>
      </c>
      <c r="O747" s="276">
        <f>ROUND(P73,0)</f>
        <v>55637221</v>
      </c>
      <c r="P747" s="276">
        <f>IF(P76&gt;0,ROUND(P76,0),0)</f>
        <v>28824</v>
      </c>
      <c r="Q747" s="276">
        <f>IF(P77&gt;0,ROUND(P77,0),0)</f>
        <v>10032</v>
      </c>
      <c r="R747" s="276">
        <f>IF(P78&gt;0,ROUND(P78,0),0)</f>
        <v>10997</v>
      </c>
      <c r="S747" s="276">
        <f>IF(P79&gt;0,ROUND(P79,0),0)</f>
        <v>113493</v>
      </c>
      <c r="T747" s="278">
        <f>IF(P80&gt;0,ROUND(P80,2),0)</f>
        <v>30.22</v>
      </c>
      <c r="U747" s="276"/>
      <c r="V747" s="277"/>
      <c r="W747" s="276"/>
      <c r="X747" s="276"/>
      <c r="Y747" s="276">
        <f t="shared" si="23"/>
        <v>10315596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180*2020*7030*A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2616</v>
      </c>
      <c r="Q748" s="276">
        <f>IF(Q77&gt;0,ROUND(Q77,0),0)</f>
        <v>0</v>
      </c>
      <c r="R748" s="276">
        <f>IF(Q78&gt;0,ROUND(Q78,0),0)</f>
        <v>998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3"/>
        <v>212332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180*2020*7040*A</v>
      </c>
      <c r="B749" s="276">
        <f>ROUND(R59,0)</f>
        <v>684750</v>
      </c>
      <c r="C749" s="278">
        <f>ROUND(R60,2)</f>
        <v>35.08</v>
      </c>
      <c r="D749" s="276">
        <f>ROUND(R61,0)</f>
        <v>3453371</v>
      </c>
      <c r="E749" s="276">
        <f>ROUND(R62,0)</f>
        <v>671071</v>
      </c>
      <c r="F749" s="276">
        <f>ROUND(R63,0)</f>
        <v>2239640</v>
      </c>
      <c r="G749" s="276">
        <f>ROUND(R64,0)</f>
        <v>237473</v>
      </c>
      <c r="H749" s="276">
        <f>ROUND(R65,0)</f>
        <v>0</v>
      </c>
      <c r="I749" s="276">
        <f>ROUND(R66,0)</f>
        <v>12968</v>
      </c>
      <c r="J749" s="276">
        <f>ROUND(R67,0)</f>
        <v>83139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25875384</v>
      </c>
      <c r="O749" s="276">
        <f>ROUND(R73,0)</f>
        <v>5568454</v>
      </c>
      <c r="P749" s="276">
        <f>IF(R76&gt;0,ROUND(R76,0),0)</f>
        <v>662</v>
      </c>
      <c r="Q749" s="276">
        <f>IF(R77&gt;0,ROUND(R77,0),0)</f>
        <v>188</v>
      </c>
      <c r="R749" s="276">
        <f>IF(R78&gt;0,ROUND(R78,0),0)</f>
        <v>253</v>
      </c>
      <c r="S749" s="276">
        <f>IF(R79&gt;0,ROUND(R79,0),0)</f>
        <v>22570</v>
      </c>
      <c r="T749" s="278">
        <f>IF(R80&gt;0,ROUND(R80,2),0)</f>
        <v>23.03</v>
      </c>
      <c r="U749" s="276"/>
      <c r="V749" s="277"/>
      <c r="W749" s="276"/>
      <c r="X749" s="276"/>
      <c r="Y749" s="276">
        <f t="shared" si="23"/>
        <v>1959725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180*2020*7050*A</v>
      </c>
      <c r="B750" s="276"/>
      <c r="C750" s="278">
        <f>ROUND(S60,2)</f>
        <v>5.5</v>
      </c>
      <c r="D750" s="276">
        <f>ROUND(S61,0)</f>
        <v>230255</v>
      </c>
      <c r="E750" s="276">
        <f>ROUND(S62,0)</f>
        <v>84125</v>
      </c>
      <c r="F750" s="276">
        <f>ROUND(S63,0)</f>
        <v>0</v>
      </c>
      <c r="G750" s="276">
        <f>ROUND(S64,0)</f>
        <v>216219</v>
      </c>
      <c r="H750" s="276">
        <f>ROUND(S65,0)</f>
        <v>0</v>
      </c>
      <c r="I750" s="276">
        <f>ROUND(S66,0)</f>
        <v>101491</v>
      </c>
      <c r="J750" s="276">
        <f>ROUND(S67,0)</f>
        <v>0</v>
      </c>
      <c r="K750" s="276">
        <f>ROUND(S68,0)</f>
        <v>-301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4690</v>
      </c>
      <c r="Q750" s="276">
        <f>IF(S77&gt;0,ROUND(S77,0),0)</f>
        <v>0</v>
      </c>
      <c r="R750" s="276">
        <f>IF(S78&gt;0,ROUND(S78,0),0)</f>
        <v>1789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3"/>
        <v>518886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180*2020*7060*A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3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180*2020*7070*A</v>
      </c>
      <c r="B752" s="276">
        <f>ROUND(U59,0)</f>
        <v>0</v>
      </c>
      <c r="C752" s="278">
        <f>ROUND(U60,2)</f>
        <v>26.75</v>
      </c>
      <c r="D752" s="276">
        <f>ROUND(U61,0)</f>
        <v>1763698</v>
      </c>
      <c r="E752" s="276">
        <f>ROUND(U62,0)</f>
        <v>450397</v>
      </c>
      <c r="F752" s="276">
        <f>ROUND(U63,0)</f>
        <v>15800</v>
      </c>
      <c r="G752" s="276">
        <f>ROUND(U64,0)</f>
        <v>1388107</v>
      </c>
      <c r="H752" s="276">
        <f>ROUND(U65,0)</f>
        <v>0</v>
      </c>
      <c r="I752" s="276">
        <f>ROUND(U66,0)</f>
        <v>1014961</v>
      </c>
      <c r="J752" s="276">
        <f>ROUND(U67,0)</f>
        <v>23362</v>
      </c>
      <c r="K752" s="276">
        <f>ROUND(U68,0)</f>
        <v>83047</v>
      </c>
      <c r="L752" s="276">
        <f>ROUND(U69,0)</f>
        <v>7492</v>
      </c>
      <c r="M752" s="276">
        <f>ROUND(U70,0)</f>
        <v>0</v>
      </c>
      <c r="N752" s="276">
        <f>ROUND(U75,0)</f>
        <v>54216036</v>
      </c>
      <c r="O752" s="276">
        <f>ROUND(U73,0)</f>
        <v>28172877</v>
      </c>
      <c r="P752" s="276">
        <f>IF(U76&gt;0,ROUND(U76,0),0)</f>
        <v>3779</v>
      </c>
      <c r="Q752" s="276">
        <f>IF(U77&gt;0,ROUND(U77,0),0)</f>
        <v>0</v>
      </c>
      <c r="R752" s="276">
        <f>IF(U78&gt;0,ROUND(U78,0),0)</f>
        <v>1442</v>
      </c>
      <c r="S752" s="276">
        <f>IF(U79&gt;0,ROUND(U79,0),0)</f>
        <v>158</v>
      </c>
      <c r="T752" s="278">
        <f>IF(U80&gt;0,ROUND(U80,2),0)</f>
        <v>0.06</v>
      </c>
      <c r="U752" s="276"/>
      <c r="V752" s="277"/>
      <c r="W752" s="276"/>
      <c r="X752" s="276"/>
      <c r="Y752" s="276">
        <f t="shared" si="23"/>
        <v>1676829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180*2020*7110*A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620</v>
      </c>
      <c r="H753" s="276">
        <f>ROUND(V65,0)</f>
        <v>0</v>
      </c>
      <c r="I753" s="276">
        <f>ROUND(V66,0)</f>
        <v>1707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4282792</v>
      </c>
      <c r="O753" s="276">
        <f>ROUND(V73,0)</f>
        <v>1015195</v>
      </c>
      <c r="P753" s="276">
        <f>IF(V76&gt;0,ROUND(V76,0),0)</f>
        <v>1616</v>
      </c>
      <c r="Q753" s="276">
        <f>IF(V77&gt;0,ROUND(V77,0),0)</f>
        <v>0</v>
      </c>
      <c r="R753" s="276">
        <f>IF(V78&gt;0,ROUND(V78,0),0)</f>
        <v>617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3"/>
        <v>158277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180*2020*7120*A</v>
      </c>
      <c r="B754" s="276">
        <f>ROUND(W59,0)</f>
        <v>0</v>
      </c>
      <c r="C754" s="278">
        <f>ROUND(W60,2)</f>
        <v>2.7</v>
      </c>
      <c r="D754" s="276">
        <f>ROUND(W61,0)</f>
        <v>265931</v>
      </c>
      <c r="E754" s="276">
        <f>ROUND(W62,0)</f>
        <v>52961</v>
      </c>
      <c r="F754" s="276">
        <f>ROUND(W63,0)</f>
        <v>0</v>
      </c>
      <c r="G754" s="276">
        <f>ROUND(W64,0)</f>
        <v>10927</v>
      </c>
      <c r="H754" s="276">
        <f>ROUND(W65,0)</f>
        <v>0</v>
      </c>
      <c r="I754" s="276">
        <f>ROUND(W66,0)</f>
        <v>157138</v>
      </c>
      <c r="J754" s="276">
        <f>ROUND(W67,0)</f>
        <v>125619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13125744</v>
      </c>
      <c r="O754" s="276">
        <f>ROUND(W73,0)</f>
        <v>1959076</v>
      </c>
      <c r="P754" s="276">
        <f>IF(W76&gt;0,ROUND(W76,0),0)</f>
        <v>1549</v>
      </c>
      <c r="Q754" s="276">
        <f>IF(W77&gt;0,ROUND(W77,0),0)</f>
        <v>0</v>
      </c>
      <c r="R754" s="276">
        <f>IF(W78&gt;0,ROUND(W78,0),0)</f>
        <v>591</v>
      </c>
      <c r="S754" s="276">
        <f>IF(W79&gt;0,ROUND(W79,0),0)</f>
        <v>19634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3"/>
        <v>357169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180*2020*7130*A</v>
      </c>
      <c r="B755" s="276">
        <f>ROUND(X59,0)</f>
        <v>0</v>
      </c>
      <c r="C755" s="278">
        <f>ROUND(X60,2)</f>
        <v>8.8000000000000007</v>
      </c>
      <c r="D755" s="276">
        <f>ROUND(X61,0)</f>
        <v>696342</v>
      </c>
      <c r="E755" s="276">
        <f>ROUND(X62,0)</f>
        <v>161856</v>
      </c>
      <c r="F755" s="276">
        <f>ROUND(X63,0)</f>
        <v>0</v>
      </c>
      <c r="G755" s="276">
        <f>ROUND(X64,0)</f>
        <v>219217</v>
      </c>
      <c r="H755" s="276">
        <f>ROUND(X65,0)</f>
        <v>0</v>
      </c>
      <c r="I755" s="276">
        <f>ROUND(X66,0)</f>
        <v>226368</v>
      </c>
      <c r="J755" s="276">
        <f>ROUND(X67,0)</f>
        <v>208350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59915284</v>
      </c>
      <c r="O755" s="276">
        <f>ROUND(X73,0)</f>
        <v>12640596</v>
      </c>
      <c r="P755" s="276">
        <f>IF(X76&gt;0,ROUND(X76,0),0)</f>
        <v>572</v>
      </c>
      <c r="Q755" s="276">
        <f>IF(X77&gt;0,ROUND(X77,0),0)</f>
        <v>0</v>
      </c>
      <c r="R755" s="276">
        <f>IF(X78&gt;0,ROUND(X78,0),0)</f>
        <v>218</v>
      </c>
      <c r="S755" s="276">
        <f>IF(X79&gt;0,ROUND(X79,0),0)</f>
        <v>18020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3"/>
        <v>761841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180*2020*7140*A</v>
      </c>
      <c r="B756" s="276">
        <f>ROUND(Y59,0)</f>
        <v>0</v>
      </c>
      <c r="C756" s="278">
        <f>ROUND(Y60,2)</f>
        <v>32.520000000000003</v>
      </c>
      <c r="D756" s="276">
        <f>ROUND(Y61,0)</f>
        <v>3181280</v>
      </c>
      <c r="E756" s="276">
        <f>ROUND(Y62,0)</f>
        <v>647090</v>
      </c>
      <c r="F756" s="276">
        <f>ROUND(Y63,0)</f>
        <v>3050</v>
      </c>
      <c r="G756" s="276">
        <f>ROUND(Y64,0)</f>
        <v>1628125</v>
      </c>
      <c r="H756" s="276">
        <f>ROUND(Y65,0)</f>
        <v>66</v>
      </c>
      <c r="I756" s="276">
        <f>ROUND(Y66,0)</f>
        <v>350049</v>
      </c>
      <c r="J756" s="276">
        <f>ROUND(Y67,0)</f>
        <v>456167</v>
      </c>
      <c r="K756" s="276">
        <f>ROUND(Y68,0)</f>
        <v>0</v>
      </c>
      <c r="L756" s="276">
        <f>ROUND(Y69,0)</f>
        <v>15695</v>
      </c>
      <c r="M756" s="276">
        <f>ROUND(Y70,0)</f>
        <v>149</v>
      </c>
      <c r="N756" s="276">
        <f>ROUND(Y75,0)</f>
        <v>53842212</v>
      </c>
      <c r="O756" s="276">
        <f>ROUND(Y73,0)</f>
        <v>14818503</v>
      </c>
      <c r="P756" s="276">
        <f>IF(Y76&gt;0,ROUND(Y76,0),0)</f>
        <v>10453</v>
      </c>
      <c r="Q756" s="276">
        <f>IF(Y77&gt;0,ROUND(Y77,0),0)</f>
        <v>0</v>
      </c>
      <c r="R756" s="276">
        <f>IF(Y78&gt;0,ROUND(Y78,0),0)</f>
        <v>3988</v>
      </c>
      <c r="S756" s="276">
        <f>IF(Y79&gt;0,ROUND(Y79,0),0)</f>
        <v>73962</v>
      </c>
      <c r="T756" s="278">
        <f>IF(Y80&gt;0,ROUND(Y80,2),0)</f>
        <v>4.6900000000000004</v>
      </c>
      <c r="U756" s="276"/>
      <c r="V756" s="277"/>
      <c r="W756" s="276"/>
      <c r="X756" s="276"/>
      <c r="Y756" s="276">
        <f t="shared" si="23"/>
        <v>2677399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180*2020*7150*A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3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180*2020*7160*A</v>
      </c>
      <c r="B758" s="276">
        <f>ROUND(AA59,0)</f>
        <v>0</v>
      </c>
      <c r="C758" s="278">
        <f>ROUND(AA60,2)</f>
        <v>2.37</v>
      </c>
      <c r="D758" s="276">
        <f>ROUND(AA61,0)</f>
        <v>272791</v>
      </c>
      <c r="E758" s="276">
        <f>ROUND(AA62,0)</f>
        <v>50174</v>
      </c>
      <c r="F758" s="276">
        <f>ROUND(AA63,0)</f>
        <v>0</v>
      </c>
      <c r="G758" s="276">
        <f>ROUND(AA64,0)</f>
        <v>620897</v>
      </c>
      <c r="H758" s="276">
        <f>ROUND(AA65,0)</f>
        <v>0</v>
      </c>
      <c r="I758" s="276">
        <f>ROUND(AA66,0)</f>
        <v>-4343</v>
      </c>
      <c r="J758" s="276">
        <f>ROUND(AA67,0)</f>
        <v>54572</v>
      </c>
      <c r="K758" s="276">
        <f>ROUND(AA68,0)</f>
        <v>0</v>
      </c>
      <c r="L758" s="276">
        <f>ROUND(AA69,0)</f>
        <v>98</v>
      </c>
      <c r="M758" s="276">
        <f>ROUND(AA70,0)</f>
        <v>0</v>
      </c>
      <c r="N758" s="276">
        <f>ROUND(AA75,0)</f>
        <v>16239691</v>
      </c>
      <c r="O758" s="276">
        <f>ROUND(AA73,0)</f>
        <v>2936558</v>
      </c>
      <c r="P758" s="276">
        <f>IF(AA76&gt;0,ROUND(AA76,0),0)</f>
        <v>1001</v>
      </c>
      <c r="Q758" s="276">
        <f>IF(AA77&gt;0,ROUND(AA77,0),0)</f>
        <v>0</v>
      </c>
      <c r="R758" s="276">
        <f>IF(AA78&gt;0,ROUND(AA78,0),0)</f>
        <v>382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3"/>
        <v>403460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180*2020*7170*A</v>
      </c>
      <c r="B759" s="276"/>
      <c r="C759" s="278">
        <f>ROUND(AB60,2)</f>
        <v>19.47</v>
      </c>
      <c r="D759" s="276">
        <f>ROUND(AB61,0)</f>
        <v>1899660</v>
      </c>
      <c r="E759" s="276">
        <f>ROUND(AB62,0)</f>
        <v>384620</v>
      </c>
      <c r="F759" s="276">
        <f>ROUND(AB63,0)</f>
        <v>0</v>
      </c>
      <c r="G759" s="276">
        <f>ROUND(AB64,0)</f>
        <v>3492716</v>
      </c>
      <c r="H759" s="276">
        <f>ROUND(AB65,0)</f>
        <v>0</v>
      </c>
      <c r="I759" s="276">
        <f>ROUND(AB66,0)</f>
        <v>102968</v>
      </c>
      <c r="J759" s="276">
        <f>ROUND(AB67,0)</f>
        <v>12024</v>
      </c>
      <c r="K759" s="276">
        <f>ROUND(AB68,0)</f>
        <v>99527</v>
      </c>
      <c r="L759" s="276">
        <f>ROUND(AB69,0)</f>
        <v>28537</v>
      </c>
      <c r="M759" s="276">
        <f>ROUND(AB70,0)</f>
        <v>0</v>
      </c>
      <c r="N759" s="276">
        <f>ROUND(AB75,0)</f>
        <v>62053543</v>
      </c>
      <c r="O759" s="276">
        <f>ROUND(AB73,0)</f>
        <v>33862199</v>
      </c>
      <c r="P759" s="276">
        <f>IF(AB76&gt;0,ROUND(AB76,0),0)</f>
        <v>3319</v>
      </c>
      <c r="Q759" s="276">
        <f>IF(AB77&gt;0,ROUND(AB77,0),0)</f>
        <v>0</v>
      </c>
      <c r="R759" s="276">
        <f>IF(AB78&gt;0,ROUND(AB78,0),0)</f>
        <v>1266</v>
      </c>
      <c r="S759" s="276">
        <f>IF(AB79&gt;0,ROUND(AB79,0),0)</f>
        <v>3545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3"/>
        <v>1994830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180*2020*7180*A</v>
      </c>
      <c r="B760" s="276">
        <f>ROUND(AC59,0)</f>
        <v>44476</v>
      </c>
      <c r="C760" s="278">
        <f>ROUND(AC60,2)</f>
        <v>17.07</v>
      </c>
      <c r="D760" s="276">
        <f>ROUND(AC61,0)</f>
        <v>1490046</v>
      </c>
      <c r="E760" s="276">
        <f>ROUND(AC62,0)</f>
        <v>330450</v>
      </c>
      <c r="F760" s="276">
        <f>ROUND(AC63,0)</f>
        <v>0</v>
      </c>
      <c r="G760" s="276">
        <f>ROUND(AC64,0)</f>
        <v>235370</v>
      </c>
      <c r="H760" s="276">
        <f>ROUND(AC65,0)</f>
        <v>0</v>
      </c>
      <c r="I760" s="276">
        <f>ROUND(AC66,0)</f>
        <v>7996</v>
      </c>
      <c r="J760" s="276">
        <f>ROUND(AC67,0)</f>
        <v>16070</v>
      </c>
      <c r="K760" s="276">
        <f>ROUND(AC68,0)</f>
        <v>3211</v>
      </c>
      <c r="L760" s="276">
        <f>ROUND(AC69,0)</f>
        <v>0</v>
      </c>
      <c r="M760" s="276">
        <f>ROUND(AC70,0)</f>
        <v>0</v>
      </c>
      <c r="N760" s="276">
        <f>ROUND(AC75,0)</f>
        <v>20547269</v>
      </c>
      <c r="O760" s="276">
        <f>ROUND(AC73,0)</f>
        <v>18640069</v>
      </c>
      <c r="P760" s="276">
        <f>IF(AC76&gt;0,ROUND(AC76,0),0)</f>
        <v>1127</v>
      </c>
      <c r="Q760" s="276">
        <f>IF(AC77&gt;0,ROUND(AC77,0),0)</f>
        <v>4173</v>
      </c>
      <c r="R760" s="276">
        <f>IF(AC78&gt;0,ROUND(AC78,0),0)</f>
        <v>430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3"/>
        <v>852801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180*2020*7190*A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191358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1528557</v>
      </c>
      <c r="O761" s="276">
        <f>ROUND(AD73,0)</f>
        <v>1490157</v>
      </c>
      <c r="P761" s="276">
        <f>IF(AD76&gt;0,ROUND(AD76,0),0)</f>
        <v>414</v>
      </c>
      <c r="Q761" s="276">
        <f>IF(AD77&gt;0,ROUND(AD77,0),0)</f>
        <v>0</v>
      </c>
      <c r="R761" s="276">
        <f>IF(AD78&gt;0,ROUND(AD78,0),0)</f>
        <v>158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3"/>
        <v>83617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180*2020*7200*A</v>
      </c>
      <c r="B762" s="276">
        <f>ROUND(AE59,0)</f>
        <v>0</v>
      </c>
      <c r="C762" s="278">
        <f>ROUND(AE60,2)</f>
        <v>6.34</v>
      </c>
      <c r="D762" s="276">
        <f>ROUND(AE61,0)</f>
        <v>598826</v>
      </c>
      <c r="E762" s="276">
        <f>ROUND(AE62,0)</f>
        <v>124629</v>
      </c>
      <c r="F762" s="276">
        <f>ROUND(AE63,0)</f>
        <v>0</v>
      </c>
      <c r="G762" s="276">
        <f>ROUND(AE64,0)</f>
        <v>1250</v>
      </c>
      <c r="H762" s="276">
        <f>ROUND(AE65,0)</f>
        <v>0</v>
      </c>
      <c r="I762" s="276">
        <f>ROUND(AE66,0)</f>
        <v>0</v>
      </c>
      <c r="J762" s="276">
        <f>ROUND(AE67,0)</f>
        <v>0</v>
      </c>
      <c r="K762" s="276">
        <f>ROUND(AE68,0)</f>
        <v>0</v>
      </c>
      <c r="L762" s="276">
        <f>ROUND(AE69,0)</f>
        <v>603</v>
      </c>
      <c r="M762" s="276">
        <f>ROUND(AE70,0)</f>
        <v>0</v>
      </c>
      <c r="N762" s="276">
        <f>ROUND(AE75,0)</f>
        <v>3224408</v>
      </c>
      <c r="O762" s="276">
        <f>ROUND(AE73,0)</f>
        <v>2294432</v>
      </c>
      <c r="P762" s="276">
        <f>IF(AE76&gt;0,ROUND(AE76,0),0)</f>
        <v>524</v>
      </c>
      <c r="Q762" s="276">
        <f>IF(AE77&gt;0,ROUND(AE77,0),0)</f>
        <v>0</v>
      </c>
      <c r="R762" s="276">
        <f>IF(AE78&gt;0,ROUND(AE78,0),0)</f>
        <v>200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3"/>
        <v>217077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180*2020*7220*A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3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180*2020*7230*A</v>
      </c>
      <c r="B764" s="276">
        <f>ROUND(AG59,0)</f>
        <v>39859</v>
      </c>
      <c r="C764" s="278">
        <f>ROUND(AG60,2)</f>
        <v>54.15</v>
      </c>
      <c r="D764" s="276">
        <f>ROUND(AG61,0)</f>
        <v>5922777</v>
      </c>
      <c r="E764" s="276">
        <f>ROUND(AG62,0)</f>
        <v>1045926</v>
      </c>
      <c r="F764" s="276">
        <f>ROUND(AG63,0)</f>
        <v>1238433</v>
      </c>
      <c r="G764" s="276">
        <f>ROUND(AG64,0)</f>
        <v>787920</v>
      </c>
      <c r="H764" s="276">
        <f>ROUND(AG65,0)</f>
        <v>1147</v>
      </c>
      <c r="I764" s="276">
        <f>ROUND(AG66,0)</f>
        <v>61175</v>
      </c>
      <c r="J764" s="276">
        <f>ROUND(AG67,0)</f>
        <v>37969</v>
      </c>
      <c r="K764" s="276">
        <f>ROUND(AG68,0)</f>
        <v>0</v>
      </c>
      <c r="L764" s="276">
        <f>ROUND(AG69,0)</f>
        <v>3291</v>
      </c>
      <c r="M764" s="276">
        <f>ROUND(AG70,0)</f>
        <v>0</v>
      </c>
      <c r="N764" s="276">
        <f>ROUND(AG75,0)</f>
        <v>117050324</v>
      </c>
      <c r="O764" s="276">
        <f>ROUND(AG73,0)</f>
        <v>19375550</v>
      </c>
      <c r="P764" s="276">
        <f>IF(AG76&gt;0,ROUND(AG76,0),0)</f>
        <v>10843</v>
      </c>
      <c r="Q764" s="276">
        <f>IF(AG77&gt;0,ROUND(AG77,0),0)</f>
        <v>1724</v>
      </c>
      <c r="R764" s="276">
        <f>IF(AG78&gt;0,ROUND(AG78,0),0)</f>
        <v>4137</v>
      </c>
      <c r="S764" s="276">
        <f>IF(AG79&gt;0,ROUND(AG79,0),0)</f>
        <v>139851</v>
      </c>
      <c r="T764" s="278">
        <f>IF(AG80&gt;0,ROUND(AG80,2),0)</f>
        <v>30.73</v>
      </c>
      <c r="U764" s="276"/>
      <c r="V764" s="277"/>
      <c r="W764" s="276"/>
      <c r="X764" s="276"/>
      <c r="Y764" s="276">
        <f t="shared" si="23"/>
        <v>4154640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180*2020*7240*A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3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180*2020*7250*A</v>
      </c>
      <c r="B766" s="276">
        <f>ROUND(AI59,0)</f>
        <v>0</v>
      </c>
      <c r="C766" s="278">
        <f>ROUND(AI60,2)</f>
        <v>9.24</v>
      </c>
      <c r="D766" s="276">
        <f>ROUND(AI61,0)</f>
        <v>728307</v>
      </c>
      <c r="E766" s="276">
        <f>ROUND(AI62,0)</f>
        <v>173127</v>
      </c>
      <c r="F766" s="276">
        <f>ROUND(AI63,0)</f>
        <v>0</v>
      </c>
      <c r="G766" s="276">
        <f>ROUND(AI64,0)</f>
        <v>1394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405</v>
      </c>
      <c r="R766" s="276">
        <f>IF(AI78&gt;0,ROUND(AI78,0),0)</f>
        <v>0</v>
      </c>
      <c r="S766" s="276">
        <f>IF(AI79&gt;0,ROUND(AI79,0),0)</f>
        <v>54935</v>
      </c>
      <c r="T766" s="278">
        <f>IF(AI80&gt;0,ROUND(AI80,2),0)</f>
        <v>9.18</v>
      </c>
      <c r="U766" s="276"/>
      <c r="V766" s="277"/>
      <c r="W766" s="276"/>
      <c r="X766" s="276"/>
      <c r="Y766" s="276">
        <f t="shared" si="23"/>
        <v>379914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180*2020*7260*A</v>
      </c>
      <c r="B767" s="276">
        <f>ROUND(AJ59,0)</f>
        <v>0</v>
      </c>
      <c r="C767" s="278">
        <f>ROUND(AJ60,2)</f>
        <v>3.53</v>
      </c>
      <c r="D767" s="276">
        <f>ROUND(AJ61,0)</f>
        <v>426484</v>
      </c>
      <c r="E767" s="276">
        <f>ROUND(AJ62,0)</f>
        <v>76991</v>
      </c>
      <c r="F767" s="276">
        <f>ROUND(AJ63,0)</f>
        <v>0</v>
      </c>
      <c r="G767" s="276">
        <f>ROUND(AJ64,0)</f>
        <v>1235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1032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3.07</v>
      </c>
      <c r="U767" s="276"/>
      <c r="V767" s="277"/>
      <c r="W767" s="276"/>
      <c r="X767" s="276"/>
      <c r="Y767" s="276">
        <f t="shared" si="23"/>
        <v>145688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180*2020*7310*A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1663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1529120</v>
      </c>
      <c r="O768" s="276">
        <f>ROUND(AK73,0)</f>
        <v>1182954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3"/>
        <v>9852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180*2020*7320*A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268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817170</v>
      </c>
      <c r="O769" s="276">
        <f>ROUND(AL73,0)</f>
        <v>709865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3"/>
        <v>5138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180*2020*7330*A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3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180*2020*7340*A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3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180*2020*7350*A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3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180*2020*7380*A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3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180*2020*7390*A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3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180*2020*7400*A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3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180*2020*7410*A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3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180*2020*7420*A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3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180*2020*7430*A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3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180*2020*7490*A</v>
      </c>
      <c r="B779" s="276"/>
      <c r="C779" s="278">
        <f>ROUND(AV60,2)</f>
        <v>8.41</v>
      </c>
      <c r="D779" s="276">
        <f>ROUND(AV61,0)</f>
        <v>649961</v>
      </c>
      <c r="E779" s="276">
        <f>ROUND(AV62,0)</f>
        <v>157949</v>
      </c>
      <c r="F779" s="276">
        <f>ROUND(AV63,0)</f>
        <v>0</v>
      </c>
      <c r="G779" s="276">
        <f>ROUND(AV64,0)</f>
        <v>8075</v>
      </c>
      <c r="H779" s="276">
        <f>ROUND(AV65,0)</f>
        <v>0</v>
      </c>
      <c r="I779" s="276">
        <f>ROUND(AV66,0)</f>
        <v>18287</v>
      </c>
      <c r="J779" s="276">
        <f>ROUND(AV67,0)</f>
        <v>152879</v>
      </c>
      <c r="K779" s="276">
        <f>ROUND(AV68,0)</f>
        <v>76</v>
      </c>
      <c r="L779" s="276">
        <f>ROUND(AV69,0)</f>
        <v>29</v>
      </c>
      <c r="M779" s="276">
        <f>ROUND(AV70,0)</f>
        <v>0</v>
      </c>
      <c r="N779" s="276">
        <f>ROUND(AV75,0)</f>
        <v>6798025</v>
      </c>
      <c r="O779" s="276">
        <f>ROUND(AV73,0)</f>
        <v>3423704</v>
      </c>
      <c r="P779" s="276">
        <f>IF(AV76&gt;0,ROUND(AV76,0),0)</f>
        <v>762</v>
      </c>
      <c r="Q779" s="276">
        <f>IF(AV77&gt;0,ROUND(AV77,0),0)</f>
        <v>0</v>
      </c>
      <c r="R779" s="276">
        <f>IF(AV78&gt;0,ROUND(AV78,0),0)</f>
        <v>291</v>
      </c>
      <c r="S779" s="276">
        <f>IF(AV79&gt;0,ROUND(AV79,0),0)</f>
        <v>17138</v>
      </c>
      <c r="T779" s="278">
        <f>IF(AV80&gt;0,ROUND(AV80,2),0)</f>
        <v>1.29</v>
      </c>
      <c r="U779" s="276"/>
      <c r="V779" s="277"/>
      <c r="W779" s="276"/>
      <c r="X779" s="276"/>
      <c r="Y779" s="276">
        <f t="shared" si="23"/>
        <v>347724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180*2020*8200*A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180*2020*8310*A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180*2020*8320*A</v>
      </c>
      <c r="B782" s="276">
        <f>ROUND(AY59,0)</f>
        <v>62056</v>
      </c>
      <c r="C782" s="278">
        <f>ROUND(AY60,2)</f>
        <v>27.09</v>
      </c>
      <c r="D782" s="276">
        <f>ROUND(AY61,0)</f>
        <v>1186553</v>
      </c>
      <c r="E782" s="276">
        <f>ROUND(AY62,0)</f>
        <v>427708</v>
      </c>
      <c r="F782" s="276">
        <f>ROUND(AY63,0)</f>
        <v>0</v>
      </c>
      <c r="G782" s="276">
        <f>ROUND(AY64,0)</f>
        <v>804539</v>
      </c>
      <c r="H782" s="276">
        <f>ROUND(AY65,0)</f>
        <v>0</v>
      </c>
      <c r="I782" s="276">
        <f>ROUND(AY66,0)</f>
        <v>31222</v>
      </c>
      <c r="J782" s="276">
        <f>ROUND(AY67,0)</f>
        <v>22395</v>
      </c>
      <c r="K782" s="276">
        <f>ROUND(AY68,0)</f>
        <v>0</v>
      </c>
      <c r="L782" s="276">
        <f>ROUND(AY69,0)</f>
        <v>1473</v>
      </c>
      <c r="M782" s="276">
        <f>ROUND(AY70,0)</f>
        <v>495196</v>
      </c>
      <c r="N782" s="276"/>
      <c r="O782" s="276"/>
      <c r="P782" s="276">
        <f>IF(AY76&gt;0,ROUND(AY76,0),0)</f>
        <v>5359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180*2020*8330*A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180*2020*8350*A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28562</v>
      </c>
      <c r="H784" s="276">
        <f>ROUND(BA65,0)</f>
        <v>0</v>
      </c>
      <c r="I784" s="276">
        <f>ROUND(BA66,0)</f>
        <v>520856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390</v>
      </c>
      <c r="Q784" s="276">
        <f>IF(BA77&gt;0,ROUND(BA77,0),0)</f>
        <v>0</v>
      </c>
      <c r="R784" s="276">
        <f>IF(BA78&gt;0,ROUND(BA78,0),0)</f>
        <v>149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180*2020*8360*A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180*2020*8370*A</v>
      </c>
      <c r="B786" s="276"/>
      <c r="C786" s="278">
        <f>ROUND(BC60,2)</f>
        <v>6.78</v>
      </c>
      <c r="D786" s="276">
        <f>ROUND(BC61,0)</f>
        <v>264017</v>
      </c>
      <c r="E786" s="276">
        <f>ROUND(BC62,0)</f>
        <v>106043</v>
      </c>
      <c r="F786" s="276">
        <f>ROUND(BC63,0)</f>
        <v>0</v>
      </c>
      <c r="G786" s="276">
        <f>ROUND(BC64,0)</f>
        <v>0</v>
      </c>
      <c r="H786" s="276">
        <f>ROUND(BC65,0)</f>
        <v>3669</v>
      </c>
      <c r="I786" s="276">
        <f>ROUND(BC66,0)</f>
        <v>0</v>
      </c>
      <c r="J786" s="276">
        <f>ROUND(BC67,0)</f>
        <v>3097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180*2020*8420*A</v>
      </c>
      <c r="B787" s="276"/>
      <c r="C787" s="278">
        <f>ROUND(BD60,2)</f>
        <v>5.08</v>
      </c>
      <c r="D787" s="276">
        <f>ROUND(BD61,0)</f>
        <v>234371</v>
      </c>
      <c r="E787" s="276">
        <f>ROUND(BD62,0)</f>
        <v>84350</v>
      </c>
      <c r="F787" s="276">
        <f>ROUND(BD63,0)</f>
        <v>0</v>
      </c>
      <c r="G787" s="276">
        <f>ROUND(BD64,0)</f>
        <v>47513</v>
      </c>
      <c r="H787" s="276">
        <f>ROUND(BD65,0)</f>
        <v>0</v>
      </c>
      <c r="I787" s="276">
        <f>ROUND(BD66,0)</f>
        <v>0</v>
      </c>
      <c r="J787" s="276">
        <f>ROUND(BD67,0)</f>
        <v>3724</v>
      </c>
      <c r="K787" s="276">
        <f>ROUND(BD68,0)</f>
        <v>1692</v>
      </c>
      <c r="L787" s="276">
        <f>ROUND(BD69,0)</f>
        <v>10665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180*2020*8430*A</v>
      </c>
      <c r="B788" s="276">
        <f>ROUND(BE59,0)</f>
        <v>202634</v>
      </c>
      <c r="C788" s="278">
        <f>ROUND(BE60,2)</f>
        <v>7.38</v>
      </c>
      <c r="D788" s="276">
        <f>ROUND(BE61,0)</f>
        <v>609191</v>
      </c>
      <c r="E788" s="276">
        <f>ROUND(BE62,0)</f>
        <v>142971</v>
      </c>
      <c r="F788" s="276">
        <f>ROUND(BE63,0)</f>
        <v>0</v>
      </c>
      <c r="G788" s="276">
        <f>ROUND(BE64,0)</f>
        <v>40837</v>
      </c>
      <c r="H788" s="276">
        <f>ROUND(BE65,0)</f>
        <v>539946</v>
      </c>
      <c r="I788" s="276">
        <f>ROUND(BE66,0)</f>
        <v>1325810</v>
      </c>
      <c r="J788" s="276">
        <f>ROUND(BE67,0)</f>
        <v>5254</v>
      </c>
      <c r="K788" s="276">
        <f>ROUND(BE68,0)</f>
        <v>18</v>
      </c>
      <c r="L788" s="276">
        <f>ROUND(BE69,0)</f>
        <v>53299</v>
      </c>
      <c r="M788" s="276">
        <f>ROUND(BE70,0)</f>
        <v>0</v>
      </c>
      <c r="N788" s="276"/>
      <c r="O788" s="276"/>
      <c r="P788" s="276">
        <f>IF(BE76&gt;0,ROUND(BE76,0),0)</f>
        <v>48771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180*2020*8460*A</v>
      </c>
      <c r="B789" s="276"/>
      <c r="C789" s="278">
        <f>ROUND(BF60,2)</f>
        <v>24.79</v>
      </c>
      <c r="D789" s="276">
        <f>ROUND(BF61,0)</f>
        <v>966248</v>
      </c>
      <c r="E789" s="276">
        <f>ROUND(BF62,0)</f>
        <v>336512</v>
      </c>
      <c r="F789" s="276">
        <f>ROUND(BF63,0)</f>
        <v>0</v>
      </c>
      <c r="G789" s="276">
        <f>ROUND(BF64,0)</f>
        <v>117002</v>
      </c>
      <c r="H789" s="276">
        <f>ROUND(BF65,0)</f>
        <v>4802</v>
      </c>
      <c r="I789" s="276">
        <f>ROUND(BF66,0)</f>
        <v>38806</v>
      </c>
      <c r="J789" s="276">
        <f>ROUND(BF67,0)</f>
        <v>2384</v>
      </c>
      <c r="K789" s="276">
        <f>ROUND(BF68,0)</f>
        <v>0</v>
      </c>
      <c r="L789" s="276">
        <f>ROUND(BF69,0)</f>
        <v>36372</v>
      </c>
      <c r="M789" s="276">
        <f>ROUND(BF70,0)</f>
        <v>0</v>
      </c>
      <c r="N789" s="276"/>
      <c r="O789" s="276"/>
      <c r="P789" s="276">
        <f>IF(BF76&gt;0,ROUND(BF76,0),0)</f>
        <v>2412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180*2020*8470*A</v>
      </c>
      <c r="B790" s="276"/>
      <c r="C790" s="278">
        <f>ROUND(BG60,2)</f>
        <v>1.05</v>
      </c>
      <c r="D790" s="276">
        <f>ROUND(BG61,0)</f>
        <v>45661</v>
      </c>
      <c r="E790" s="276">
        <f>ROUND(BG62,0)</f>
        <v>17008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670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180*2020*8480*A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180*2020*8490*A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180*2020*8510*A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180*2020*8530*A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180*2020*8560*A</v>
      </c>
      <c r="B795" s="276"/>
      <c r="C795" s="278">
        <f>ROUND(BL60,2)</f>
        <v>20.48</v>
      </c>
      <c r="D795" s="276">
        <f>ROUND(BL61,0)</f>
        <v>1031220</v>
      </c>
      <c r="E795" s="276">
        <f>ROUND(BL62,0)</f>
        <v>342146</v>
      </c>
      <c r="F795" s="276">
        <f>ROUND(BL63,0)</f>
        <v>0</v>
      </c>
      <c r="G795" s="276">
        <f>ROUND(BL64,0)</f>
        <v>36118</v>
      </c>
      <c r="H795" s="276">
        <f>ROUND(BL65,0)</f>
        <v>30</v>
      </c>
      <c r="I795" s="276">
        <f>ROUND(BL66,0)</f>
        <v>54994</v>
      </c>
      <c r="J795" s="276">
        <f>ROUND(BL67,0)</f>
        <v>0</v>
      </c>
      <c r="K795" s="276">
        <f>ROUND(BL68,0)</f>
        <v>2318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180*2020*8590*A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180*2020*8610*A</v>
      </c>
      <c r="B797" s="276"/>
      <c r="C797" s="278">
        <f>ROUND(BN60,2)</f>
        <v>117.32</v>
      </c>
      <c r="D797" s="276">
        <f>ROUND(BN61,0)</f>
        <v>10317695</v>
      </c>
      <c r="E797" s="276">
        <f>ROUND(BN62,0)</f>
        <v>2632754</v>
      </c>
      <c r="F797" s="276">
        <f>ROUND(BN63,0)</f>
        <v>679736</v>
      </c>
      <c r="G797" s="276">
        <f>ROUND(BN64,0)</f>
        <v>361489</v>
      </c>
      <c r="H797" s="276">
        <f>ROUND(BN65,0)</f>
        <v>137</v>
      </c>
      <c r="I797" s="276">
        <f>ROUND(BN66,0)</f>
        <v>-5764467</v>
      </c>
      <c r="J797" s="276">
        <f>ROUND(BN67,0)</f>
        <v>1864366</v>
      </c>
      <c r="K797" s="276">
        <f>ROUND(BN68,0)</f>
        <v>262829</v>
      </c>
      <c r="L797" s="276">
        <f>ROUND(BN69,0)</f>
        <v>1166797</v>
      </c>
      <c r="M797" s="276">
        <f>ROUND(BN70,0)</f>
        <v>405648</v>
      </c>
      <c r="N797" s="276"/>
      <c r="O797" s="276"/>
      <c r="P797" s="276">
        <f>IF(BN76&gt;0,ROUND(BN76,0),0)</f>
        <v>8421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180*2020*8620*A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180*2020*8630*A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180*2020*8640*A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180*2020*8650*A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1123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180*2020*8660*A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996</v>
      </c>
      <c r="Q802" s="276">
        <f>IF(BS77&gt;0,ROUND(BS77,0),0)</f>
        <v>0</v>
      </c>
      <c r="R802" s="276">
        <f>IF(BS78&gt;0,ROUND(BS78,0),0)</f>
        <v>380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180*2020*8670*A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180*2020*8680*A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180*2020*8690*A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2596</v>
      </c>
      <c r="Q805" s="276">
        <f>IF(BV77&gt;0,ROUND(BV77,0),0)</f>
        <v>0</v>
      </c>
      <c r="R805" s="276">
        <f>IF(BV78&gt;0,ROUND(BV78,0),0)</f>
        <v>990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180*2020*8700*A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3714</v>
      </c>
      <c r="H806" s="276">
        <f>ROUND(BW65,0)</f>
        <v>0</v>
      </c>
      <c r="I806" s="276">
        <f>ROUND(BW66,0)</f>
        <v>9265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180*2020*8710*A</v>
      </c>
      <c r="B807" s="276"/>
      <c r="C807" s="278">
        <f>ROUND(BX60,2)</f>
        <v>12.35</v>
      </c>
      <c r="D807" s="276">
        <f>ROUND(BX61,0)</f>
        <v>1248112</v>
      </c>
      <c r="E807" s="276">
        <f>ROUND(BX62,0)</f>
        <v>249297</v>
      </c>
      <c r="F807" s="276">
        <f>ROUND(BX63,0)</f>
        <v>1742</v>
      </c>
      <c r="G807" s="276">
        <f>ROUND(BX64,0)</f>
        <v>7807</v>
      </c>
      <c r="H807" s="276">
        <f>ROUND(BX65,0)</f>
        <v>101</v>
      </c>
      <c r="I807" s="276">
        <f>ROUND(BX66,0)</f>
        <v>109825</v>
      </c>
      <c r="J807" s="276">
        <f>ROUND(BX67,0)</f>
        <v>0</v>
      </c>
      <c r="K807" s="276">
        <f>ROUND(BX68,0)</f>
        <v>174</v>
      </c>
      <c r="L807" s="276">
        <f>ROUND(BX69,0)</f>
        <v>15767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0.11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180*2020*8720*A</v>
      </c>
      <c r="B808" s="276"/>
      <c r="C808" s="278">
        <f>ROUND(BY60,2)</f>
        <v>9.48</v>
      </c>
      <c r="D808" s="276">
        <f>ROUND(BY61,0)</f>
        <v>1111661</v>
      </c>
      <c r="E808" s="276">
        <f>ROUND(BY62,0)</f>
        <v>202794</v>
      </c>
      <c r="F808" s="276">
        <f>ROUND(BY63,0)</f>
        <v>0</v>
      </c>
      <c r="G808" s="276">
        <f>ROUND(BY64,0)</f>
        <v>4589</v>
      </c>
      <c r="H808" s="276">
        <f>ROUND(BY65,0)</f>
        <v>136</v>
      </c>
      <c r="I808" s="276">
        <f>ROUND(BY66,0)</f>
        <v>-1540</v>
      </c>
      <c r="J808" s="276">
        <f>ROUND(BY67,0)</f>
        <v>0</v>
      </c>
      <c r="K808" s="276">
        <f>ROUND(BY68,0)</f>
        <v>28663</v>
      </c>
      <c r="L808" s="276">
        <f>ROUND(BY69,0)</f>
        <v>1361</v>
      </c>
      <c r="M808" s="276">
        <f>ROUND(BY70,0)</f>
        <v>0</v>
      </c>
      <c r="N808" s="276"/>
      <c r="O808" s="276"/>
      <c r="P808" s="276">
        <f>IF(BY76&gt;0,ROUND(BY76,0),0)</f>
        <v>7261</v>
      </c>
      <c r="Q808" s="276">
        <f>IF(BY77&gt;0,ROUND(BY77,0),0)</f>
        <v>0</v>
      </c>
      <c r="R808" s="276">
        <f>IF(BY78&gt;0,ROUND(BY78,0),0)</f>
        <v>2770</v>
      </c>
      <c r="S808" s="276">
        <f>IF(BY79&gt;0,ROUND(BY79,0),0)</f>
        <v>0</v>
      </c>
      <c r="T808" s="278">
        <f>IF(BY80&gt;0,ROUND(BY80,2),0)</f>
        <v>0.18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180*2020*8730*A</v>
      </c>
      <c r="B809" s="276"/>
      <c r="C809" s="278">
        <f>ROUND(BZ60,2)</f>
        <v>0.57999999999999996</v>
      </c>
      <c r="D809" s="276">
        <f>ROUND(BZ61,0)</f>
        <v>64457</v>
      </c>
      <c r="E809" s="276">
        <f>ROUND(BZ62,0)</f>
        <v>12131</v>
      </c>
      <c r="F809" s="276">
        <f>ROUND(BZ63,0)</f>
        <v>0</v>
      </c>
      <c r="G809" s="276">
        <f>ROUND(BZ64,0)</f>
        <v>201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4086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0.03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180*2020*8740*A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180*2020*8770*A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180*2020*8790*A</v>
      </c>
      <c r="B812" s="276"/>
      <c r="C812" s="278">
        <f>ROUND(CC60,2)</f>
        <v>47.2</v>
      </c>
      <c r="D812" s="276">
        <f>ROUND(CC61,0)</f>
        <v>5847680</v>
      </c>
      <c r="E812" s="276">
        <f>ROUND(CC62,0)</f>
        <v>881364</v>
      </c>
      <c r="F812" s="276">
        <f>ROUND(CC63,0)</f>
        <v>1080231</v>
      </c>
      <c r="G812" s="276">
        <f>ROUND(CC64,0)</f>
        <v>-98779</v>
      </c>
      <c r="H812" s="276">
        <f>ROUND(CC65,0)</f>
        <v>52387</v>
      </c>
      <c r="I812" s="276">
        <f>ROUND(CC66,0)</f>
        <v>470671</v>
      </c>
      <c r="J812" s="276">
        <f>ROUND(CC67,0)</f>
        <v>2367913</v>
      </c>
      <c r="K812" s="276">
        <f>ROUND(CC68,0)</f>
        <v>2614</v>
      </c>
      <c r="L812" s="276">
        <f>ROUND(CC69,0)</f>
        <v>3086261</v>
      </c>
      <c r="M812" s="276">
        <f>ROUND(CC70,0)</f>
        <v>3711328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1.06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180*2020*9000*A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5741795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4">SUM(C734:C813)</f>
        <v>720.49</v>
      </c>
      <c r="D815" s="277">
        <f t="shared" si="24"/>
        <v>63048324</v>
      </c>
      <c r="E815" s="277">
        <f t="shared" si="24"/>
        <v>13876485</v>
      </c>
      <c r="F815" s="277">
        <f t="shared" si="24"/>
        <v>5408632</v>
      </c>
      <c r="G815" s="277">
        <f t="shared" si="24"/>
        <v>27824900</v>
      </c>
      <c r="H815" s="277">
        <f t="shared" si="24"/>
        <v>604309</v>
      </c>
      <c r="I815" s="277">
        <f t="shared" si="24"/>
        <v>-352241</v>
      </c>
      <c r="J815" s="277">
        <f t="shared" si="24"/>
        <v>7037908</v>
      </c>
      <c r="K815" s="277">
        <f t="shared" si="24"/>
        <v>633752</v>
      </c>
      <c r="L815" s="277">
        <f>SUM(L734:L813)+SUM(U734:U813)</f>
        <v>10266270</v>
      </c>
      <c r="M815" s="277">
        <f>SUM(M734:M813)+SUM(V734:V813)</f>
        <v>4612918</v>
      </c>
      <c r="N815" s="277">
        <f t="shared" ref="N815:Y815" si="25">SUM(N734:N813)</f>
        <v>728546850</v>
      </c>
      <c r="O815" s="277">
        <f t="shared" si="25"/>
        <v>251522556</v>
      </c>
      <c r="P815" s="277">
        <f t="shared" si="25"/>
        <v>202634</v>
      </c>
      <c r="Q815" s="277">
        <f t="shared" si="25"/>
        <v>62056</v>
      </c>
      <c r="R815" s="277">
        <f t="shared" si="25"/>
        <v>52096</v>
      </c>
      <c r="S815" s="277">
        <f t="shared" si="25"/>
        <v>698610</v>
      </c>
      <c r="T815" s="281">
        <f t="shared" si="25"/>
        <v>187.62</v>
      </c>
      <c r="U815" s="277">
        <f t="shared" si="25"/>
        <v>5741795</v>
      </c>
      <c r="V815" s="277">
        <f t="shared" si="25"/>
        <v>0</v>
      </c>
      <c r="W815" s="277">
        <f t="shared" si="25"/>
        <v>0</v>
      </c>
      <c r="X815" s="277">
        <f t="shared" si="25"/>
        <v>0</v>
      </c>
      <c r="Y815" s="277">
        <f t="shared" si="25"/>
        <v>38947714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720.46501770952557</v>
      </c>
      <c r="D816" s="277">
        <f>CE61</f>
        <v>63048326.45000001</v>
      </c>
      <c r="E816" s="277">
        <f>CE62</f>
        <v>13876485</v>
      </c>
      <c r="F816" s="277">
        <f>CE63</f>
        <v>5408632.1900000004</v>
      </c>
      <c r="G816" s="277">
        <f>CE64</f>
        <v>27824899.940000009</v>
      </c>
      <c r="H816" s="280">
        <f>CE65</f>
        <v>604309.67000000016</v>
      </c>
      <c r="I816" s="280">
        <f>CE66</f>
        <v>6044742.5700000022</v>
      </c>
      <c r="J816" s="280">
        <f>CE67</f>
        <v>7037908</v>
      </c>
      <c r="K816" s="280">
        <f>CE68</f>
        <v>633752.93999999983</v>
      </c>
      <c r="L816" s="280">
        <f>CE69</f>
        <v>10266268.100000001</v>
      </c>
      <c r="M816" s="280">
        <f>CE70</f>
        <v>4612918.1300000008</v>
      </c>
      <c r="N816" s="277">
        <f>CE75</f>
        <v>735495218.78000009</v>
      </c>
      <c r="O816" s="277">
        <f>CE73</f>
        <v>251522556.84999999</v>
      </c>
      <c r="P816" s="277">
        <f>CE76</f>
        <v>202634</v>
      </c>
      <c r="Q816" s="277">
        <f>CE77</f>
        <v>62056</v>
      </c>
      <c r="R816" s="277">
        <f>CE78</f>
        <v>52093.718267568904</v>
      </c>
      <c r="S816" s="277">
        <f>CE79</f>
        <v>698608.99999999988</v>
      </c>
      <c r="T816" s="281">
        <f>CE80</f>
        <v>187.62477326196924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38947712.06000001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63048326.45000001</v>
      </c>
      <c r="E817" s="180">
        <f>C379</f>
        <v>13876485.690000001</v>
      </c>
      <c r="F817" s="180">
        <f>C380</f>
        <v>5408632.1900000004</v>
      </c>
      <c r="G817" s="240">
        <f>C381</f>
        <v>27824899.940000009</v>
      </c>
      <c r="H817" s="240">
        <f>C382</f>
        <v>604309.67000000016</v>
      </c>
      <c r="I817" s="240">
        <f>C383</f>
        <v>6044742.5700000022</v>
      </c>
      <c r="J817" s="240">
        <f>C384</f>
        <v>7037907.120000001</v>
      </c>
      <c r="K817" s="240">
        <f>C385</f>
        <v>633752.93999999983</v>
      </c>
      <c r="L817" s="240">
        <f>C386+C387+C388+C389</f>
        <v>10266268.100000001</v>
      </c>
      <c r="M817" s="240">
        <f>C370</f>
        <v>4612918.13</v>
      </c>
      <c r="N817" s="180">
        <f>D361</f>
        <v>735495218.77999997</v>
      </c>
      <c r="O817" s="180">
        <f>C359</f>
        <v>251522556.84999999</v>
      </c>
    </row>
  </sheetData>
  <sheetProtection algorithmName="SHA-512" hashValue="XVABAHVYf7sNfJ+/kBHPXWJF53cZyQ16yVVPd4YElG7/mzkRup+cPb29o+r1WHFbRkb+31BrOm8qmZRb7CFF3g==" saltValue="sZLbROSSwavYNYmBw95gCw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7DEC5-F008-419B-90CC-60DB01B441B0}">
  <sheetPr syncVertical="1" syncRef="A336" transitionEvaluation="1" transitionEntry="1">
    <pageSetUpPr autoPageBreaks="0" fitToPage="1"/>
  </sheetPr>
  <dimension ref="A1:CF817"/>
  <sheetViews>
    <sheetView showGridLines="0" topLeftCell="A336" zoomScale="75" zoomScaleNormal="75" workbookViewId="0">
      <selection activeCell="A78" sqref="A78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3" t="s">
        <v>1259</v>
      </c>
    </row>
    <row r="17" spans="1:6" ht="12.75" customHeight="1" x14ac:dyDescent="0.35">
      <c r="A17" s="180" t="s">
        <v>1230</v>
      </c>
      <c r="C17" s="283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>
        <v>492577.49</v>
      </c>
      <c r="D47" s="184">
        <v>1193646.78</v>
      </c>
      <c r="E47" s="184">
        <v>146109.65999999997</v>
      </c>
      <c r="F47" s="184">
        <v>474047.46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1483304.69</v>
      </c>
      <c r="Q47" s="184">
        <v>0</v>
      </c>
      <c r="R47" s="184">
        <v>455709.47000000003</v>
      </c>
      <c r="S47" s="184">
        <v>87830.059999999983</v>
      </c>
      <c r="T47" s="184">
        <v>0</v>
      </c>
      <c r="U47" s="184">
        <v>412564.09</v>
      </c>
      <c r="V47" s="184">
        <v>0</v>
      </c>
      <c r="W47" s="184">
        <v>46307.46</v>
      </c>
      <c r="X47" s="184">
        <v>145873.36000000002</v>
      </c>
      <c r="Y47" s="184">
        <v>547635.30999999994</v>
      </c>
      <c r="Z47" s="184">
        <v>0</v>
      </c>
      <c r="AA47" s="184">
        <v>49406.91</v>
      </c>
      <c r="AB47" s="184">
        <v>343524.06</v>
      </c>
      <c r="AC47" s="184">
        <v>300870.43</v>
      </c>
      <c r="AD47" s="184">
        <v>0</v>
      </c>
      <c r="AE47" s="184">
        <v>120258.62000000001</v>
      </c>
      <c r="AF47" s="184">
        <v>0</v>
      </c>
      <c r="AG47" s="184">
        <v>1005342.1900000001</v>
      </c>
      <c r="AH47" s="184">
        <v>0</v>
      </c>
      <c r="AI47" s="184">
        <v>384698.52</v>
      </c>
      <c r="AJ47" s="184">
        <v>67549.420000000013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162455.65</v>
      </c>
      <c r="AW47" s="184">
        <v>0</v>
      </c>
      <c r="AX47" s="184">
        <v>0</v>
      </c>
      <c r="AY47" s="184">
        <v>390673.34</v>
      </c>
      <c r="AZ47" s="184">
        <v>0</v>
      </c>
      <c r="BA47" s="184">
        <v>0</v>
      </c>
      <c r="BB47" s="184">
        <v>0</v>
      </c>
      <c r="BC47" s="184">
        <v>91077.469999999987</v>
      </c>
      <c r="BD47" s="184">
        <v>70260.799999999988</v>
      </c>
      <c r="BE47" s="184">
        <v>172941.09999999998</v>
      </c>
      <c r="BF47" s="184">
        <v>0</v>
      </c>
      <c r="BG47" s="184">
        <v>15936.030000000002</v>
      </c>
      <c r="BH47" s="184">
        <v>0</v>
      </c>
      <c r="BI47" s="184">
        <v>0</v>
      </c>
      <c r="BJ47" s="184">
        <v>0</v>
      </c>
      <c r="BK47" s="184">
        <v>0</v>
      </c>
      <c r="BL47" s="184">
        <v>307724.81</v>
      </c>
      <c r="BM47" s="184">
        <v>0</v>
      </c>
      <c r="BN47" s="184">
        <v>2114174.1799999997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224944.68</v>
      </c>
      <c r="BY47" s="184">
        <v>179644.65000000002</v>
      </c>
      <c r="BZ47" s="184">
        <v>27748.919999999995</v>
      </c>
      <c r="CA47" s="184">
        <v>0</v>
      </c>
      <c r="CB47" s="184">
        <v>0</v>
      </c>
      <c r="CC47" s="184">
        <v>1271359.52</v>
      </c>
      <c r="CD47" s="195"/>
      <c r="CE47" s="195">
        <f>SUM(C47:CC47)</f>
        <v>12786197.129999999</v>
      </c>
    </row>
    <row r="48" spans="1:83" ht="12.65" customHeight="1" x14ac:dyDescent="0.3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>
        <v>189197.16999999998</v>
      </c>
      <c r="D51" s="184">
        <v>34869.599999999999</v>
      </c>
      <c r="E51" s="184">
        <v>0</v>
      </c>
      <c r="F51" s="184">
        <v>83437.299999999988</v>
      </c>
      <c r="G51" s="184"/>
      <c r="H51" s="184"/>
      <c r="I51" s="184"/>
      <c r="J51" s="184"/>
      <c r="K51" s="184"/>
      <c r="L51" s="184"/>
      <c r="M51" s="184"/>
      <c r="N51" s="184"/>
      <c r="O51" s="184">
        <v>0</v>
      </c>
      <c r="P51" s="184">
        <v>1026197.2200000002</v>
      </c>
      <c r="Q51" s="184"/>
      <c r="R51" s="184">
        <v>86775.35</v>
      </c>
      <c r="S51" s="184">
        <v>0</v>
      </c>
      <c r="T51" s="184"/>
      <c r="U51" s="184">
        <v>26115.399999999991</v>
      </c>
      <c r="V51" s="184">
        <v>0</v>
      </c>
      <c r="W51" s="184">
        <v>213006.44999999998</v>
      </c>
      <c r="X51" s="184">
        <v>232084.03999999998</v>
      </c>
      <c r="Y51" s="184">
        <v>334185.36</v>
      </c>
      <c r="Z51" s="184"/>
      <c r="AA51" s="184">
        <v>84769.06</v>
      </c>
      <c r="AB51" s="184">
        <v>12024.250000000002</v>
      </c>
      <c r="AC51" s="184">
        <v>21923.74</v>
      </c>
      <c r="AD51" s="184">
        <v>0</v>
      </c>
      <c r="AE51" s="184">
        <v>0</v>
      </c>
      <c r="AF51" s="184"/>
      <c r="AG51" s="184">
        <v>43959.180000000008</v>
      </c>
      <c r="AH51" s="184"/>
      <c r="AI51" s="184">
        <v>117641.42000000001</v>
      </c>
      <c r="AJ51" s="184">
        <v>0</v>
      </c>
      <c r="AK51" s="184">
        <v>1698.24</v>
      </c>
      <c r="AL51" s="184">
        <v>0</v>
      </c>
      <c r="AM51" s="184"/>
      <c r="AN51" s="184"/>
      <c r="AO51" s="184"/>
      <c r="AP51" s="184"/>
      <c r="AQ51" s="184"/>
      <c r="AR51" s="184"/>
      <c r="AS51" s="184"/>
      <c r="AT51" s="184"/>
      <c r="AU51" s="184"/>
      <c r="AV51" s="184">
        <v>61219.490000000005</v>
      </c>
      <c r="AW51" s="184">
        <v>0</v>
      </c>
      <c r="AX51" s="184"/>
      <c r="AY51" s="184">
        <v>10340.530000000001</v>
      </c>
      <c r="AZ51" s="184"/>
      <c r="BA51" s="184">
        <v>0</v>
      </c>
      <c r="BB51" s="184"/>
      <c r="BC51" s="184">
        <v>3097.03</v>
      </c>
      <c r="BD51" s="184">
        <v>7447.2000000000016</v>
      </c>
      <c r="BE51" s="184">
        <v>5584.4100000000008</v>
      </c>
      <c r="BF51" s="184"/>
      <c r="BG51" s="184">
        <v>0</v>
      </c>
      <c r="BH51" s="184"/>
      <c r="BI51" s="184"/>
      <c r="BJ51" s="184">
        <v>0</v>
      </c>
      <c r="BK51" s="184"/>
      <c r="BL51" s="184">
        <v>0</v>
      </c>
      <c r="BM51" s="184"/>
      <c r="BN51" s="184">
        <v>1610052.47</v>
      </c>
      <c r="BO51" s="184"/>
      <c r="BP51" s="184"/>
      <c r="BQ51" s="184"/>
      <c r="BR51" s="184"/>
      <c r="BS51" s="184"/>
      <c r="BT51" s="184"/>
      <c r="BU51" s="184"/>
      <c r="BV51" s="184"/>
      <c r="BW51" s="184">
        <v>0</v>
      </c>
      <c r="BX51" s="184">
        <v>0</v>
      </c>
      <c r="BY51" s="184">
        <v>0</v>
      </c>
      <c r="BZ51" s="184">
        <v>0</v>
      </c>
      <c r="CA51" s="184"/>
      <c r="CB51" s="184"/>
      <c r="CC51" s="184">
        <v>2731278.53</v>
      </c>
      <c r="CD51" s="195"/>
      <c r="CE51" s="195">
        <f>SUM(C51:CD51)</f>
        <v>6936903.4400000013</v>
      </c>
    </row>
    <row r="52" spans="1:84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2208</v>
      </c>
      <c r="D59" s="184">
        <v>13529</v>
      </c>
      <c r="E59" s="184">
        <v>0</v>
      </c>
      <c r="F59" s="184">
        <v>1120</v>
      </c>
      <c r="G59" s="184"/>
      <c r="H59" s="184"/>
      <c r="I59" s="184"/>
      <c r="J59" s="184"/>
      <c r="K59" s="184"/>
      <c r="L59" s="184"/>
      <c r="M59" s="184"/>
      <c r="N59" s="184"/>
      <c r="O59" s="184">
        <v>0</v>
      </c>
      <c r="P59" s="185">
        <v>2495</v>
      </c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67205</v>
      </c>
      <c r="AZ59" s="185"/>
      <c r="BA59" s="248"/>
      <c r="BB59" s="248"/>
      <c r="BC59" s="248"/>
      <c r="BD59" s="248"/>
      <c r="BE59" s="185">
        <v>202634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25.109417119848029</v>
      </c>
      <c r="D60" s="187">
        <v>67.843774648240569</v>
      </c>
      <c r="E60" s="187">
        <v>10.443717121857025</v>
      </c>
      <c r="F60" s="223">
        <v>23.151809585869618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82.26385615311456</v>
      </c>
      <c r="Q60" s="221">
        <v>0</v>
      </c>
      <c r="R60" s="221">
        <v>23.276366435167624</v>
      </c>
      <c r="S60" s="221">
        <v>6.1866335607963512</v>
      </c>
      <c r="T60" s="221">
        <v>0</v>
      </c>
      <c r="U60" s="221">
        <v>26.023952736161103</v>
      </c>
      <c r="V60" s="221">
        <v>0</v>
      </c>
      <c r="W60" s="221">
        <v>2.4384739722687021</v>
      </c>
      <c r="X60" s="221">
        <v>8.5848143823856429</v>
      </c>
      <c r="Y60" s="221">
        <v>28.930745886447841</v>
      </c>
      <c r="Z60" s="221">
        <v>0</v>
      </c>
      <c r="AA60" s="221">
        <v>2.4329219174749426</v>
      </c>
      <c r="AB60" s="221">
        <v>18.123752737243322</v>
      </c>
      <c r="AC60" s="221">
        <v>16.683483559358429</v>
      </c>
      <c r="AD60" s="221">
        <v>0</v>
      </c>
      <c r="AE60" s="221">
        <v>6.4433753415831001</v>
      </c>
      <c r="AF60" s="221">
        <v>0</v>
      </c>
      <c r="AG60" s="221">
        <v>55.958489033430347</v>
      </c>
      <c r="AH60" s="221">
        <v>0</v>
      </c>
      <c r="AI60" s="221">
        <v>23.082452051632544</v>
      </c>
      <c r="AJ60" s="221">
        <v>3.432555478981842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9.305776026122496</v>
      </c>
      <c r="AW60" s="221">
        <v>0</v>
      </c>
      <c r="AX60" s="221">
        <v>0</v>
      </c>
      <c r="AY60" s="221">
        <v>27.488146571576966</v>
      </c>
      <c r="AZ60" s="221">
        <v>0</v>
      </c>
      <c r="BA60" s="221">
        <v>0</v>
      </c>
      <c r="BB60" s="221">
        <v>0</v>
      </c>
      <c r="BC60" s="221">
        <v>6.5815438347148563</v>
      </c>
      <c r="BD60" s="221">
        <v>4.5299684925301413</v>
      </c>
      <c r="BE60" s="221">
        <v>9.6884890397686991</v>
      </c>
      <c r="BF60" s="221">
        <v>0</v>
      </c>
      <c r="BG60" s="221">
        <v>1.0972404108085974</v>
      </c>
      <c r="BH60" s="221">
        <v>0</v>
      </c>
      <c r="BI60" s="221">
        <v>0</v>
      </c>
      <c r="BJ60" s="221">
        <v>0</v>
      </c>
      <c r="BK60" s="221">
        <v>0</v>
      </c>
      <c r="BL60" s="221">
        <v>21.438679449117991</v>
      </c>
      <c r="BM60" s="221">
        <v>0</v>
      </c>
      <c r="BN60" s="221">
        <v>88.419032864600155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0</v>
      </c>
      <c r="BW60" s="221">
        <v>0</v>
      </c>
      <c r="BX60" s="221">
        <v>11.771166436743677</v>
      </c>
      <c r="BY60" s="221">
        <v>9.3077609576290747</v>
      </c>
      <c r="BZ60" s="221">
        <v>0.33075958899578639</v>
      </c>
      <c r="CA60" s="221">
        <v>0</v>
      </c>
      <c r="CB60" s="221">
        <v>0</v>
      </c>
      <c r="CC60" s="221">
        <v>57.127326019571605</v>
      </c>
      <c r="CD60" s="249" t="s">
        <v>221</v>
      </c>
      <c r="CE60" s="251">
        <f t="shared" ref="CE60:CE70" si="0">SUM(C60:CD60)</f>
        <v>677.49648141404145</v>
      </c>
    </row>
    <row r="61" spans="1:84" ht="12.65" customHeight="1" x14ac:dyDescent="0.35">
      <c r="A61" s="171" t="s">
        <v>235</v>
      </c>
      <c r="B61" s="175"/>
      <c r="C61" s="184">
        <v>2526934.0300000003</v>
      </c>
      <c r="D61" s="184">
        <v>5490623.6599999992</v>
      </c>
      <c r="E61" s="184">
        <v>464074.83000000007</v>
      </c>
      <c r="F61" s="185">
        <v>2609966.64</v>
      </c>
      <c r="G61" s="184"/>
      <c r="H61" s="184"/>
      <c r="I61" s="185"/>
      <c r="J61" s="185"/>
      <c r="K61" s="185"/>
      <c r="L61" s="185"/>
      <c r="M61" s="184"/>
      <c r="N61" s="184"/>
      <c r="O61" s="184">
        <v>0</v>
      </c>
      <c r="P61" s="185">
        <v>7000112.1799999997</v>
      </c>
      <c r="Q61" s="185"/>
      <c r="R61" s="185">
        <v>2400665.6399999997</v>
      </c>
      <c r="S61" s="185">
        <v>258855.13</v>
      </c>
      <c r="T61" s="185"/>
      <c r="U61" s="185">
        <v>1609466.4900000002</v>
      </c>
      <c r="V61" s="185">
        <v>0</v>
      </c>
      <c r="W61" s="185">
        <v>239701.64</v>
      </c>
      <c r="X61" s="185">
        <v>665925.92999999993</v>
      </c>
      <c r="Y61" s="185">
        <v>2742634.3400000003</v>
      </c>
      <c r="Z61" s="185"/>
      <c r="AA61" s="185">
        <v>281711.27</v>
      </c>
      <c r="AB61" s="185">
        <v>1794012.72</v>
      </c>
      <c r="AC61" s="185">
        <v>1416521.18</v>
      </c>
      <c r="AD61" s="185">
        <v>0</v>
      </c>
      <c r="AE61" s="185">
        <v>595461.31000000006</v>
      </c>
      <c r="AF61" s="185"/>
      <c r="AG61" s="185">
        <v>4961062.75</v>
      </c>
      <c r="AH61" s="185"/>
      <c r="AI61" s="185">
        <v>1926217.95</v>
      </c>
      <c r="AJ61" s="185">
        <v>411882.89</v>
      </c>
      <c r="AK61" s="185">
        <v>0</v>
      </c>
      <c r="AL61" s="185">
        <v>0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727887.73</v>
      </c>
      <c r="AW61" s="185">
        <v>0</v>
      </c>
      <c r="AX61" s="185"/>
      <c r="AY61" s="185">
        <v>1157976.2</v>
      </c>
      <c r="AZ61" s="185"/>
      <c r="BA61" s="185">
        <v>0</v>
      </c>
      <c r="BB61" s="185"/>
      <c r="BC61" s="185">
        <v>248134.09</v>
      </c>
      <c r="BD61" s="185">
        <v>258122.27</v>
      </c>
      <c r="BE61" s="185">
        <v>758918.71000000008</v>
      </c>
      <c r="BF61" s="185"/>
      <c r="BG61" s="185">
        <v>49454.59</v>
      </c>
      <c r="BH61" s="185"/>
      <c r="BI61" s="185"/>
      <c r="BJ61" s="185">
        <v>0</v>
      </c>
      <c r="BK61" s="185"/>
      <c r="BL61" s="185">
        <v>1019347.0900000001</v>
      </c>
      <c r="BM61" s="185"/>
      <c r="BN61" s="185">
        <v>8229963.4999999991</v>
      </c>
      <c r="BO61" s="185"/>
      <c r="BP61" s="185"/>
      <c r="BQ61" s="185"/>
      <c r="BR61" s="185"/>
      <c r="BS61" s="185"/>
      <c r="BT61" s="185"/>
      <c r="BU61" s="185"/>
      <c r="BV61" s="185"/>
      <c r="BW61" s="185">
        <v>0</v>
      </c>
      <c r="BX61" s="185">
        <v>1153665.5900000001</v>
      </c>
      <c r="BY61" s="185">
        <v>1057859.25</v>
      </c>
      <c r="BZ61" s="185">
        <v>32578.11</v>
      </c>
      <c r="CA61" s="185"/>
      <c r="CB61" s="185"/>
      <c r="CC61" s="185">
        <v>3108779.94</v>
      </c>
      <c r="CD61" s="249" t="s">
        <v>221</v>
      </c>
      <c r="CE61" s="195">
        <f t="shared" si="0"/>
        <v>55198517.650000013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492577</v>
      </c>
      <c r="D62" s="195">
        <f t="shared" si="1"/>
        <v>1193647</v>
      </c>
      <c r="E62" s="195">
        <f t="shared" si="1"/>
        <v>146110</v>
      </c>
      <c r="F62" s="195">
        <f t="shared" si="1"/>
        <v>474047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1483305</v>
      </c>
      <c r="Q62" s="195">
        <f t="shared" si="1"/>
        <v>0</v>
      </c>
      <c r="R62" s="195">
        <f t="shared" si="1"/>
        <v>455709</v>
      </c>
      <c r="S62" s="195">
        <f t="shared" si="1"/>
        <v>87830</v>
      </c>
      <c r="T62" s="195">
        <f t="shared" si="1"/>
        <v>0</v>
      </c>
      <c r="U62" s="195">
        <f t="shared" si="1"/>
        <v>412564</v>
      </c>
      <c r="V62" s="195">
        <f t="shared" si="1"/>
        <v>0</v>
      </c>
      <c r="W62" s="195">
        <f t="shared" si="1"/>
        <v>46307</v>
      </c>
      <c r="X62" s="195">
        <f t="shared" si="1"/>
        <v>145873</v>
      </c>
      <c r="Y62" s="195">
        <f t="shared" si="1"/>
        <v>547635</v>
      </c>
      <c r="Z62" s="195">
        <f t="shared" si="1"/>
        <v>0</v>
      </c>
      <c r="AA62" s="195">
        <f t="shared" si="1"/>
        <v>49407</v>
      </c>
      <c r="AB62" s="195">
        <f t="shared" si="1"/>
        <v>343524</v>
      </c>
      <c r="AC62" s="195">
        <f t="shared" si="1"/>
        <v>300870</v>
      </c>
      <c r="AD62" s="195">
        <f t="shared" si="1"/>
        <v>0</v>
      </c>
      <c r="AE62" s="195">
        <f t="shared" si="1"/>
        <v>120259</v>
      </c>
      <c r="AF62" s="195">
        <f t="shared" si="1"/>
        <v>0</v>
      </c>
      <c r="AG62" s="195">
        <f t="shared" si="1"/>
        <v>1005342</v>
      </c>
      <c r="AH62" s="195">
        <f t="shared" si="1"/>
        <v>0</v>
      </c>
      <c r="AI62" s="195">
        <f t="shared" si="1"/>
        <v>384699</v>
      </c>
      <c r="AJ62" s="195">
        <f t="shared" si="1"/>
        <v>67549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162456</v>
      </c>
      <c r="AW62" s="195">
        <f t="shared" si="1"/>
        <v>0</v>
      </c>
      <c r="AX62" s="195">
        <f t="shared" si="1"/>
        <v>0</v>
      </c>
      <c r="AY62" s="195">
        <f>ROUND(AY47+AY48,0)</f>
        <v>390673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91077</v>
      </c>
      <c r="BD62" s="195">
        <f t="shared" si="1"/>
        <v>70261</v>
      </c>
      <c r="BE62" s="195">
        <f t="shared" si="1"/>
        <v>172941</v>
      </c>
      <c r="BF62" s="195">
        <f t="shared" si="1"/>
        <v>0</v>
      </c>
      <c r="BG62" s="195">
        <f t="shared" si="1"/>
        <v>15936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307725</v>
      </c>
      <c r="BM62" s="195">
        <f t="shared" si="1"/>
        <v>0</v>
      </c>
      <c r="BN62" s="195">
        <f t="shared" si="1"/>
        <v>2114174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224945</v>
      </c>
      <c r="BY62" s="195">
        <f t="shared" si="2"/>
        <v>179645</v>
      </c>
      <c r="BZ62" s="195">
        <f t="shared" si="2"/>
        <v>27749</v>
      </c>
      <c r="CA62" s="195">
        <f t="shared" si="2"/>
        <v>0</v>
      </c>
      <c r="CB62" s="195">
        <f t="shared" si="2"/>
        <v>0</v>
      </c>
      <c r="CC62" s="195">
        <f t="shared" si="2"/>
        <v>1271360</v>
      </c>
      <c r="CD62" s="249" t="s">
        <v>221</v>
      </c>
      <c r="CE62" s="195">
        <f t="shared" si="0"/>
        <v>12786196</v>
      </c>
      <c r="CF62" s="252"/>
    </row>
    <row r="63" spans="1:84" ht="12.65" customHeight="1" x14ac:dyDescent="0.35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150000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1041716.56</v>
      </c>
      <c r="S63" s="185">
        <v>0</v>
      </c>
      <c r="T63" s="185">
        <v>0</v>
      </c>
      <c r="U63" s="185">
        <v>17547</v>
      </c>
      <c r="V63" s="185">
        <v>0</v>
      </c>
      <c r="W63" s="185">
        <v>12275</v>
      </c>
      <c r="X63" s="185">
        <v>0</v>
      </c>
      <c r="Y63" s="185">
        <v>7224.38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1694344.88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586918.43999999994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7310</v>
      </c>
      <c r="BY63" s="185">
        <v>0</v>
      </c>
      <c r="BZ63" s="185">
        <v>0</v>
      </c>
      <c r="CA63" s="185">
        <v>0</v>
      </c>
      <c r="CB63" s="185">
        <v>0</v>
      </c>
      <c r="CC63" s="185">
        <v>2158311.73</v>
      </c>
      <c r="CD63" s="249" t="s">
        <v>221</v>
      </c>
      <c r="CE63" s="195">
        <f t="shared" si="0"/>
        <v>5675647.9900000002</v>
      </c>
      <c r="CF63" s="252"/>
    </row>
    <row r="64" spans="1:84" ht="12.65" customHeight="1" x14ac:dyDescent="0.35">
      <c r="A64" s="171" t="s">
        <v>237</v>
      </c>
      <c r="B64" s="175"/>
      <c r="C64" s="184">
        <v>55388.200000000012</v>
      </c>
      <c r="D64" s="184">
        <v>1474371.49</v>
      </c>
      <c r="E64" s="185">
        <v>5643.4199999999992</v>
      </c>
      <c r="F64" s="185">
        <v>265561.67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15702219.970000001</v>
      </c>
      <c r="Q64" s="185">
        <v>0</v>
      </c>
      <c r="R64" s="185">
        <v>268771.87</v>
      </c>
      <c r="S64" s="185">
        <v>287621.59000000003</v>
      </c>
      <c r="T64" s="185">
        <v>0</v>
      </c>
      <c r="U64" s="185">
        <v>1834921.38</v>
      </c>
      <c r="V64" s="185">
        <v>400</v>
      </c>
      <c r="W64" s="185">
        <v>8185.6</v>
      </c>
      <c r="X64" s="185">
        <v>148049.93999999997</v>
      </c>
      <c r="Y64" s="185">
        <v>1294418.74</v>
      </c>
      <c r="Z64" s="185">
        <v>0</v>
      </c>
      <c r="AA64" s="185">
        <v>510639.99999999994</v>
      </c>
      <c r="AB64" s="185">
        <v>3665221.2299999995</v>
      </c>
      <c r="AC64" s="185">
        <v>178745.99000000002</v>
      </c>
      <c r="AD64" s="185">
        <v>0</v>
      </c>
      <c r="AE64" s="185">
        <v>1029.54</v>
      </c>
      <c r="AF64" s="185">
        <v>0</v>
      </c>
      <c r="AG64" s="185">
        <v>944703.44000000018</v>
      </c>
      <c r="AH64" s="185">
        <v>0</v>
      </c>
      <c r="AI64" s="185">
        <v>195587.09999999998</v>
      </c>
      <c r="AJ64" s="185">
        <v>1014.52</v>
      </c>
      <c r="AK64" s="185">
        <v>270.36</v>
      </c>
      <c r="AL64" s="185">
        <v>202.35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11180.5</v>
      </c>
      <c r="AW64" s="185">
        <v>0</v>
      </c>
      <c r="AX64" s="185">
        <v>0</v>
      </c>
      <c r="AY64" s="185">
        <v>744505.58000000007</v>
      </c>
      <c r="AZ64" s="185">
        <v>0</v>
      </c>
      <c r="BA64" s="185">
        <v>14870.18</v>
      </c>
      <c r="BB64" s="185">
        <v>0</v>
      </c>
      <c r="BC64" s="185">
        <v>0</v>
      </c>
      <c r="BD64" s="185">
        <v>-617891.09000000008</v>
      </c>
      <c r="BE64" s="185">
        <v>40624.36</v>
      </c>
      <c r="BF64" s="185">
        <v>0</v>
      </c>
      <c r="BG64" s="185">
        <v>48.96</v>
      </c>
      <c r="BH64" s="185">
        <v>0</v>
      </c>
      <c r="BI64" s="185">
        <v>0</v>
      </c>
      <c r="BJ64" s="185">
        <v>0</v>
      </c>
      <c r="BK64" s="185">
        <v>0</v>
      </c>
      <c r="BL64" s="185">
        <v>38785.120000000003</v>
      </c>
      <c r="BM64" s="185">
        <v>0</v>
      </c>
      <c r="BN64" s="185">
        <v>320873.73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0</v>
      </c>
      <c r="BX64" s="185">
        <v>5307.66</v>
      </c>
      <c r="BY64" s="185">
        <v>5954.26</v>
      </c>
      <c r="BZ64" s="185">
        <v>0</v>
      </c>
      <c r="CA64" s="185">
        <v>0</v>
      </c>
      <c r="CB64" s="185">
        <v>0</v>
      </c>
      <c r="CC64" s="185">
        <v>471789.20999999996</v>
      </c>
      <c r="CD64" s="249" t="s">
        <v>221</v>
      </c>
      <c r="CE64" s="195">
        <f t="shared" si="0"/>
        <v>27879016.870000008</v>
      </c>
      <c r="CF64" s="252"/>
    </row>
    <row r="65" spans="1:84" ht="12.65" customHeight="1" x14ac:dyDescent="0.35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1053.5900000000001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3469.26</v>
      </c>
      <c r="BD65" s="185">
        <v>0</v>
      </c>
      <c r="BE65" s="185">
        <v>499639.52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433.71000000000004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0</v>
      </c>
      <c r="BZ65" s="185">
        <v>0</v>
      </c>
      <c r="CA65" s="185">
        <v>0</v>
      </c>
      <c r="CB65" s="185">
        <v>0</v>
      </c>
      <c r="CC65" s="185">
        <v>51034.84</v>
      </c>
      <c r="CD65" s="249" t="s">
        <v>221</v>
      </c>
      <c r="CE65" s="195">
        <f t="shared" si="0"/>
        <v>555630.92000000004</v>
      </c>
      <c r="CF65" s="252"/>
    </row>
    <row r="66" spans="1:84" ht="12.65" customHeight="1" x14ac:dyDescent="0.35">
      <c r="A66" s="171" t="s">
        <v>239</v>
      </c>
      <c r="B66" s="175"/>
      <c r="C66" s="184">
        <v>34925.870000000003</v>
      </c>
      <c r="D66" s="184">
        <v>42947.1</v>
      </c>
      <c r="E66" s="184">
        <v>0</v>
      </c>
      <c r="F66" s="184">
        <v>7620.65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9375.8000000000102</v>
      </c>
      <c r="P66" s="185">
        <v>501556.56</v>
      </c>
      <c r="Q66" s="185">
        <v>0</v>
      </c>
      <c r="R66" s="185">
        <v>44073.26</v>
      </c>
      <c r="S66" s="184">
        <v>141338.85999999999</v>
      </c>
      <c r="T66" s="184">
        <v>0</v>
      </c>
      <c r="U66" s="185">
        <v>896522.77</v>
      </c>
      <c r="V66" s="185">
        <v>0</v>
      </c>
      <c r="W66" s="185">
        <v>132838.04999999999</v>
      </c>
      <c r="X66" s="185">
        <v>127604.65</v>
      </c>
      <c r="Y66" s="185">
        <v>291456.39</v>
      </c>
      <c r="Z66" s="185">
        <v>0</v>
      </c>
      <c r="AA66" s="185">
        <v>43916.32</v>
      </c>
      <c r="AB66" s="185">
        <v>79181.41</v>
      </c>
      <c r="AC66" s="185">
        <v>18698.849999999999</v>
      </c>
      <c r="AD66" s="185">
        <v>149731.56</v>
      </c>
      <c r="AE66" s="185">
        <v>0</v>
      </c>
      <c r="AF66" s="185">
        <v>0</v>
      </c>
      <c r="AG66" s="185">
        <v>48218.54</v>
      </c>
      <c r="AH66" s="185">
        <v>0</v>
      </c>
      <c r="AI66" s="185">
        <v>775.6</v>
      </c>
      <c r="AJ66" s="185">
        <v>-1254.9100000000001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29845.24</v>
      </c>
      <c r="AW66" s="185">
        <v>6933</v>
      </c>
      <c r="AX66" s="185">
        <v>0</v>
      </c>
      <c r="AY66" s="185">
        <v>41102.86</v>
      </c>
      <c r="AZ66" s="185">
        <v>0</v>
      </c>
      <c r="BA66" s="185">
        <v>477383.03</v>
      </c>
      <c r="BB66" s="185">
        <v>0</v>
      </c>
      <c r="BC66" s="185">
        <v>260</v>
      </c>
      <c r="BD66" s="185">
        <v>388.59</v>
      </c>
      <c r="BE66" s="185">
        <v>843107.46</v>
      </c>
      <c r="BF66" s="185">
        <v>0</v>
      </c>
      <c r="BG66" s="185">
        <v>0</v>
      </c>
      <c r="BH66" s="185">
        <v>0</v>
      </c>
      <c r="BI66" s="185">
        <v>0</v>
      </c>
      <c r="BJ66" s="185">
        <v>3642.51</v>
      </c>
      <c r="BK66" s="185">
        <v>0</v>
      </c>
      <c r="BL66" s="185">
        <v>30297.5</v>
      </c>
      <c r="BM66" s="185">
        <v>0</v>
      </c>
      <c r="BN66" s="185">
        <v>4744943.12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107050.94</v>
      </c>
      <c r="BY66" s="185">
        <v>1950</v>
      </c>
      <c r="BZ66" s="185">
        <v>1157.1400000000001</v>
      </c>
      <c r="CA66" s="185">
        <v>0</v>
      </c>
      <c r="CB66" s="185">
        <v>0</v>
      </c>
      <c r="CC66" s="185">
        <v>524331.43999999994</v>
      </c>
      <c r="CD66" s="249" t="s">
        <v>221</v>
      </c>
      <c r="CE66" s="195">
        <f t="shared" si="0"/>
        <v>9381920.1600000001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189197</v>
      </c>
      <c r="D67" s="195">
        <f>ROUND(D51+D52,0)</f>
        <v>34870</v>
      </c>
      <c r="E67" s="195">
        <f t="shared" ref="E67:BP67" si="3">ROUND(E51+E52,0)</f>
        <v>0</v>
      </c>
      <c r="F67" s="195">
        <f t="shared" si="3"/>
        <v>83437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1026197</v>
      </c>
      <c r="Q67" s="195">
        <f t="shared" si="3"/>
        <v>0</v>
      </c>
      <c r="R67" s="195">
        <f t="shared" si="3"/>
        <v>86775</v>
      </c>
      <c r="S67" s="195">
        <f t="shared" si="3"/>
        <v>0</v>
      </c>
      <c r="T67" s="195">
        <f t="shared" si="3"/>
        <v>0</v>
      </c>
      <c r="U67" s="195">
        <f t="shared" si="3"/>
        <v>26115</v>
      </c>
      <c r="V67" s="195">
        <f t="shared" si="3"/>
        <v>0</v>
      </c>
      <c r="W67" s="195">
        <f t="shared" si="3"/>
        <v>213006</v>
      </c>
      <c r="X67" s="195">
        <f t="shared" si="3"/>
        <v>232084</v>
      </c>
      <c r="Y67" s="195">
        <f t="shared" si="3"/>
        <v>334185</v>
      </c>
      <c r="Z67" s="195">
        <f t="shared" si="3"/>
        <v>0</v>
      </c>
      <c r="AA67" s="195">
        <f t="shared" si="3"/>
        <v>84769</v>
      </c>
      <c r="AB67" s="195">
        <f t="shared" si="3"/>
        <v>12024</v>
      </c>
      <c r="AC67" s="195">
        <f t="shared" si="3"/>
        <v>21924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43959</v>
      </c>
      <c r="AH67" s="195">
        <f t="shared" si="3"/>
        <v>0</v>
      </c>
      <c r="AI67" s="195">
        <f t="shared" si="3"/>
        <v>117641</v>
      </c>
      <c r="AJ67" s="195">
        <f t="shared" si="3"/>
        <v>0</v>
      </c>
      <c r="AK67" s="195">
        <f t="shared" si="3"/>
        <v>1698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61219</v>
      </c>
      <c r="AW67" s="195">
        <f t="shared" si="3"/>
        <v>0</v>
      </c>
      <c r="AX67" s="195">
        <f t="shared" si="3"/>
        <v>0</v>
      </c>
      <c r="AY67" s="195">
        <f t="shared" si="3"/>
        <v>10341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3097</v>
      </c>
      <c r="BD67" s="195">
        <f t="shared" si="3"/>
        <v>7447</v>
      </c>
      <c r="BE67" s="195">
        <f t="shared" si="3"/>
        <v>5584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1610052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2731279</v>
      </c>
      <c r="CD67" s="249" t="s">
        <v>221</v>
      </c>
      <c r="CE67" s="195">
        <f t="shared" si="0"/>
        <v>6936900</v>
      </c>
      <c r="CF67" s="252"/>
    </row>
    <row r="68" spans="1:84" ht="12.65" customHeight="1" x14ac:dyDescent="0.35">
      <c r="A68" s="171" t="s">
        <v>240</v>
      </c>
      <c r="B68" s="175"/>
      <c r="C68" s="184">
        <v>5715.17</v>
      </c>
      <c r="D68" s="184">
        <v>5145.74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94561.489999999991</v>
      </c>
      <c r="Q68" s="185">
        <v>0</v>
      </c>
      <c r="R68" s="185">
        <v>0</v>
      </c>
      <c r="S68" s="185">
        <v>62436.439999999995</v>
      </c>
      <c r="T68" s="185">
        <v>0</v>
      </c>
      <c r="U68" s="185">
        <v>83962.63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89671.849999999977</v>
      </c>
      <c r="AC68" s="185">
        <v>18980.440000000002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311.35000000000002</v>
      </c>
      <c r="AZ68" s="185">
        <v>0</v>
      </c>
      <c r="BA68" s="185">
        <v>0</v>
      </c>
      <c r="BB68" s="185">
        <v>0</v>
      </c>
      <c r="BC68" s="185">
        <v>0</v>
      </c>
      <c r="BD68" s="185">
        <v>83513.83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22753.16</v>
      </c>
      <c r="BM68" s="185">
        <v>0</v>
      </c>
      <c r="BN68" s="185">
        <v>203640.27999999997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160976.21999999997</v>
      </c>
      <c r="BZ68" s="185">
        <v>0</v>
      </c>
      <c r="CA68" s="185">
        <v>0</v>
      </c>
      <c r="CB68" s="185">
        <v>0</v>
      </c>
      <c r="CC68" s="185">
        <v>1703.29</v>
      </c>
      <c r="CD68" s="249" t="s">
        <v>221</v>
      </c>
      <c r="CE68" s="195">
        <f t="shared" si="0"/>
        <v>833371.8899999999</v>
      </c>
      <c r="CF68" s="252"/>
    </row>
    <row r="69" spans="1:84" ht="12.65" customHeight="1" x14ac:dyDescent="0.35">
      <c r="A69" s="171" t="s">
        <v>241</v>
      </c>
      <c r="B69" s="175"/>
      <c r="C69" s="184">
        <v>12233.11</v>
      </c>
      <c r="D69" s="184">
        <v>22337.15</v>
      </c>
      <c r="E69" s="185">
        <v>0</v>
      </c>
      <c r="F69" s="185">
        <v>6047.21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344.99</v>
      </c>
      <c r="P69" s="185">
        <v>36768.720000000001</v>
      </c>
      <c r="Q69" s="185">
        <v>0</v>
      </c>
      <c r="R69" s="224">
        <v>2125.4</v>
      </c>
      <c r="S69" s="185">
        <v>723.61</v>
      </c>
      <c r="T69" s="184">
        <v>0</v>
      </c>
      <c r="U69" s="185">
        <v>3427.2800000000007</v>
      </c>
      <c r="V69" s="185">
        <v>0</v>
      </c>
      <c r="W69" s="184">
        <v>0</v>
      </c>
      <c r="X69" s="185">
        <v>5800</v>
      </c>
      <c r="Y69" s="185">
        <v>30311.31</v>
      </c>
      <c r="Z69" s="185">
        <v>0</v>
      </c>
      <c r="AA69" s="185">
        <v>0</v>
      </c>
      <c r="AB69" s="185">
        <v>7457.1399999999994</v>
      </c>
      <c r="AC69" s="185">
        <v>539.13</v>
      </c>
      <c r="AD69" s="185">
        <v>0</v>
      </c>
      <c r="AE69" s="185">
        <v>1388.9</v>
      </c>
      <c r="AF69" s="185">
        <v>0</v>
      </c>
      <c r="AG69" s="185">
        <v>23471.81</v>
      </c>
      <c r="AH69" s="185">
        <v>0</v>
      </c>
      <c r="AI69" s="185">
        <v>1796.47</v>
      </c>
      <c r="AJ69" s="185">
        <v>0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14537.4</v>
      </c>
      <c r="AW69" s="185">
        <v>0</v>
      </c>
      <c r="AX69" s="185">
        <v>0</v>
      </c>
      <c r="AY69" s="185">
        <v>4206.99</v>
      </c>
      <c r="AZ69" s="185">
        <v>0</v>
      </c>
      <c r="BA69" s="185">
        <v>0</v>
      </c>
      <c r="BB69" s="185">
        <v>0</v>
      </c>
      <c r="BC69" s="185">
        <v>0</v>
      </c>
      <c r="BD69" s="185">
        <v>6710.69</v>
      </c>
      <c r="BE69" s="185">
        <v>261459.89</v>
      </c>
      <c r="BF69" s="185">
        <v>0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1033.9900000000002</v>
      </c>
      <c r="BM69" s="185">
        <v>0</v>
      </c>
      <c r="BN69" s="185">
        <v>862886.13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6268.36</v>
      </c>
      <c r="BY69" s="185">
        <v>6521.08</v>
      </c>
      <c r="BZ69" s="185">
        <v>145</v>
      </c>
      <c r="CA69" s="185">
        <v>0</v>
      </c>
      <c r="CB69" s="185">
        <v>0</v>
      </c>
      <c r="CC69" s="185">
        <v>3126340.5199999996</v>
      </c>
      <c r="CD69" s="286">
        <v>5325029.1100000003</v>
      </c>
      <c r="CE69" s="195">
        <f t="shared" si="0"/>
        <v>9769911.3900000006</v>
      </c>
      <c r="CF69" s="252"/>
    </row>
    <row r="70" spans="1:84" ht="12.65" customHeight="1" x14ac:dyDescent="0.35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1571.74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262.99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535374.24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120.47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1000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456981.70000000007</v>
      </c>
      <c r="CD70" s="188"/>
      <c r="CE70" s="195">
        <f t="shared" si="0"/>
        <v>995311.14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3316970.3800000004</v>
      </c>
      <c r="D71" s="195">
        <f t="shared" ref="D71:AI71" si="5">SUM(D61:D69)-D70</f>
        <v>8263942.1399999997</v>
      </c>
      <c r="E71" s="195">
        <f t="shared" si="5"/>
        <v>615828.25000000012</v>
      </c>
      <c r="F71" s="195">
        <f t="shared" si="5"/>
        <v>3596680.17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9720.79000000001</v>
      </c>
      <c r="P71" s="195">
        <f t="shared" si="5"/>
        <v>25844202.769999996</v>
      </c>
      <c r="Q71" s="195">
        <f t="shared" si="5"/>
        <v>0</v>
      </c>
      <c r="R71" s="195">
        <f t="shared" si="5"/>
        <v>4299836.7300000004</v>
      </c>
      <c r="S71" s="195">
        <f t="shared" si="5"/>
        <v>838805.62999999989</v>
      </c>
      <c r="T71" s="195">
        <f t="shared" si="5"/>
        <v>0</v>
      </c>
      <c r="U71" s="195">
        <f t="shared" si="5"/>
        <v>4884526.5500000007</v>
      </c>
      <c r="V71" s="195">
        <f t="shared" si="5"/>
        <v>400</v>
      </c>
      <c r="W71" s="195">
        <f t="shared" si="5"/>
        <v>652313.29</v>
      </c>
      <c r="X71" s="195">
        <f t="shared" si="5"/>
        <v>1325337.5199999998</v>
      </c>
      <c r="Y71" s="195">
        <f t="shared" si="5"/>
        <v>5247602.169999999</v>
      </c>
      <c r="Z71" s="195">
        <f t="shared" si="5"/>
        <v>0</v>
      </c>
      <c r="AA71" s="195">
        <f t="shared" si="5"/>
        <v>970443.59</v>
      </c>
      <c r="AB71" s="195">
        <f t="shared" si="5"/>
        <v>5991092.3499999987</v>
      </c>
      <c r="AC71" s="195">
        <f t="shared" si="5"/>
        <v>1956279.5899999999</v>
      </c>
      <c r="AD71" s="195">
        <f t="shared" si="5"/>
        <v>149731.56</v>
      </c>
      <c r="AE71" s="195">
        <f t="shared" si="5"/>
        <v>718138.75000000012</v>
      </c>
      <c r="AF71" s="195">
        <f t="shared" si="5"/>
        <v>0</v>
      </c>
      <c r="AG71" s="195">
        <f t="shared" si="5"/>
        <v>8721102.4199999999</v>
      </c>
      <c r="AH71" s="195">
        <f t="shared" si="5"/>
        <v>0</v>
      </c>
      <c r="AI71" s="195">
        <f t="shared" si="5"/>
        <v>2626717.1200000006</v>
      </c>
      <c r="AJ71" s="195">
        <f t="shared" ref="AJ71:BO71" si="6">SUM(AJ61:AJ69)-AJ70</f>
        <v>479191.50000000006</v>
      </c>
      <c r="AK71" s="195">
        <f t="shared" si="6"/>
        <v>1968.3600000000001</v>
      </c>
      <c r="AL71" s="195">
        <f t="shared" si="6"/>
        <v>202.35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1007125.87</v>
      </c>
      <c r="AW71" s="195">
        <f t="shared" si="6"/>
        <v>6933</v>
      </c>
      <c r="AX71" s="195">
        <f t="shared" si="6"/>
        <v>0</v>
      </c>
      <c r="AY71" s="195">
        <f t="shared" si="6"/>
        <v>1813742.7400000005</v>
      </c>
      <c r="AZ71" s="195">
        <f t="shared" si="6"/>
        <v>0</v>
      </c>
      <c r="BA71" s="195">
        <f t="shared" si="6"/>
        <v>492253.21</v>
      </c>
      <c r="BB71" s="195">
        <f t="shared" si="6"/>
        <v>0</v>
      </c>
      <c r="BC71" s="195">
        <f t="shared" si="6"/>
        <v>346037.35</v>
      </c>
      <c r="BD71" s="195">
        <f t="shared" si="6"/>
        <v>-191447.71000000002</v>
      </c>
      <c r="BE71" s="195">
        <f t="shared" si="6"/>
        <v>2582274.94</v>
      </c>
      <c r="BF71" s="195">
        <f t="shared" si="6"/>
        <v>0</v>
      </c>
      <c r="BG71" s="195">
        <f t="shared" si="6"/>
        <v>65439.549999999996</v>
      </c>
      <c r="BH71" s="195">
        <f t="shared" si="6"/>
        <v>0</v>
      </c>
      <c r="BI71" s="195">
        <f t="shared" si="6"/>
        <v>0</v>
      </c>
      <c r="BJ71" s="195">
        <f t="shared" si="6"/>
        <v>3642.51</v>
      </c>
      <c r="BK71" s="195">
        <f t="shared" si="6"/>
        <v>0</v>
      </c>
      <c r="BL71" s="195">
        <f t="shared" si="6"/>
        <v>1419941.86</v>
      </c>
      <c r="BM71" s="195">
        <f t="shared" si="6"/>
        <v>0</v>
      </c>
      <c r="BN71" s="195">
        <f t="shared" si="6"/>
        <v>18673764.440000001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-1000</v>
      </c>
      <c r="BX71" s="195">
        <f t="shared" si="7"/>
        <v>1504547.55</v>
      </c>
      <c r="BY71" s="195">
        <f t="shared" si="7"/>
        <v>1412905.81</v>
      </c>
      <c r="BZ71" s="195">
        <f t="shared" si="7"/>
        <v>61629.25</v>
      </c>
      <c r="CA71" s="195">
        <f t="shared" si="7"/>
        <v>0</v>
      </c>
      <c r="CB71" s="195">
        <f t="shared" si="7"/>
        <v>0</v>
      </c>
      <c r="CC71" s="195">
        <f t="shared" si="7"/>
        <v>12987948.27</v>
      </c>
      <c r="CD71" s="245">
        <f>CD69-CD70</f>
        <v>5325029.1100000003</v>
      </c>
      <c r="CE71" s="195">
        <f>SUM(CE61:CE69)-CE70</f>
        <v>128021801.73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7882962</v>
      </c>
      <c r="D73" s="184">
        <v>27017131</v>
      </c>
      <c r="E73" s="185">
        <v>0</v>
      </c>
      <c r="F73" s="185">
        <v>9603006.6099999994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80048343</v>
      </c>
      <c r="Q73" s="185">
        <v>0</v>
      </c>
      <c r="R73" s="185">
        <v>6282287</v>
      </c>
      <c r="S73" s="185">
        <v>0</v>
      </c>
      <c r="T73" s="185">
        <v>0</v>
      </c>
      <c r="U73" s="185">
        <v>26466613</v>
      </c>
      <c r="V73" s="185">
        <v>1025360</v>
      </c>
      <c r="W73" s="185">
        <v>2158848</v>
      </c>
      <c r="X73" s="185">
        <v>11798931</v>
      </c>
      <c r="Y73" s="185">
        <v>17308903</v>
      </c>
      <c r="Z73" s="185">
        <v>0</v>
      </c>
      <c r="AA73" s="185">
        <v>3249486</v>
      </c>
      <c r="AB73" s="185">
        <v>32424091.559999995</v>
      </c>
      <c r="AC73" s="185">
        <v>19181923</v>
      </c>
      <c r="AD73" s="185">
        <v>1271880</v>
      </c>
      <c r="AE73" s="185">
        <v>2568323.0499999993</v>
      </c>
      <c r="AF73" s="185">
        <v>0</v>
      </c>
      <c r="AG73" s="185">
        <v>20690447.000000004</v>
      </c>
      <c r="AH73" s="185">
        <v>0</v>
      </c>
      <c r="AI73" s="185">
        <v>0</v>
      </c>
      <c r="AJ73" s="185">
        <v>0</v>
      </c>
      <c r="AK73" s="185">
        <v>1276637.17</v>
      </c>
      <c r="AL73" s="185">
        <v>715318.00000000012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3286814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87">
        <v>-5160.34</v>
      </c>
      <c r="CD73" s="249" t="s">
        <v>221</v>
      </c>
      <c r="CE73" s="195">
        <f t="shared" ref="CE73:CE80" si="8">SUM(C73:CD73)</f>
        <v>274252144.05000007</v>
      </c>
      <c r="CF73" s="252"/>
    </row>
    <row r="74" spans="1:84" ht="12.65" customHeight="1" x14ac:dyDescent="0.35">
      <c r="A74" s="171" t="s">
        <v>246</v>
      </c>
      <c r="B74" s="175"/>
      <c r="C74" s="184">
        <v>117116</v>
      </c>
      <c r="D74" s="184">
        <v>4339912</v>
      </c>
      <c r="E74" s="185">
        <v>0</v>
      </c>
      <c r="F74" s="185">
        <v>642995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177982598</v>
      </c>
      <c r="Q74" s="185">
        <v>0</v>
      </c>
      <c r="R74" s="185">
        <v>18609642</v>
      </c>
      <c r="S74" s="185">
        <v>0</v>
      </c>
      <c r="T74" s="185">
        <v>0</v>
      </c>
      <c r="U74" s="185">
        <v>24768354</v>
      </c>
      <c r="V74" s="185">
        <v>3359440</v>
      </c>
      <c r="W74" s="185">
        <v>8852128</v>
      </c>
      <c r="X74" s="185">
        <v>42534518</v>
      </c>
      <c r="Y74" s="185">
        <v>36848773</v>
      </c>
      <c r="Z74" s="185">
        <v>0</v>
      </c>
      <c r="AA74" s="185">
        <v>17024864</v>
      </c>
      <c r="AB74" s="185">
        <v>28601416.600000001</v>
      </c>
      <c r="AC74" s="185">
        <v>1812075</v>
      </c>
      <c r="AD74" s="185">
        <v>16000</v>
      </c>
      <c r="AE74" s="185">
        <v>599377.08000000007</v>
      </c>
      <c r="AF74" s="185">
        <v>0</v>
      </c>
      <c r="AG74" s="185">
        <v>103237466.12</v>
      </c>
      <c r="AH74" s="185">
        <v>0</v>
      </c>
      <c r="AI74" s="185">
        <v>0</v>
      </c>
      <c r="AJ74" s="185">
        <v>-23200</v>
      </c>
      <c r="AK74" s="185">
        <v>106556.47</v>
      </c>
      <c r="AL74" s="185">
        <v>88710.1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4760442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474279183.37000006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8000078</v>
      </c>
      <c r="D75" s="195">
        <f t="shared" si="9"/>
        <v>31357043</v>
      </c>
      <c r="E75" s="195">
        <f t="shared" si="9"/>
        <v>0</v>
      </c>
      <c r="F75" s="195">
        <f t="shared" si="9"/>
        <v>10246001.609999999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258030941</v>
      </c>
      <c r="Q75" s="195">
        <f t="shared" si="9"/>
        <v>0</v>
      </c>
      <c r="R75" s="195">
        <f t="shared" si="9"/>
        <v>24891929</v>
      </c>
      <c r="S75" s="195">
        <f t="shared" si="9"/>
        <v>0</v>
      </c>
      <c r="T75" s="195">
        <f t="shared" si="9"/>
        <v>0</v>
      </c>
      <c r="U75" s="195">
        <f t="shared" si="9"/>
        <v>51234967</v>
      </c>
      <c r="V75" s="195">
        <f t="shared" si="9"/>
        <v>4384800</v>
      </c>
      <c r="W75" s="195">
        <f t="shared" si="9"/>
        <v>11010976</v>
      </c>
      <c r="X75" s="195">
        <f t="shared" si="9"/>
        <v>54333449</v>
      </c>
      <c r="Y75" s="195">
        <f t="shared" si="9"/>
        <v>54157676</v>
      </c>
      <c r="Z75" s="195">
        <f t="shared" si="9"/>
        <v>0</v>
      </c>
      <c r="AA75" s="195">
        <f t="shared" si="9"/>
        <v>20274350</v>
      </c>
      <c r="AB75" s="195">
        <f t="shared" si="9"/>
        <v>61025508.159999996</v>
      </c>
      <c r="AC75" s="195">
        <f t="shared" si="9"/>
        <v>20993998</v>
      </c>
      <c r="AD75" s="195">
        <f t="shared" si="9"/>
        <v>1287880</v>
      </c>
      <c r="AE75" s="195">
        <f t="shared" si="9"/>
        <v>3167700.1299999994</v>
      </c>
      <c r="AF75" s="195">
        <f t="shared" si="9"/>
        <v>0</v>
      </c>
      <c r="AG75" s="195">
        <f t="shared" si="9"/>
        <v>123927913.12</v>
      </c>
      <c r="AH75" s="195">
        <f t="shared" si="9"/>
        <v>0</v>
      </c>
      <c r="AI75" s="195">
        <f t="shared" si="9"/>
        <v>0</v>
      </c>
      <c r="AJ75" s="195">
        <f t="shared" si="9"/>
        <v>-23200</v>
      </c>
      <c r="AK75" s="195">
        <f t="shared" si="9"/>
        <v>1383193.64</v>
      </c>
      <c r="AL75" s="195">
        <f t="shared" si="9"/>
        <v>804028.10000000009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8047256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88">
        <f t="shared" ref="CC75" si="10">SUM(CC73:CC74)</f>
        <v>-5160.34</v>
      </c>
      <c r="CD75" s="249" t="s">
        <v>221</v>
      </c>
      <c r="CE75" s="195">
        <f t="shared" si="8"/>
        <v>748531327.41999996</v>
      </c>
      <c r="CF75" s="252"/>
    </row>
    <row r="76" spans="1:84" ht="12.65" customHeight="1" x14ac:dyDescent="0.35">
      <c r="A76" s="171" t="s">
        <v>248</v>
      </c>
      <c r="B76" s="175"/>
      <c r="C76" s="291">
        <v>4165</v>
      </c>
      <c r="D76" s="184">
        <v>7160</v>
      </c>
      <c r="E76" s="185">
        <v>39558</v>
      </c>
      <c r="F76" s="185"/>
      <c r="G76" s="184"/>
      <c r="H76" s="184"/>
      <c r="I76" s="185"/>
      <c r="J76" s="185">
        <v>960</v>
      </c>
      <c r="K76" s="185"/>
      <c r="L76" s="185"/>
      <c r="M76" s="185"/>
      <c r="N76" s="185"/>
      <c r="O76" s="185">
        <v>711</v>
      </c>
      <c r="P76" s="185">
        <v>28824</v>
      </c>
      <c r="Q76" s="185">
        <v>2616</v>
      </c>
      <c r="R76" s="185">
        <v>662</v>
      </c>
      <c r="S76" s="185">
        <v>4690</v>
      </c>
      <c r="T76" s="185"/>
      <c r="U76" s="185">
        <v>3779</v>
      </c>
      <c r="V76" s="185">
        <v>1616</v>
      </c>
      <c r="W76" s="185">
        <v>1549</v>
      </c>
      <c r="X76" s="185">
        <v>572</v>
      </c>
      <c r="Y76" s="185">
        <v>10453</v>
      </c>
      <c r="Z76" s="185"/>
      <c r="AA76" s="185">
        <v>1001</v>
      </c>
      <c r="AB76" s="185">
        <v>3319</v>
      </c>
      <c r="AC76" s="185">
        <v>1127</v>
      </c>
      <c r="AD76" s="185">
        <v>414</v>
      </c>
      <c r="AE76" s="185">
        <v>524</v>
      </c>
      <c r="AF76" s="185"/>
      <c r="AG76" s="185">
        <v>10843</v>
      </c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762</v>
      </c>
      <c r="AW76" s="185"/>
      <c r="AX76" s="185"/>
      <c r="AY76" s="185">
        <v>5359</v>
      </c>
      <c r="AZ76" s="185"/>
      <c r="BA76" s="185">
        <v>390</v>
      </c>
      <c r="BB76" s="185"/>
      <c r="BC76" s="185"/>
      <c r="BD76" s="185"/>
      <c r="BE76" s="185">
        <v>48771</v>
      </c>
      <c r="BF76" s="185">
        <v>2412</v>
      </c>
      <c r="BG76" s="185"/>
      <c r="BH76" s="185"/>
      <c r="BI76" s="185"/>
      <c r="BJ76" s="185"/>
      <c r="BK76" s="185"/>
      <c r="BL76" s="185"/>
      <c r="BM76" s="185"/>
      <c r="BN76" s="185">
        <v>8421</v>
      </c>
      <c r="BO76" s="185"/>
      <c r="BP76" s="185"/>
      <c r="BQ76" s="185"/>
      <c r="BR76" s="185">
        <v>1123</v>
      </c>
      <c r="BS76" s="185">
        <v>996</v>
      </c>
      <c r="BT76" s="185"/>
      <c r="BU76" s="185"/>
      <c r="BV76" s="185">
        <v>2596</v>
      </c>
      <c r="BW76" s="185"/>
      <c r="BX76" s="185"/>
      <c r="BY76" s="185">
        <v>7261</v>
      </c>
      <c r="BZ76" s="185"/>
      <c r="CA76" s="185"/>
      <c r="CB76" s="185"/>
      <c r="CC76" s="185"/>
      <c r="CD76" s="249" t="s">
        <v>221</v>
      </c>
      <c r="CE76" s="195">
        <f t="shared" si="8"/>
        <v>202634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4359</v>
      </c>
      <c r="D77" s="184">
        <v>46440</v>
      </c>
      <c r="E77" s="184"/>
      <c r="F77" s="184">
        <v>4058</v>
      </c>
      <c r="G77" s="184"/>
      <c r="H77" s="184"/>
      <c r="I77" s="184"/>
      <c r="J77" s="184"/>
      <c r="K77" s="184"/>
      <c r="L77" s="184"/>
      <c r="M77" s="184"/>
      <c r="N77" s="184"/>
      <c r="O77" s="184"/>
      <c r="P77" s="184">
        <v>9880</v>
      </c>
      <c r="Q77" s="184"/>
      <c r="R77" s="184">
        <v>209</v>
      </c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1688</v>
      </c>
      <c r="AH77" s="184"/>
      <c r="AI77" s="184">
        <v>571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67205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291">
        <v>1588.9761109646424</v>
      </c>
      <c r="D78" s="184">
        <v>2731.5891847555436</v>
      </c>
      <c r="E78" s="184">
        <v>15091.648738905002</v>
      </c>
      <c r="F78" s="184">
        <v>0</v>
      </c>
      <c r="G78" s="184">
        <v>0</v>
      </c>
      <c r="H78" s="184">
        <v>0</v>
      </c>
      <c r="I78" s="184">
        <v>0</v>
      </c>
      <c r="J78" s="184">
        <v>366.24659460409526</v>
      </c>
      <c r="K78" s="184">
        <v>0</v>
      </c>
      <c r="L78" s="184">
        <v>0</v>
      </c>
      <c r="M78" s="184">
        <v>0</v>
      </c>
      <c r="N78" s="184">
        <v>0</v>
      </c>
      <c r="O78" s="184">
        <v>271.25138412865806</v>
      </c>
      <c r="P78" s="184">
        <v>10996.554002987961</v>
      </c>
      <c r="Q78" s="184">
        <v>998.02197029615957</v>
      </c>
      <c r="R78" s="184">
        <v>252.55754752907401</v>
      </c>
      <c r="S78" s="184">
        <v>1789.2672173887572</v>
      </c>
      <c r="T78" s="184">
        <v>0</v>
      </c>
      <c r="U78" s="184">
        <v>1441.7144593842459</v>
      </c>
      <c r="V78" s="184">
        <v>616.51510091689363</v>
      </c>
      <c r="W78" s="184">
        <v>590.95414066848286</v>
      </c>
      <c r="X78" s="184">
        <v>218.2219292849401</v>
      </c>
      <c r="Y78" s="184">
        <v>3987.8913056214665</v>
      </c>
      <c r="Z78" s="184">
        <v>0</v>
      </c>
      <c r="AA78" s="184">
        <v>381.88837624864516</v>
      </c>
      <c r="AB78" s="184">
        <v>1266.2212994697836</v>
      </c>
      <c r="AC78" s="184">
        <v>429.95824179043268</v>
      </c>
      <c r="AD78" s="184">
        <v>157.94384392301609</v>
      </c>
      <c r="AE78" s="184">
        <v>199.90959955473534</v>
      </c>
      <c r="AF78" s="184">
        <v>0</v>
      </c>
      <c r="AG78" s="184">
        <v>4136.6789846793799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290.70823446700058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149</v>
      </c>
      <c r="BB78" s="184">
        <v>0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0</v>
      </c>
      <c r="BI78" s="184">
        <v>0</v>
      </c>
      <c r="BJ78" s="249" t="s">
        <v>221</v>
      </c>
      <c r="BK78" s="184">
        <v>0</v>
      </c>
      <c r="BL78" s="184">
        <v>0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380</v>
      </c>
      <c r="BT78" s="184">
        <v>0</v>
      </c>
      <c r="BU78" s="184">
        <v>0</v>
      </c>
      <c r="BV78" s="184">
        <v>990</v>
      </c>
      <c r="BW78" s="184">
        <v>0</v>
      </c>
      <c r="BX78" s="184">
        <v>0</v>
      </c>
      <c r="BY78" s="184">
        <v>2770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52093.718267568904</v>
      </c>
      <c r="CF78" s="195"/>
    </row>
    <row r="79" spans="1:84" ht="12.65" customHeight="1" x14ac:dyDescent="0.35">
      <c r="A79" s="171" t="s">
        <v>251</v>
      </c>
      <c r="B79" s="175"/>
      <c r="C79" s="225">
        <v>28575.649847116303</v>
      </c>
      <c r="D79" s="225">
        <v>162524.48601072063</v>
      </c>
      <c r="E79" s="225">
        <v>0</v>
      </c>
      <c r="F79" s="225">
        <v>68164.502627047666</v>
      </c>
      <c r="G79" s="225">
        <v>0</v>
      </c>
      <c r="H79" s="225">
        <v>0</v>
      </c>
      <c r="I79" s="225">
        <v>0</v>
      </c>
      <c r="J79" s="225">
        <v>0</v>
      </c>
      <c r="K79" s="225">
        <v>0</v>
      </c>
      <c r="L79" s="225">
        <v>0</v>
      </c>
      <c r="M79" s="225">
        <v>0</v>
      </c>
      <c r="N79" s="225">
        <v>0</v>
      </c>
      <c r="O79" s="225">
        <v>0</v>
      </c>
      <c r="P79" s="225">
        <v>125050.68556148739</v>
      </c>
      <c r="Q79" s="225">
        <v>0</v>
      </c>
      <c r="R79" s="225">
        <v>24867.874318199385</v>
      </c>
      <c r="S79" s="225">
        <v>0</v>
      </c>
      <c r="T79" s="225">
        <v>0</v>
      </c>
      <c r="U79" s="225">
        <v>173.55350512146489</v>
      </c>
      <c r="V79" s="225">
        <v>0</v>
      </c>
      <c r="W79" s="225">
        <v>21633.060139796358</v>
      </c>
      <c r="X79" s="225">
        <v>19855.197949253801</v>
      </c>
      <c r="Y79" s="225">
        <v>81493.76736335078</v>
      </c>
      <c r="Z79" s="225">
        <v>0</v>
      </c>
      <c r="AA79" s="225">
        <v>0</v>
      </c>
      <c r="AB79" s="225">
        <v>3905.9176647289678</v>
      </c>
      <c r="AC79" s="225">
        <v>0</v>
      </c>
      <c r="AD79" s="225">
        <v>0</v>
      </c>
      <c r="AE79" s="225">
        <v>0</v>
      </c>
      <c r="AF79" s="225">
        <v>0</v>
      </c>
      <c r="AG79" s="225">
        <v>154092.58248230378</v>
      </c>
      <c r="AH79" s="225">
        <v>0</v>
      </c>
      <c r="AI79" s="225">
        <v>60529.616829603117</v>
      </c>
      <c r="AJ79" s="225">
        <v>0</v>
      </c>
      <c r="AK79" s="225">
        <v>0</v>
      </c>
      <c r="AL79" s="225">
        <v>0</v>
      </c>
      <c r="AM79" s="225">
        <v>0</v>
      </c>
      <c r="AN79" s="225">
        <v>0</v>
      </c>
      <c r="AO79" s="225">
        <v>0</v>
      </c>
      <c r="AP79" s="225">
        <v>0</v>
      </c>
      <c r="AQ79" s="225">
        <v>0</v>
      </c>
      <c r="AR79" s="225">
        <v>0</v>
      </c>
      <c r="AS79" s="225">
        <v>0</v>
      </c>
      <c r="AT79" s="225">
        <v>0</v>
      </c>
      <c r="AU79" s="225">
        <v>0</v>
      </c>
      <c r="AV79" s="225">
        <v>18883.105701270462</v>
      </c>
      <c r="AW79" s="225">
        <v>0</v>
      </c>
      <c r="AX79" s="290" t="s">
        <v>221</v>
      </c>
      <c r="AY79" s="290" t="s">
        <v>221</v>
      </c>
      <c r="AZ79" s="290" t="s">
        <v>221</v>
      </c>
      <c r="BA79" s="290" t="s">
        <v>221</v>
      </c>
      <c r="BB79" s="225">
        <v>0</v>
      </c>
      <c r="BC79" s="225">
        <v>0</v>
      </c>
      <c r="BD79" s="290" t="s">
        <v>221</v>
      </c>
      <c r="BE79" s="290" t="s">
        <v>221</v>
      </c>
      <c r="BF79" s="290" t="s">
        <v>221</v>
      </c>
      <c r="BG79" s="290" t="s">
        <v>221</v>
      </c>
      <c r="BH79" s="225">
        <v>0</v>
      </c>
      <c r="BI79" s="225">
        <v>0</v>
      </c>
      <c r="BJ79" s="290" t="s">
        <v>221</v>
      </c>
      <c r="BK79" s="225">
        <v>0</v>
      </c>
      <c r="BL79" s="225">
        <v>0</v>
      </c>
      <c r="BM79" s="225">
        <v>0</v>
      </c>
      <c r="BN79" s="290" t="s">
        <v>221</v>
      </c>
      <c r="BO79" s="290" t="s">
        <v>221</v>
      </c>
      <c r="BP79" s="290" t="s">
        <v>221</v>
      </c>
      <c r="BQ79" s="290" t="s">
        <v>221</v>
      </c>
      <c r="BR79" s="290" t="s">
        <v>221</v>
      </c>
      <c r="BS79" s="225">
        <v>0</v>
      </c>
      <c r="BT79" s="225">
        <v>0</v>
      </c>
      <c r="BU79" s="225">
        <v>0</v>
      </c>
      <c r="BV79" s="225">
        <v>0</v>
      </c>
      <c r="BW79" s="225">
        <v>0</v>
      </c>
      <c r="BX79" s="225">
        <v>0</v>
      </c>
      <c r="BY79" s="225">
        <v>0</v>
      </c>
      <c r="BZ79" s="225">
        <v>0</v>
      </c>
      <c r="CA79" s="225">
        <v>0</v>
      </c>
      <c r="CB79" s="225">
        <v>0</v>
      </c>
      <c r="CC79" s="290" t="s">
        <v>221</v>
      </c>
      <c r="CD79" s="290" t="s">
        <v>221</v>
      </c>
      <c r="CE79" s="195">
        <f t="shared" si="8"/>
        <v>769750.00000000012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18.430309586516401</v>
      </c>
      <c r="D80" s="187">
        <v>38.150632871486216</v>
      </c>
      <c r="E80" s="187">
        <v>0.16292260271740788</v>
      </c>
      <c r="F80" s="187">
        <v>16.970445203154739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36.237969173118088</v>
      </c>
      <c r="Q80" s="187">
        <v>0</v>
      </c>
      <c r="R80" s="187">
        <v>16.191786299151811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2.2480883558564262</v>
      </c>
      <c r="Z80" s="187">
        <v>0</v>
      </c>
      <c r="AA80" s="187">
        <v>0</v>
      </c>
      <c r="AB80" s="187">
        <v>0</v>
      </c>
      <c r="AC80" s="187">
        <v>1.078767123139895E-3</v>
      </c>
      <c r="AD80" s="187">
        <v>0</v>
      </c>
      <c r="AE80" s="187">
        <v>0</v>
      </c>
      <c r="AF80" s="187">
        <v>0</v>
      </c>
      <c r="AG80" s="187">
        <v>30.346184242418332</v>
      </c>
      <c r="AH80" s="187">
        <v>0</v>
      </c>
      <c r="AI80" s="187">
        <v>17.621195887997096</v>
      </c>
      <c r="AJ80" s="187">
        <v>2.8725123283736287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1.4787499997974318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89">
        <v>2.7956849311238791E-2</v>
      </c>
      <c r="BM80" s="249" t="s">
        <v>221</v>
      </c>
      <c r="BN80" s="289">
        <v>8.6301369851191599E-3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89">
        <v>0.38798698624822092</v>
      </c>
      <c r="BY80" s="289">
        <v>0.54354520540499385</v>
      </c>
      <c r="BZ80" s="289">
        <v>7.9258219167224905E-2</v>
      </c>
      <c r="CA80" s="254"/>
      <c r="CB80" s="254"/>
      <c r="CC80" s="289">
        <v>0.84047465741911309</v>
      </c>
      <c r="CD80" s="249" t="s">
        <v>221</v>
      </c>
      <c r="CE80" s="255">
        <f t="shared" si="8"/>
        <v>182.59972737224666</v>
      </c>
      <c r="CF80" s="255"/>
    </row>
    <row r="81" spans="1:7" ht="12.65" customHeight="1" x14ac:dyDescent="0.35">
      <c r="A81" s="208" t="s">
        <v>253</v>
      </c>
      <c r="B81" s="208"/>
      <c r="C81" s="208"/>
      <c r="D81" s="208"/>
      <c r="E81" s="208"/>
    </row>
    <row r="82" spans="1:7" ht="12.65" customHeight="1" x14ac:dyDescent="0.35">
      <c r="A82" s="171" t="s">
        <v>254</v>
      </c>
      <c r="B82" s="172"/>
      <c r="C82" s="282" t="s">
        <v>1266</v>
      </c>
      <c r="D82" s="256"/>
      <c r="E82" s="175"/>
    </row>
    <row r="83" spans="1:7" ht="12.65" customHeight="1" x14ac:dyDescent="0.35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7" ht="12.65" customHeight="1" x14ac:dyDescent="0.35">
      <c r="A84" s="173" t="s">
        <v>257</v>
      </c>
      <c r="B84" s="172" t="s">
        <v>256</v>
      </c>
      <c r="C84" s="230" t="s">
        <v>1270</v>
      </c>
      <c r="D84" s="205"/>
      <c r="E84" s="204"/>
      <c r="G84" s="292" t="s">
        <v>1279</v>
      </c>
    </row>
    <row r="85" spans="1:7" ht="12.65" customHeight="1" x14ac:dyDescent="0.35">
      <c r="A85" s="173" t="s">
        <v>1251</v>
      </c>
      <c r="B85" s="172"/>
      <c r="C85" s="271" t="s">
        <v>1271</v>
      </c>
      <c r="D85" s="205"/>
      <c r="E85" s="204"/>
      <c r="G85" s="292" t="s">
        <v>1278</v>
      </c>
    </row>
    <row r="86" spans="1:7" ht="12.65" customHeight="1" x14ac:dyDescent="0.3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7" ht="12.65" customHeight="1" x14ac:dyDescent="0.3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7" ht="12.65" customHeight="1" x14ac:dyDescent="0.3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7" ht="12.65" customHeight="1" x14ac:dyDescent="0.35">
      <c r="A89" s="173" t="s">
        <v>260</v>
      </c>
      <c r="B89" s="172" t="s">
        <v>256</v>
      </c>
      <c r="C89" s="230" t="s">
        <v>1280</v>
      </c>
      <c r="D89" s="205"/>
      <c r="E89" s="204"/>
    </row>
    <row r="90" spans="1:7" ht="12.65" customHeight="1" x14ac:dyDescent="0.3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7" ht="12.65" customHeight="1" x14ac:dyDescent="0.35">
      <c r="A91" s="173" t="s">
        <v>262</v>
      </c>
      <c r="B91" s="172" t="s">
        <v>256</v>
      </c>
      <c r="C91" s="230" t="s">
        <v>1268</v>
      </c>
      <c r="D91" s="205"/>
      <c r="E91" s="204"/>
    </row>
    <row r="92" spans="1:7" ht="12.65" customHeight="1" x14ac:dyDescent="0.3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7" ht="12.65" customHeight="1" x14ac:dyDescent="0.3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7" ht="12.65" customHeight="1" x14ac:dyDescent="0.35">
      <c r="A94" s="173"/>
      <c r="B94" s="173"/>
      <c r="C94" s="191"/>
      <c r="D94" s="175"/>
      <c r="E94" s="175"/>
    </row>
    <row r="95" spans="1:7" ht="12.65" customHeight="1" x14ac:dyDescent="0.35">
      <c r="A95" s="208" t="s">
        <v>265</v>
      </c>
      <c r="B95" s="208"/>
      <c r="C95" s="208"/>
      <c r="D95" s="208"/>
      <c r="E95" s="208"/>
    </row>
    <row r="96" spans="1:7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5152</v>
      </c>
      <c r="D111" s="174">
        <v>19412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604</v>
      </c>
      <c r="D114" s="174">
        <v>1016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10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76</v>
      </c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/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21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16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123</v>
      </c>
    </row>
    <row r="128" spans="1:5" ht="12.65" customHeight="1" x14ac:dyDescent="0.35">
      <c r="A128" s="173" t="s">
        <v>292</v>
      </c>
      <c r="B128" s="172" t="s">
        <v>256</v>
      </c>
      <c r="C128" s="189">
        <v>123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10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2621.0689536878217</v>
      </c>
      <c r="C138" s="189">
        <v>1208.0246998284733</v>
      </c>
      <c r="D138" s="174">
        <v>1322.906346483705</v>
      </c>
      <c r="E138" s="175">
        <f>SUM(B138:D138)</f>
        <v>5152</v>
      </c>
    </row>
    <row r="139" spans="1:6" ht="12.65" customHeight="1" x14ac:dyDescent="0.35">
      <c r="A139" s="173" t="s">
        <v>215</v>
      </c>
      <c r="B139" s="174">
        <v>11398.321223172956</v>
      </c>
      <c r="C139" s="189">
        <v>4305.9114415299009</v>
      </c>
      <c r="D139" s="174">
        <v>3707.7673352971433</v>
      </c>
      <c r="E139" s="175">
        <f>SUM(B139:D139)</f>
        <v>19412</v>
      </c>
    </row>
    <row r="140" spans="1:6" ht="12.65" customHeight="1" x14ac:dyDescent="0.35">
      <c r="A140" s="173" t="s">
        <v>298</v>
      </c>
      <c r="B140" s="174">
        <v>16851.355801254176</v>
      </c>
      <c r="C140" s="174">
        <v>9796.6124190419323</v>
      </c>
      <c r="D140" s="174">
        <v>19262.031779703895</v>
      </c>
      <c r="E140" s="175">
        <f>SUM(B140:D140)</f>
        <v>45910</v>
      </c>
    </row>
    <row r="141" spans="1:6" ht="12.65" customHeight="1" x14ac:dyDescent="0.35">
      <c r="A141" s="173" t="s">
        <v>245</v>
      </c>
      <c r="B141" s="174">
        <v>166533888.10418925</v>
      </c>
      <c r="C141" s="189">
        <v>47528113.224201605</v>
      </c>
      <c r="D141" s="174">
        <v>60190142.72160925</v>
      </c>
      <c r="E141" s="175">
        <f>SUM(B141:D141)</f>
        <v>274252144.05000007</v>
      </c>
      <c r="F141" s="199"/>
    </row>
    <row r="142" spans="1:6" ht="12.65" customHeight="1" x14ac:dyDescent="0.35">
      <c r="A142" s="173" t="s">
        <v>246</v>
      </c>
      <c r="B142" s="174">
        <v>174085107.12472537</v>
      </c>
      <c r="C142" s="189">
        <v>101205169.63397098</v>
      </c>
      <c r="D142" s="174">
        <v>198988906.61130366</v>
      </c>
      <c r="E142" s="175">
        <f>SUM(B142:D142)</f>
        <v>474279183.37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3485910.18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/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/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5471767.7999999998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/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3796562.62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31956.529999999992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12786197.130000001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225185.55999999997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608186.32999999996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833371.8899999999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1249117.96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1249117.96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16372.05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964176.7100000002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980548.76000000024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3095362.39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3095362.39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8979210</v>
      </c>
      <c r="C195" s="189">
        <v>0</v>
      </c>
      <c r="D195" s="174">
        <v>0</v>
      </c>
      <c r="E195" s="175">
        <f t="shared" ref="E195:E203" si="11">SUM(B195:C195)-D195</f>
        <v>8979210</v>
      </c>
    </row>
    <row r="196" spans="1:8" ht="12.65" customHeight="1" x14ac:dyDescent="0.35">
      <c r="A196" s="173" t="s">
        <v>333</v>
      </c>
      <c r="B196" s="174">
        <v>766764</v>
      </c>
      <c r="C196" s="189">
        <v>0</v>
      </c>
      <c r="D196" s="174">
        <v>0</v>
      </c>
      <c r="E196" s="175">
        <f t="shared" si="11"/>
        <v>766764</v>
      </c>
    </row>
    <row r="197" spans="1:8" ht="12.65" customHeight="1" x14ac:dyDescent="0.35">
      <c r="A197" s="173" t="s">
        <v>334</v>
      </c>
      <c r="B197" s="174">
        <v>32182720.390000001</v>
      </c>
      <c r="C197" s="189">
        <v>315463.44</v>
      </c>
      <c r="D197" s="174">
        <v>0</v>
      </c>
      <c r="E197" s="175">
        <f t="shared" si="11"/>
        <v>32498183.830000002</v>
      </c>
    </row>
    <row r="198" spans="1:8" ht="12.65" customHeight="1" x14ac:dyDescent="0.3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1"/>
        <v>0</v>
      </c>
    </row>
    <row r="199" spans="1:8" ht="12.65" customHeight="1" x14ac:dyDescent="0.35">
      <c r="A199" s="173" t="s">
        <v>336</v>
      </c>
      <c r="B199" s="174">
        <v>1044163.4900000002</v>
      </c>
      <c r="C199" s="189">
        <v>0</v>
      </c>
      <c r="D199" s="174">
        <v>0</v>
      </c>
      <c r="E199" s="175">
        <f t="shared" si="11"/>
        <v>1044163.4900000002</v>
      </c>
    </row>
    <row r="200" spans="1:8" ht="12.65" customHeight="1" x14ac:dyDescent="0.35">
      <c r="A200" s="173" t="s">
        <v>337</v>
      </c>
      <c r="B200" s="174">
        <v>13770470.309999999</v>
      </c>
      <c r="C200" s="189">
        <v>3002765.65</v>
      </c>
      <c r="D200" s="174">
        <v>129664.8</v>
      </c>
      <c r="E200" s="175">
        <f t="shared" si="11"/>
        <v>16643571.159999998</v>
      </c>
    </row>
    <row r="201" spans="1:8" ht="12.65" customHeight="1" x14ac:dyDescent="0.3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1"/>
        <v>0</v>
      </c>
    </row>
    <row r="202" spans="1:8" ht="12.65" customHeight="1" x14ac:dyDescent="0.35">
      <c r="A202" s="173" t="s">
        <v>339</v>
      </c>
      <c r="B202" s="174">
        <v>135000</v>
      </c>
      <c r="C202" s="189">
        <v>0</v>
      </c>
      <c r="D202" s="174">
        <v>0</v>
      </c>
      <c r="E202" s="175">
        <f t="shared" si="11"/>
        <v>135000</v>
      </c>
    </row>
    <row r="203" spans="1:8" ht="12.65" customHeight="1" x14ac:dyDescent="0.35">
      <c r="A203" s="173" t="s">
        <v>340</v>
      </c>
      <c r="B203" s="174">
        <v>0</v>
      </c>
      <c r="C203" s="189">
        <v>0</v>
      </c>
      <c r="D203" s="174">
        <v>0</v>
      </c>
      <c r="E203" s="175">
        <f t="shared" si="11"/>
        <v>0</v>
      </c>
    </row>
    <row r="204" spans="1:8" ht="12.65" customHeight="1" x14ac:dyDescent="0.35">
      <c r="A204" s="173" t="s">
        <v>203</v>
      </c>
      <c r="B204" s="175">
        <f>SUM(B195:B203)</f>
        <v>56878328.189999998</v>
      </c>
      <c r="C204" s="191">
        <f>SUM(C195:C203)</f>
        <v>3318229.09</v>
      </c>
      <c r="D204" s="175">
        <f>SUM(D195:D203)</f>
        <v>129664.8</v>
      </c>
      <c r="E204" s="175">
        <f>SUM(E195:E203)</f>
        <v>60066892.479999997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164306.57999999999</v>
      </c>
      <c r="C209" s="189">
        <v>109537.71999999996</v>
      </c>
      <c r="D209" s="174">
        <v>0</v>
      </c>
      <c r="E209" s="175">
        <f t="shared" ref="E209:E216" si="12">SUM(B209:C209)-D209</f>
        <v>273844.29999999993</v>
      </c>
      <c r="H209" s="259"/>
    </row>
    <row r="210" spans="1:8" ht="12.65" customHeight="1" x14ac:dyDescent="0.35">
      <c r="A210" s="173" t="s">
        <v>334</v>
      </c>
      <c r="B210" s="174">
        <v>2350763.2200000002</v>
      </c>
      <c r="C210" s="189">
        <v>1671572.8000000026</v>
      </c>
      <c r="D210" s="174">
        <v>0</v>
      </c>
      <c r="E210" s="175">
        <f t="shared" si="12"/>
        <v>4022336.0200000028</v>
      </c>
      <c r="H210" s="259"/>
    </row>
    <row r="211" spans="1:8" ht="12.65" customHeight="1" x14ac:dyDescent="0.3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2"/>
        <v>0</v>
      </c>
      <c r="H211" s="259"/>
    </row>
    <row r="212" spans="1:8" ht="12.65" customHeight="1" x14ac:dyDescent="0.35">
      <c r="A212" s="173" t="s">
        <v>336</v>
      </c>
      <c r="B212" s="174">
        <v>127003.10999999999</v>
      </c>
      <c r="C212" s="189">
        <v>86498.37999999999</v>
      </c>
      <c r="D212" s="174">
        <v>0</v>
      </c>
      <c r="E212" s="175">
        <f t="shared" si="12"/>
        <v>213501.49</v>
      </c>
      <c r="H212" s="259"/>
    </row>
    <row r="213" spans="1:8" ht="12.65" customHeight="1" x14ac:dyDescent="0.35">
      <c r="A213" s="173" t="s">
        <v>337</v>
      </c>
      <c r="B213" s="174">
        <v>3885740.49</v>
      </c>
      <c r="C213" s="189">
        <v>3477820.9000000479</v>
      </c>
      <c r="D213" s="174">
        <v>45066.020000000004</v>
      </c>
      <c r="E213" s="175">
        <f t="shared" si="12"/>
        <v>7318495.3700000485</v>
      </c>
      <c r="H213" s="259"/>
    </row>
    <row r="214" spans="1:8" ht="12.65" customHeight="1" x14ac:dyDescent="0.3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2"/>
        <v>0</v>
      </c>
      <c r="H214" s="259"/>
    </row>
    <row r="215" spans="1:8" ht="12.65" customHeight="1" x14ac:dyDescent="0.35">
      <c r="A215" s="173" t="s">
        <v>339</v>
      </c>
      <c r="B215" s="174">
        <v>27946.440000000002</v>
      </c>
      <c r="C215" s="189">
        <v>18630.95</v>
      </c>
      <c r="D215" s="174">
        <v>0</v>
      </c>
      <c r="E215" s="175">
        <f t="shared" si="12"/>
        <v>46577.39</v>
      </c>
      <c r="H215" s="259"/>
    </row>
    <row r="216" spans="1:8" ht="12.65" customHeight="1" x14ac:dyDescent="0.3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2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6555759.8400000008</v>
      </c>
      <c r="C217" s="191">
        <f>SUM(C208:C216)</f>
        <v>5364060.7500000503</v>
      </c>
      <c r="D217" s="175">
        <f>SUM(D208:D216)</f>
        <v>45066.020000000004</v>
      </c>
      <c r="E217" s="175">
        <f>SUM(E208:E216)</f>
        <v>11874754.570000052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9" t="s">
        <v>1255</v>
      </c>
      <c r="C220" s="299"/>
      <c r="D220" s="208"/>
      <c r="E220" s="208"/>
    </row>
    <row r="221" spans="1:8" ht="12.65" customHeight="1" x14ac:dyDescent="0.35">
      <c r="A221" s="272" t="s">
        <v>1255</v>
      </c>
      <c r="B221" s="208"/>
      <c r="C221" s="189">
        <v>5689500.3699999992</v>
      </c>
      <c r="D221" s="172">
        <f>C221</f>
        <v>5689500.3699999992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288322328.21442199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127289605.88968436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8533487.126239948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30947856.571788244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126680854.01786542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581774131.81999993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3947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2497558.6790098744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9463808.2609901279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11961366.940000001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v>5828941.839999998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5828941.839999998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605253940.97000003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45" customHeight="1" x14ac:dyDescent="0.35">
      <c r="A250" s="173" t="s">
        <v>362</v>
      </c>
      <c r="B250" s="172" t="s">
        <v>256</v>
      </c>
      <c r="C250" s="189">
        <v>1003.3399999999997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19719335.379999965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2663128.5399999991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183671.20000000004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3000931.03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1.8189999999999998E-12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20241812.409999967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4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45" customHeight="1" x14ac:dyDescent="0.35">
      <c r="A267" s="173" t="s">
        <v>332</v>
      </c>
      <c r="B267" s="172" t="s">
        <v>256</v>
      </c>
      <c r="C267" s="189">
        <v>8979210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766764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32498183.829999998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1044163.49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16643571.16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135000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60066892.480000004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11874754.57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48192137.910000004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2.1827999999999999E-11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2.1827999999999999E-11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>
        <v>68985724.879999995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3483333.1999999993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72469058.079999998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140903008.39999998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512324.64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1131358.4300000002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0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245000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460067.01000000013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2348750.0800000005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107983227.21999995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1516.2099999999996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107984743.42999995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107984743.42999995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30569514.890000001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140903008.39999995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140903008.39999998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274252144.05000007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474279183.37000006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748531327.42000008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v>5689500.370000001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581774131.81999993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11961366.940000001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5828941.839999998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605253940.97000003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143277386.45000005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995311.14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995311.14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144272697.59000003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55198517.650000013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12786197.129999999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5675647.9900000002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27879146.820000004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555630.92000000004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9381920.1600000001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6936903.4400000013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833371.8899999999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1249117.96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980548.76000000024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3095362.39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4805633.28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129377998.39000002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14894699.200000018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14894699.200000018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14894699.200000018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VALLEY HOSPITAL AND MEDICAL CENTER   H-0     FYE 12/31/2019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5152</v>
      </c>
      <c r="C414" s="194">
        <f>E138</f>
        <v>5152</v>
      </c>
      <c r="D414" s="179"/>
    </row>
    <row r="415" spans="1:5" ht="12.65" customHeight="1" x14ac:dyDescent="0.35">
      <c r="A415" s="179" t="s">
        <v>464</v>
      </c>
      <c r="B415" s="179">
        <f>D111</f>
        <v>19412</v>
      </c>
      <c r="C415" s="179">
        <f>E139</f>
        <v>19412</v>
      </c>
      <c r="D415" s="194">
        <f>SUM(C59:H59)+N59</f>
        <v>16857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604</v>
      </c>
    </row>
    <row r="424" spans="1:7" ht="12.65" customHeight="1" x14ac:dyDescent="0.35">
      <c r="A424" s="179" t="s">
        <v>1244</v>
      </c>
      <c r="B424" s="179">
        <f>D114</f>
        <v>1016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3">C378</f>
        <v>55198517.650000013</v>
      </c>
      <c r="C427" s="179">
        <f t="shared" ref="C427:C434" si="14">CE61</f>
        <v>55198517.650000013</v>
      </c>
      <c r="D427" s="179"/>
    </row>
    <row r="428" spans="1:7" ht="12.65" customHeight="1" x14ac:dyDescent="0.35">
      <c r="A428" s="179" t="s">
        <v>3</v>
      </c>
      <c r="B428" s="179">
        <f t="shared" si="13"/>
        <v>12786197.129999999</v>
      </c>
      <c r="C428" s="179">
        <f t="shared" si="14"/>
        <v>12786196</v>
      </c>
      <c r="D428" s="179">
        <f>D173</f>
        <v>12786197.130000001</v>
      </c>
    </row>
    <row r="429" spans="1:7" ht="12.65" customHeight="1" x14ac:dyDescent="0.35">
      <c r="A429" s="179" t="s">
        <v>236</v>
      </c>
      <c r="B429" s="179">
        <f t="shared" si="13"/>
        <v>5675647.9900000002</v>
      </c>
      <c r="C429" s="179">
        <f t="shared" si="14"/>
        <v>5675647.9900000002</v>
      </c>
      <c r="D429" s="179"/>
    </row>
    <row r="430" spans="1:7" ht="12.65" customHeight="1" x14ac:dyDescent="0.35">
      <c r="A430" s="179" t="s">
        <v>237</v>
      </c>
      <c r="B430" s="179">
        <f t="shared" si="13"/>
        <v>27879146.820000004</v>
      </c>
      <c r="C430" s="179">
        <f t="shared" si="14"/>
        <v>27879016.870000008</v>
      </c>
      <c r="D430" s="179"/>
    </row>
    <row r="431" spans="1:7" ht="12.65" customHeight="1" x14ac:dyDescent="0.35">
      <c r="A431" s="179" t="s">
        <v>444</v>
      </c>
      <c r="B431" s="179">
        <f t="shared" si="13"/>
        <v>555630.92000000004</v>
      </c>
      <c r="C431" s="179">
        <f t="shared" si="14"/>
        <v>555630.92000000004</v>
      </c>
      <c r="D431" s="179"/>
    </row>
    <row r="432" spans="1:7" ht="12.65" customHeight="1" x14ac:dyDescent="0.35">
      <c r="A432" s="179" t="s">
        <v>445</v>
      </c>
      <c r="B432" s="179">
        <f t="shared" si="13"/>
        <v>9381920.1600000001</v>
      </c>
      <c r="C432" s="179">
        <f t="shared" si="14"/>
        <v>9381920.1600000001</v>
      </c>
      <c r="D432" s="179"/>
    </row>
    <row r="433" spans="1:7" ht="12.65" customHeight="1" x14ac:dyDescent="0.35">
      <c r="A433" s="179" t="s">
        <v>6</v>
      </c>
      <c r="B433" s="179">
        <f t="shared" si="13"/>
        <v>6936903.4400000013</v>
      </c>
      <c r="C433" s="179">
        <f t="shared" si="14"/>
        <v>6936900</v>
      </c>
      <c r="D433" s="179">
        <f>C217</f>
        <v>5364060.7500000503</v>
      </c>
    </row>
    <row r="434" spans="1:7" ht="12.65" customHeight="1" x14ac:dyDescent="0.35">
      <c r="A434" s="179" t="s">
        <v>474</v>
      </c>
      <c r="B434" s="179">
        <f t="shared" si="13"/>
        <v>833371.8899999999</v>
      </c>
      <c r="C434" s="179">
        <f t="shared" si="14"/>
        <v>833371.8899999999</v>
      </c>
      <c r="D434" s="179">
        <f>D177</f>
        <v>833371.8899999999</v>
      </c>
    </row>
    <row r="435" spans="1:7" ht="12.65" customHeight="1" x14ac:dyDescent="0.35">
      <c r="A435" s="179" t="s">
        <v>447</v>
      </c>
      <c r="B435" s="179">
        <f t="shared" si="13"/>
        <v>1249117.96</v>
      </c>
      <c r="C435" s="179"/>
      <c r="D435" s="179">
        <f>D181</f>
        <v>1249117.96</v>
      </c>
    </row>
    <row r="436" spans="1:7" ht="12.65" customHeight="1" x14ac:dyDescent="0.35">
      <c r="A436" s="179" t="s">
        <v>475</v>
      </c>
      <c r="B436" s="179">
        <f t="shared" si="13"/>
        <v>980548.76000000024</v>
      </c>
      <c r="C436" s="179"/>
      <c r="D436" s="179">
        <f>D186</f>
        <v>980548.76000000024</v>
      </c>
    </row>
    <row r="437" spans="1:7" ht="12.65" customHeight="1" x14ac:dyDescent="0.35">
      <c r="A437" s="194" t="s">
        <v>449</v>
      </c>
      <c r="B437" s="194">
        <f t="shared" si="13"/>
        <v>3095362.39</v>
      </c>
      <c r="C437" s="194"/>
      <c r="D437" s="194">
        <f>D190</f>
        <v>3095362.39</v>
      </c>
    </row>
    <row r="438" spans="1:7" ht="12.65" customHeight="1" x14ac:dyDescent="0.35">
      <c r="A438" s="194" t="s">
        <v>476</v>
      </c>
      <c r="B438" s="194">
        <f>C386+C387+C388</f>
        <v>5325029.1100000003</v>
      </c>
      <c r="C438" s="194">
        <f>CD69</f>
        <v>5325029.1100000003</v>
      </c>
      <c r="D438" s="194">
        <f>D181+D186+D190</f>
        <v>5325029.1100000003</v>
      </c>
    </row>
    <row r="439" spans="1:7" ht="12.65" customHeight="1" x14ac:dyDescent="0.35">
      <c r="A439" s="179" t="s">
        <v>451</v>
      </c>
      <c r="B439" s="194">
        <f>C389</f>
        <v>4805633.28</v>
      </c>
      <c r="C439" s="194">
        <f>SUM(C69:CC69)</f>
        <v>4444882.2799999993</v>
      </c>
      <c r="D439" s="179"/>
    </row>
    <row r="440" spans="1:7" ht="12.65" customHeight="1" x14ac:dyDescent="0.35">
      <c r="A440" s="179" t="s">
        <v>477</v>
      </c>
      <c r="B440" s="194">
        <f>B438+B439</f>
        <v>10130662.390000001</v>
      </c>
      <c r="C440" s="194">
        <f>CE69</f>
        <v>9769911.3900000006</v>
      </c>
      <c r="D440" s="179"/>
    </row>
    <row r="441" spans="1:7" ht="12.65" customHeight="1" x14ac:dyDescent="0.35">
      <c r="A441" s="179" t="s">
        <v>478</v>
      </c>
      <c r="B441" s="179">
        <f>D390</f>
        <v>129377998.39000002</v>
      </c>
      <c r="C441" s="179">
        <f>SUM(C427:C437)+C440</f>
        <v>129017112.87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5689500.3699999992</v>
      </c>
      <c r="C444" s="179">
        <f>C363</f>
        <v>5689500.370000001</v>
      </c>
      <c r="D444" s="179"/>
    </row>
    <row r="445" spans="1:7" ht="12.65" customHeight="1" x14ac:dyDescent="0.35">
      <c r="A445" s="179" t="s">
        <v>343</v>
      </c>
      <c r="B445" s="179">
        <f>D229</f>
        <v>581774131.81999993</v>
      </c>
      <c r="C445" s="179">
        <f>C364</f>
        <v>581774131.81999993</v>
      </c>
      <c r="D445" s="179"/>
    </row>
    <row r="446" spans="1:7" ht="12.65" customHeight="1" x14ac:dyDescent="0.35">
      <c r="A446" s="179" t="s">
        <v>351</v>
      </c>
      <c r="B446" s="179">
        <f>D236</f>
        <v>11961366.940000001</v>
      </c>
      <c r="C446" s="179">
        <f>C365</f>
        <v>11961366.940000001</v>
      </c>
      <c r="D446" s="179"/>
    </row>
    <row r="447" spans="1:7" ht="12.65" customHeight="1" x14ac:dyDescent="0.35">
      <c r="A447" s="179" t="s">
        <v>356</v>
      </c>
      <c r="B447" s="179">
        <f>D240</f>
        <v>5828941.839999998</v>
      </c>
      <c r="C447" s="179">
        <f>C366</f>
        <v>5828941.839999998</v>
      </c>
      <c r="D447" s="179"/>
    </row>
    <row r="448" spans="1:7" ht="12.65" customHeight="1" x14ac:dyDescent="0.35">
      <c r="A448" s="179" t="s">
        <v>358</v>
      </c>
      <c r="B448" s="179">
        <f>D242</f>
        <v>605253940.97000003</v>
      </c>
      <c r="C448" s="179">
        <f>D367</f>
        <v>605253940.97000003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3947</v>
      </c>
    </row>
    <row r="454" spans="1:7" ht="12.65" customHeight="1" x14ac:dyDescent="0.35">
      <c r="A454" s="179" t="s">
        <v>168</v>
      </c>
      <c r="B454" s="179">
        <f>C233</f>
        <v>2497558.6790098744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9463808.2609901279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995311.14</v>
      </c>
      <c r="C458" s="194">
        <f>CE70</f>
        <v>995311.14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274252144.05000007</v>
      </c>
      <c r="C463" s="194">
        <f>CE73</f>
        <v>274252144.05000007</v>
      </c>
      <c r="D463" s="194">
        <f>E141+E147+E153</f>
        <v>274252144.05000007</v>
      </c>
    </row>
    <row r="464" spans="1:7" ht="12.65" customHeight="1" x14ac:dyDescent="0.35">
      <c r="A464" s="179" t="s">
        <v>246</v>
      </c>
      <c r="B464" s="194">
        <f>C360</f>
        <v>474279183.37000006</v>
      </c>
      <c r="C464" s="194">
        <f>CE74</f>
        <v>474279183.37000006</v>
      </c>
      <c r="D464" s="194">
        <f>E142+E148+E154</f>
        <v>474279183.37</v>
      </c>
    </row>
    <row r="465" spans="1:7" ht="12.65" customHeight="1" x14ac:dyDescent="0.35">
      <c r="A465" s="179" t="s">
        <v>247</v>
      </c>
      <c r="B465" s="194">
        <f>D361</f>
        <v>748531327.42000008</v>
      </c>
      <c r="C465" s="194">
        <f>CE75</f>
        <v>748531327.41999996</v>
      </c>
      <c r="D465" s="194">
        <f>D463+D464</f>
        <v>748531327.42000008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5">C267</f>
        <v>8979210</v>
      </c>
      <c r="C468" s="179">
        <f>E195</f>
        <v>8979210</v>
      </c>
      <c r="D468" s="179"/>
    </row>
    <row r="469" spans="1:7" ht="12.65" customHeight="1" x14ac:dyDescent="0.35">
      <c r="A469" s="179" t="s">
        <v>333</v>
      </c>
      <c r="B469" s="179">
        <f t="shared" si="15"/>
        <v>766764</v>
      </c>
      <c r="C469" s="179">
        <f>E196</f>
        <v>766764</v>
      </c>
      <c r="D469" s="179"/>
    </row>
    <row r="470" spans="1:7" ht="12.65" customHeight="1" x14ac:dyDescent="0.35">
      <c r="A470" s="179" t="s">
        <v>334</v>
      </c>
      <c r="B470" s="179">
        <f t="shared" si="15"/>
        <v>32498183.829999998</v>
      </c>
      <c r="C470" s="179">
        <f>E197</f>
        <v>32498183.830000002</v>
      </c>
      <c r="D470" s="179"/>
    </row>
    <row r="471" spans="1:7" ht="12.65" customHeight="1" x14ac:dyDescent="0.35">
      <c r="A471" s="179" t="s">
        <v>494</v>
      </c>
      <c r="B471" s="179">
        <f t="shared" si="15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5"/>
        <v>1044163.49</v>
      </c>
      <c r="C472" s="179">
        <f>E199</f>
        <v>1044163.4900000002</v>
      </c>
      <c r="D472" s="179"/>
    </row>
    <row r="473" spans="1:7" ht="12.65" customHeight="1" x14ac:dyDescent="0.35">
      <c r="A473" s="179" t="s">
        <v>495</v>
      </c>
      <c r="B473" s="179">
        <f t="shared" si="15"/>
        <v>16643571.16</v>
      </c>
      <c r="C473" s="179">
        <f>SUM(E200:E201)</f>
        <v>16643571.159999998</v>
      </c>
      <c r="D473" s="179"/>
    </row>
    <row r="474" spans="1:7" ht="12.65" customHeight="1" x14ac:dyDescent="0.35">
      <c r="A474" s="179" t="s">
        <v>339</v>
      </c>
      <c r="B474" s="179">
        <f t="shared" si="15"/>
        <v>135000</v>
      </c>
      <c r="C474" s="179">
        <f>E202</f>
        <v>135000</v>
      </c>
      <c r="D474" s="179"/>
    </row>
    <row r="475" spans="1:7" ht="12.65" customHeight="1" x14ac:dyDescent="0.35">
      <c r="A475" s="179" t="s">
        <v>340</v>
      </c>
      <c r="B475" s="179">
        <f t="shared" si="15"/>
        <v>0</v>
      </c>
      <c r="C475" s="179">
        <f>E203</f>
        <v>0</v>
      </c>
      <c r="D475" s="179"/>
    </row>
    <row r="476" spans="1:7" ht="12.65" customHeight="1" x14ac:dyDescent="0.35">
      <c r="A476" s="179" t="s">
        <v>203</v>
      </c>
      <c r="B476" s="179">
        <f>D275</f>
        <v>60066892.480000004</v>
      </c>
      <c r="C476" s="179">
        <f>E204</f>
        <v>60066892.479999997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11874754.57</v>
      </c>
      <c r="C478" s="179">
        <f>E217</f>
        <v>11874754.570000052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140903008.39999998</v>
      </c>
    </row>
    <row r="482" spans="1:12" ht="12.65" customHeight="1" x14ac:dyDescent="0.35">
      <c r="A482" s="180" t="s">
        <v>499</v>
      </c>
      <c r="C482" s="180">
        <f>D339</f>
        <v>140903008.39999995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180</v>
      </c>
      <c r="B493" s="261" t="str">
        <f>RIGHT('Prior Year 2018'!C82,4)</f>
        <v>2018</v>
      </c>
      <c r="C493" s="261" t="str">
        <f>RIGHT(C82,4)</f>
        <v>2019</v>
      </c>
      <c r="D493" s="261" t="str">
        <f>RIGHT('Prior Year 2018'!C82,4)</f>
        <v>2018</v>
      </c>
      <c r="E493" s="261" t="str">
        <f>RIGHT(C82,4)</f>
        <v>2019</v>
      </c>
      <c r="F493" s="261" t="str">
        <f>RIGHT('Prior Year 2018'!C82,4)</f>
        <v>2018</v>
      </c>
      <c r="G493" s="261" t="str">
        <f>RIGHT(C82,4)</f>
        <v>2019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 2018'!C71</f>
        <v>3452471.88</v>
      </c>
      <c r="C496" s="240">
        <f>C71</f>
        <v>3316970.3800000004</v>
      </c>
      <c r="D496" s="240">
        <f>'Prior Year 2018'!C59</f>
        <v>2632</v>
      </c>
      <c r="E496" s="180">
        <f>C59</f>
        <v>2208</v>
      </c>
      <c r="F496" s="263">
        <f t="shared" ref="F496:G511" si="16">IF(B496=0,"",IF(D496=0,"",B496/D496))</f>
        <v>1311.7294376899695</v>
      </c>
      <c r="G496" s="264">
        <f t="shared" si="16"/>
        <v>1502.2510778985509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 2018'!D71</f>
        <v>7073825.3199999994</v>
      </c>
      <c r="C497" s="240">
        <f>D71</f>
        <v>8263942.1399999997</v>
      </c>
      <c r="D497" s="240">
        <f>'Prior Year 2018'!D59</f>
        <v>14348</v>
      </c>
      <c r="E497" s="180">
        <f>D59</f>
        <v>13529</v>
      </c>
      <c r="F497" s="263">
        <f t="shared" si="16"/>
        <v>493.01821299135764</v>
      </c>
      <c r="G497" s="263">
        <f t="shared" si="16"/>
        <v>610.83170522581122</v>
      </c>
      <c r="H497" s="265" t="str">
        <f t="shared" ref="H497:H550" si="17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 2018'!E71</f>
        <v>1059364.71</v>
      </c>
      <c r="C498" s="240">
        <f>E71</f>
        <v>615828.25000000012</v>
      </c>
      <c r="D498" s="240">
        <f>'Prior Year 2018'!E59</f>
        <v>0</v>
      </c>
      <c r="E498" s="180">
        <f>E59</f>
        <v>0</v>
      </c>
      <c r="F498" s="263" t="str">
        <f t="shared" si="16"/>
        <v/>
      </c>
      <c r="G498" s="263" t="str">
        <f t="shared" si="16"/>
        <v/>
      </c>
      <c r="H498" s="265" t="str">
        <f t="shared" si="17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 2018'!F71</f>
        <v>2981913.56</v>
      </c>
      <c r="C499" s="240">
        <f>F71</f>
        <v>3596680.17</v>
      </c>
      <c r="D499" s="240">
        <f>'Prior Year 2018'!F59</f>
        <v>1352</v>
      </c>
      <c r="E499" s="180">
        <f>F59</f>
        <v>1120</v>
      </c>
      <c r="F499" s="263">
        <f t="shared" si="16"/>
        <v>2205.5573668639054</v>
      </c>
      <c r="G499" s="263">
        <f t="shared" si="16"/>
        <v>3211.3215803571429</v>
      </c>
      <c r="H499" s="265">
        <f t="shared" si="17"/>
        <v>0.45601362657972455</v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 2018'!G71</f>
        <v>0</v>
      </c>
      <c r="C500" s="240">
        <f>G71</f>
        <v>0</v>
      </c>
      <c r="D500" s="240">
        <f>'Prior Year 2018'!G59</f>
        <v>0</v>
      </c>
      <c r="E500" s="180">
        <f>G59</f>
        <v>0</v>
      </c>
      <c r="F500" s="263" t="str">
        <f t="shared" si="16"/>
        <v/>
      </c>
      <c r="G500" s="263" t="str">
        <f t="shared" si="16"/>
        <v/>
      </c>
      <c r="H500" s="265" t="str">
        <f t="shared" si="17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 2018'!H71</f>
        <v>0</v>
      </c>
      <c r="C501" s="240">
        <f>H71</f>
        <v>0</v>
      </c>
      <c r="D501" s="240">
        <f>'Prior Year 2018'!H59</f>
        <v>0</v>
      </c>
      <c r="E501" s="180">
        <f>H59</f>
        <v>0</v>
      </c>
      <c r="F501" s="263" t="str">
        <f t="shared" si="16"/>
        <v/>
      </c>
      <c r="G501" s="263" t="str">
        <f t="shared" si="16"/>
        <v/>
      </c>
      <c r="H501" s="265" t="str">
        <f t="shared" si="17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 2018'!I71</f>
        <v>0</v>
      </c>
      <c r="C502" s="240">
        <f>I71</f>
        <v>0</v>
      </c>
      <c r="D502" s="240">
        <f>'Prior Year 2018'!I59</f>
        <v>0</v>
      </c>
      <c r="E502" s="180">
        <f>I59</f>
        <v>0</v>
      </c>
      <c r="F502" s="263" t="str">
        <f t="shared" si="16"/>
        <v/>
      </c>
      <c r="G502" s="263" t="str">
        <f t="shared" si="16"/>
        <v/>
      </c>
      <c r="H502" s="265" t="str">
        <f t="shared" si="17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 2018'!J71</f>
        <v>0</v>
      </c>
      <c r="C503" s="240">
        <f>J71</f>
        <v>0</v>
      </c>
      <c r="D503" s="240">
        <f>'Prior Year 2018'!J59</f>
        <v>0</v>
      </c>
      <c r="E503" s="180">
        <f>J59</f>
        <v>0</v>
      </c>
      <c r="F503" s="263" t="str">
        <f t="shared" si="16"/>
        <v/>
      </c>
      <c r="G503" s="263" t="str">
        <f t="shared" si="16"/>
        <v/>
      </c>
      <c r="H503" s="265" t="str">
        <f t="shared" si="17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 2018'!K71</f>
        <v>0</v>
      </c>
      <c r="C504" s="240">
        <f>K71</f>
        <v>0</v>
      </c>
      <c r="D504" s="240">
        <f>'Prior Year 2018'!K59</f>
        <v>0</v>
      </c>
      <c r="E504" s="180">
        <f>K59</f>
        <v>0</v>
      </c>
      <c r="F504" s="263" t="str">
        <f t="shared" si="16"/>
        <v/>
      </c>
      <c r="G504" s="263" t="str">
        <f t="shared" si="16"/>
        <v/>
      </c>
      <c r="H504" s="265" t="str">
        <f t="shared" si="17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 2018'!L71</f>
        <v>0</v>
      </c>
      <c r="C505" s="240">
        <f>L71</f>
        <v>0</v>
      </c>
      <c r="D505" s="240">
        <f>'Prior Year 2018'!L59</f>
        <v>0</v>
      </c>
      <c r="E505" s="180">
        <f>L59</f>
        <v>0</v>
      </c>
      <c r="F505" s="263" t="str">
        <f t="shared" si="16"/>
        <v/>
      </c>
      <c r="G505" s="263" t="str">
        <f t="shared" si="16"/>
        <v/>
      </c>
      <c r="H505" s="265" t="str">
        <f t="shared" si="17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 2018'!M71</f>
        <v>0</v>
      </c>
      <c r="C506" s="240">
        <f>M71</f>
        <v>0</v>
      </c>
      <c r="D506" s="240">
        <f>'Prior Year 2018'!M59</f>
        <v>0</v>
      </c>
      <c r="E506" s="180">
        <f>M59</f>
        <v>0</v>
      </c>
      <c r="F506" s="263" t="str">
        <f t="shared" si="16"/>
        <v/>
      </c>
      <c r="G506" s="263" t="str">
        <f t="shared" si="16"/>
        <v/>
      </c>
      <c r="H506" s="265" t="str">
        <f t="shared" si="17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 2018'!N71</f>
        <v>0</v>
      </c>
      <c r="C507" s="240">
        <f>N71</f>
        <v>0</v>
      </c>
      <c r="D507" s="240">
        <f>'Prior Year 2018'!N59</f>
        <v>0</v>
      </c>
      <c r="E507" s="180">
        <f>N59</f>
        <v>0</v>
      </c>
      <c r="F507" s="263" t="str">
        <f t="shared" si="16"/>
        <v/>
      </c>
      <c r="G507" s="263" t="str">
        <f t="shared" si="16"/>
        <v/>
      </c>
      <c r="H507" s="265" t="str">
        <f t="shared" si="17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 2018'!O71</f>
        <v>267710.63999999996</v>
      </c>
      <c r="C508" s="240">
        <f>O71</f>
        <v>9720.79000000001</v>
      </c>
      <c r="D508" s="240">
        <f>'Prior Year 2018'!O59</f>
        <v>651</v>
      </c>
      <c r="E508" s="180">
        <f>O59</f>
        <v>0</v>
      </c>
      <c r="F508" s="263">
        <f t="shared" si="16"/>
        <v>411.22986175115199</v>
      </c>
      <c r="G508" s="263" t="str">
        <f t="shared" si="16"/>
        <v/>
      </c>
      <c r="H508" s="265" t="str">
        <f t="shared" si="17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 2018'!P71</f>
        <v>24554306.760000002</v>
      </c>
      <c r="C509" s="240">
        <f>P71</f>
        <v>25844202.769999996</v>
      </c>
      <c r="D509" s="240">
        <f>'Prior Year 2018'!P59</f>
        <v>654109</v>
      </c>
      <c r="E509" s="180">
        <f>P59</f>
        <v>2495</v>
      </c>
      <c r="F509" s="263">
        <f t="shared" si="16"/>
        <v>37.5385551337774</v>
      </c>
      <c r="G509" s="263">
        <f t="shared" si="16"/>
        <v>10358.397903807614</v>
      </c>
      <c r="H509" s="265">
        <f t="shared" si="17"/>
        <v>274.94023975864405</v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 2018'!Q71</f>
        <v>0</v>
      </c>
      <c r="C510" s="240">
        <f>Q71</f>
        <v>0</v>
      </c>
      <c r="D510" s="240">
        <f>'Prior Year 2018'!Q59</f>
        <v>0</v>
      </c>
      <c r="E510" s="180">
        <f>Q59</f>
        <v>0</v>
      </c>
      <c r="F510" s="263" t="str">
        <f t="shared" si="16"/>
        <v/>
      </c>
      <c r="G510" s="263" t="str">
        <f t="shared" si="16"/>
        <v/>
      </c>
      <c r="H510" s="265" t="str">
        <f t="shared" si="17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 2018'!R71</f>
        <v>3755438.9</v>
      </c>
      <c r="C511" s="240">
        <f>R71</f>
        <v>4299836.7300000004</v>
      </c>
      <c r="D511" s="240">
        <f>'Prior Year 2018'!R59</f>
        <v>1239013</v>
      </c>
      <c r="E511" s="180">
        <f>R59</f>
        <v>0</v>
      </c>
      <c r="F511" s="263">
        <f t="shared" si="16"/>
        <v>3.0309923301853976</v>
      </c>
      <c r="G511" s="263" t="str">
        <f t="shared" si="16"/>
        <v/>
      </c>
      <c r="H511" s="265" t="str">
        <f t="shared" si="17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 2018'!S71</f>
        <v>912313.47</v>
      </c>
      <c r="C512" s="240">
        <f>S71</f>
        <v>838805.62999999989</v>
      </c>
      <c r="D512" s="181" t="s">
        <v>529</v>
      </c>
      <c r="E512" s="181" t="s">
        <v>529</v>
      </c>
      <c r="F512" s="263" t="str">
        <f t="shared" ref="F512:G527" si="18">IF(B512=0,"",IF(D512=0,"",B512/D512))</f>
        <v/>
      </c>
      <c r="G512" s="263" t="str">
        <f t="shared" si="18"/>
        <v/>
      </c>
      <c r="H512" s="265" t="str">
        <f t="shared" si="17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40">
        <f>'Prior Year 2018'!T71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8"/>
        <v/>
      </c>
      <c r="G513" s="263" t="str">
        <f t="shared" si="18"/>
        <v/>
      </c>
      <c r="H513" s="265" t="str">
        <f t="shared" si="17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 2018'!U71</f>
        <v>4554377.84</v>
      </c>
      <c r="C514" s="240">
        <f>U71</f>
        <v>4884526.5500000007</v>
      </c>
      <c r="D514" s="240">
        <f>'Prior Year 2018'!U59</f>
        <v>380545</v>
      </c>
      <c r="E514" s="180">
        <f>U59</f>
        <v>0</v>
      </c>
      <c r="F514" s="263">
        <f t="shared" si="18"/>
        <v>11.968040152938547</v>
      </c>
      <c r="G514" s="263" t="str">
        <f t="shared" si="18"/>
        <v/>
      </c>
      <c r="H514" s="265" t="str">
        <f t="shared" si="17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 2018'!V71</f>
        <v>12098.08</v>
      </c>
      <c r="C515" s="240">
        <f>V71</f>
        <v>400</v>
      </c>
      <c r="D515" s="240">
        <f>'Prior Year 2018'!V59</f>
        <v>14331</v>
      </c>
      <c r="E515" s="180">
        <f>V59</f>
        <v>0</v>
      </c>
      <c r="F515" s="263">
        <f t="shared" si="18"/>
        <v>0.84418951922405971</v>
      </c>
      <c r="G515" s="263" t="str">
        <f t="shared" si="18"/>
        <v/>
      </c>
      <c r="H515" s="265" t="str">
        <f t="shared" si="17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 2018'!W71</f>
        <v>589456.21</v>
      </c>
      <c r="C516" s="240">
        <f>W71</f>
        <v>652313.29</v>
      </c>
      <c r="D516" s="240">
        <f>'Prior Year 2018'!W59</f>
        <v>16152</v>
      </c>
      <c r="E516" s="180">
        <f>W59</f>
        <v>0</v>
      </c>
      <c r="F516" s="263">
        <f t="shared" si="18"/>
        <v>36.494317112431894</v>
      </c>
      <c r="G516" s="263" t="str">
        <f t="shared" si="18"/>
        <v/>
      </c>
      <c r="H516" s="265" t="str">
        <f t="shared" si="17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 2018'!X71</f>
        <v>968387.48</v>
      </c>
      <c r="C517" s="240">
        <f>X71</f>
        <v>1325337.5199999998</v>
      </c>
      <c r="D517" s="240">
        <f>'Prior Year 2018'!X59</f>
        <v>15497</v>
      </c>
      <c r="E517" s="180">
        <f>X59</f>
        <v>0</v>
      </c>
      <c r="F517" s="263">
        <f t="shared" si="18"/>
        <v>62.48870620120023</v>
      </c>
      <c r="G517" s="263" t="str">
        <f t="shared" si="18"/>
        <v/>
      </c>
      <c r="H517" s="265" t="str">
        <f t="shared" si="17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 2018'!Y71</f>
        <v>4360743.2700000005</v>
      </c>
      <c r="C518" s="240">
        <f>Y71</f>
        <v>5247602.169999999</v>
      </c>
      <c r="D518" s="240">
        <f>'Prior Year 2018'!Y59</f>
        <v>48446</v>
      </c>
      <c r="E518" s="180">
        <f>Y59</f>
        <v>0</v>
      </c>
      <c r="F518" s="263">
        <f t="shared" si="18"/>
        <v>90.012452421252533</v>
      </c>
      <c r="G518" s="263" t="str">
        <f t="shared" si="18"/>
        <v/>
      </c>
      <c r="H518" s="265" t="str">
        <f t="shared" si="17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 2018'!Z71</f>
        <v>0</v>
      </c>
      <c r="C519" s="240">
        <f>Z71</f>
        <v>0</v>
      </c>
      <c r="D519" s="240">
        <f>'Prior Year 2018'!Z59</f>
        <v>0</v>
      </c>
      <c r="E519" s="180">
        <f>Z59</f>
        <v>0</v>
      </c>
      <c r="F519" s="263" t="str">
        <f t="shared" si="18"/>
        <v/>
      </c>
      <c r="G519" s="263" t="str">
        <f t="shared" si="18"/>
        <v/>
      </c>
      <c r="H519" s="265" t="str">
        <f t="shared" si="17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 2018'!AA71</f>
        <v>838361.08</v>
      </c>
      <c r="C520" s="240">
        <f>AA71</f>
        <v>970443.59</v>
      </c>
      <c r="D520" s="240">
        <f>'Prior Year 2018'!AA59</f>
        <v>13930</v>
      </c>
      <c r="E520" s="180">
        <f>AA59</f>
        <v>0</v>
      </c>
      <c r="F520" s="263">
        <f t="shared" si="18"/>
        <v>60.18385355348169</v>
      </c>
      <c r="G520" s="263" t="str">
        <f t="shared" si="18"/>
        <v/>
      </c>
      <c r="H520" s="265" t="str">
        <f t="shared" si="17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 2018'!AB71</f>
        <v>5113514.3000000007</v>
      </c>
      <c r="C521" s="240">
        <f>AB71</f>
        <v>5991092.3499999987</v>
      </c>
      <c r="D521" s="181" t="s">
        <v>529</v>
      </c>
      <c r="E521" s="181" t="s">
        <v>529</v>
      </c>
      <c r="F521" s="263" t="str">
        <f t="shared" si="18"/>
        <v/>
      </c>
      <c r="G521" s="263" t="str">
        <f t="shared" si="18"/>
        <v/>
      </c>
      <c r="H521" s="265" t="str">
        <f t="shared" si="17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 2018'!AC71</f>
        <v>1880127.2599999998</v>
      </c>
      <c r="C522" s="240">
        <f>AC71</f>
        <v>1956279.5899999999</v>
      </c>
      <c r="D522" s="240">
        <f>'Prior Year 2018'!AC59</f>
        <v>32564</v>
      </c>
      <c r="E522" s="180">
        <f>AC59</f>
        <v>0</v>
      </c>
      <c r="F522" s="263">
        <f t="shared" si="18"/>
        <v>57.736373295663917</v>
      </c>
      <c r="G522" s="263" t="str">
        <f t="shared" si="18"/>
        <v/>
      </c>
      <c r="H522" s="265" t="str">
        <f t="shared" si="17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 2018'!AD71</f>
        <v>137855.78</v>
      </c>
      <c r="C523" s="240">
        <f>AD71</f>
        <v>149731.56</v>
      </c>
      <c r="D523" s="240">
        <f>'Prior Year 2018'!AD59</f>
        <v>0</v>
      </c>
      <c r="E523" s="180">
        <f>AD59</f>
        <v>0</v>
      </c>
      <c r="F523" s="263" t="str">
        <f t="shared" si="18"/>
        <v/>
      </c>
      <c r="G523" s="263" t="str">
        <f t="shared" si="18"/>
        <v/>
      </c>
      <c r="H523" s="265" t="str">
        <f t="shared" si="17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 2018'!AE71</f>
        <v>579397.59</v>
      </c>
      <c r="C524" s="240">
        <f>AE71</f>
        <v>718138.75000000012</v>
      </c>
      <c r="D524" s="240">
        <f>'Prior Year 2018'!AE59</f>
        <v>13828</v>
      </c>
      <c r="E524" s="180">
        <f>AE59</f>
        <v>0</v>
      </c>
      <c r="F524" s="263">
        <f t="shared" si="18"/>
        <v>41.900317471796356</v>
      </c>
      <c r="G524" s="263" t="str">
        <f t="shared" si="18"/>
        <v/>
      </c>
      <c r="H524" s="265" t="str">
        <f t="shared" si="17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 2018'!AF71</f>
        <v>0</v>
      </c>
      <c r="C525" s="240">
        <f>AF71</f>
        <v>0</v>
      </c>
      <c r="D525" s="240">
        <f>'Prior Year 2018'!AF59</f>
        <v>0</v>
      </c>
      <c r="E525" s="180">
        <f>AF59</f>
        <v>0</v>
      </c>
      <c r="F525" s="263" t="str">
        <f t="shared" si="18"/>
        <v/>
      </c>
      <c r="G525" s="263" t="str">
        <f t="shared" si="18"/>
        <v/>
      </c>
      <c r="H525" s="265" t="str">
        <f t="shared" si="17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 2018'!AG71</f>
        <v>7967647.8899999997</v>
      </c>
      <c r="C526" s="240">
        <f>AG71</f>
        <v>8721102.4199999999</v>
      </c>
      <c r="D526" s="240">
        <f>'Prior Year 2018'!AG59</f>
        <v>43023</v>
      </c>
      <c r="E526" s="180">
        <f>AG59</f>
        <v>0</v>
      </c>
      <c r="F526" s="263">
        <f t="shared" si="18"/>
        <v>185.19507914371383</v>
      </c>
      <c r="G526" s="263" t="str">
        <f t="shared" si="18"/>
        <v/>
      </c>
      <c r="H526" s="265" t="str">
        <f t="shared" si="17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 2018'!AH71</f>
        <v>0</v>
      </c>
      <c r="C527" s="240">
        <f>AH71</f>
        <v>0</v>
      </c>
      <c r="D527" s="240">
        <f>'Prior Year 2018'!AH59</f>
        <v>0</v>
      </c>
      <c r="E527" s="180">
        <f>AH59</f>
        <v>0</v>
      </c>
      <c r="F527" s="263" t="str">
        <f t="shared" si="18"/>
        <v/>
      </c>
      <c r="G527" s="263" t="str">
        <f t="shared" si="18"/>
        <v/>
      </c>
      <c r="H527" s="265" t="str">
        <f t="shared" si="17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 2018'!AI71</f>
        <v>2447017.06</v>
      </c>
      <c r="C528" s="240">
        <f>AI71</f>
        <v>2626717.1200000006</v>
      </c>
      <c r="D528" s="240">
        <f>'Prior Year 2018'!AI59</f>
        <v>2139</v>
      </c>
      <c r="E528" s="180">
        <f>AI59</f>
        <v>0</v>
      </c>
      <c r="F528" s="263">
        <f t="shared" ref="F528:G540" si="19">IF(B528=0,"",IF(D528=0,"",B528/D528))</f>
        <v>1144.0004955586724</v>
      </c>
      <c r="G528" s="263" t="str">
        <f t="shared" si="19"/>
        <v/>
      </c>
      <c r="H528" s="265" t="str">
        <f t="shared" si="17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 2018'!AJ71</f>
        <v>231854.68</v>
      </c>
      <c r="C529" s="240">
        <f>AJ71</f>
        <v>479191.50000000006</v>
      </c>
      <c r="D529" s="240">
        <f>'Prior Year 2018'!AJ59</f>
        <v>4698</v>
      </c>
      <c r="E529" s="180">
        <f>AJ59</f>
        <v>0</v>
      </c>
      <c r="F529" s="263">
        <f t="shared" si="19"/>
        <v>49.351783737760748</v>
      </c>
      <c r="G529" s="263" t="str">
        <f t="shared" si="19"/>
        <v/>
      </c>
      <c r="H529" s="265" t="str">
        <f t="shared" si="17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 2018'!AK71</f>
        <v>1729.19</v>
      </c>
      <c r="C530" s="240">
        <f>AK71</f>
        <v>1968.3600000000001</v>
      </c>
      <c r="D530" s="240">
        <f>'Prior Year 2018'!AK59</f>
        <v>3388</v>
      </c>
      <c r="E530" s="180">
        <f>AK59</f>
        <v>0</v>
      </c>
      <c r="F530" s="263">
        <f t="shared" si="19"/>
        <v>0.51038665879574974</v>
      </c>
      <c r="G530" s="263" t="str">
        <f t="shared" si="19"/>
        <v/>
      </c>
      <c r="H530" s="265" t="str">
        <f t="shared" si="17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 2018'!AL71</f>
        <v>1130.8200000000002</v>
      </c>
      <c r="C531" s="240">
        <f>AL71</f>
        <v>202.35</v>
      </c>
      <c r="D531" s="240">
        <f>'Prior Year 2018'!AL59</f>
        <v>1086</v>
      </c>
      <c r="E531" s="180">
        <f>AL59</f>
        <v>0</v>
      </c>
      <c r="F531" s="263">
        <f t="shared" si="19"/>
        <v>1.0412707182320444</v>
      </c>
      <c r="G531" s="263" t="str">
        <f t="shared" si="19"/>
        <v/>
      </c>
      <c r="H531" s="265" t="str">
        <f t="shared" si="17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 2018'!AM71</f>
        <v>0</v>
      </c>
      <c r="C532" s="240">
        <f>AM71</f>
        <v>0</v>
      </c>
      <c r="D532" s="240">
        <f>'Prior Year 2018'!AM59</f>
        <v>0</v>
      </c>
      <c r="E532" s="180">
        <f>AM59</f>
        <v>0</v>
      </c>
      <c r="F532" s="263" t="str">
        <f t="shared" si="19"/>
        <v/>
      </c>
      <c r="G532" s="263" t="str">
        <f t="shared" si="19"/>
        <v/>
      </c>
      <c r="H532" s="265" t="str">
        <f t="shared" si="17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40">
        <f>'Prior Year 2018'!AN71</f>
        <v>0</v>
      </c>
      <c r="C533" s="240">
        <f>AN71</f>
        <v>0</v>
      </c>
      <c r="D533" s="240">
        <f>'Prior Year 2018'!AN59</f>
        <v>0</v>
      </c>
      <c r="E533" s="180">
        <f>AN59</f>
        <v>0</v>
      </c>
      <c r="F533" s="263" t="str">
        <f t="shared" si="19"/>
        <v/>
      </c>
      <c r="G533" s="263" t="str">
        <f t="shared" si="19"/>
        <v/>
      </c>
      <c r="H533" s="265" t="str">
        <f t="shared" si="17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 2018'!AO71</f>
        <v>0</v>
      </c>
      <c r="C534" s="240">
        <f>AO71</f>
        <v>0</v>
      </c>
      <c r="D534" s="240">
        <f>'Prior Year 2018'!AO59</f>
        <v>0</v>
      </c>
      <c r="E534" s="180">
        <f>AO59</f>
        <v>0</v>
      </c>
      <c r="F534" s="263" t="str">
        <f t="shared" si="19"/>
        <v/>
      </c>
      <c r="G534" s="263" t="str">
        <f t="shared" si="19"/>
        <v/>
      </c>
      <c r="H534" s="265" t="str">
        <f t="shared" si="17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 2018'!AP71</f>
        <v>0</v>
      </c>
      <c r="C535" s="240">
        <f>AP71</f>
        <v>0</v>
      </c>
      <c r="D535" s="240">
        <f>'Prior Year 2018'!AP59</f>
        <v>0</v>
      </c>
      <c r="E535" s="180">
        <f>AP59</f>
        <v>0</v>
      </c>
      <c r="F535" s="263" t="str">
        <f t="shared" si="19"/>
        <v/>
      </c>
      <c r="G535" s="263" t="str">
        <f t="shared" si="19"/>
        <v/>
      </c>
      <c r="H535" s="265" t="str">
        <f t="shared" si="17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 2018'!AQ71</f>
        <v>576496.35</v>
      </c>
      <c r="C536" s="240">
        <f>AQ71</f>
        <v>0</v>
      </c>
      <c r="D536" s="240">
        <f>'Prior Year 2018'!AQ59</f>
        <v>0</v>
      </c>
      <c r="E536" s="180">
        <f>AQ59</f>
        <v>0</v>
      </c>
      <c r="F536" s="263" t="str">
        <f t="shared" si="19"/>
        <v/>
      </c>
      <c r="G536" s="263" t="str">
        <f t="shared" si="19"/>
        <v/>
      </c>
      <c r="H536" s="265" t="str">
        <f t="shared" si="17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 2018'!AR71</f>
        <v>0</v>
      </c>
      <c r="C537" s="240">
        <f>AR71</f>
        <v>0</v>
      </c>
      <c r="D537" s="240">
        <f>'Prior Year 2018'!AR59</f>
        <v>0</v>
      </c>
      <c r="E537" s="180">
        <f>AR59</f>
        <v>0</v>
      </c>
      <c r="F537" s="263" t="str">
        <f t="shared" si="19"/>
        <v/>
      </c>
      <c r="G537" s="263" t="str">
        <f t="shared" si="19"/>
        <v/>
      </c>
      <c r="H537" s="265" t="str">
        <f t="shared" si="17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 2018'!AS71</f>
        <v>0</v>
      </c>
      <c r="C538" s="240">
        <f>AS71</f>
        <v>0</v>
      </c>
      <c r="D538" s="240">
        <f>'Prior Year 2018'!AS59</f>
        <v>0</v>
      </c>
      <c r="E538" s="180">
        <f>AS59</f>
        <v>0</v>
      </c>
      <c r="F538" s="263" t="str">
        <f t="shared" si="19"/>
        <v/>
      </c>
      <c r="G538" s="263" t="str">
        <f t="shared" si="19"/>
        <v/>
      </c>
      <c r="H538" s="265" t="str">
        <f t="shared" si="17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 2018'!AT71</f>
        <v>0</v>
      </c>
      <c r="C539" s="240">
        <f>AT71</f>
        <v>0</v>
      </c>
      <c r="D539" s="240">
        <f>'Prior Year 2018'!AT59</f>
        <v>0</v>
      </c>
      <c r="E539" s="180">
        <f>AT59</f>
        <v>0</v>
      </c>
      <c r="F539" s="263" t="str">
        <f t="shared" si="19"/>
        <v/>
      </c>
      <c r="G539" s="263" t="str">
        <f t="shared" si="19"/>
        <v/>
      </c>
      <c r="H539" s="265" t="str">
        <f t="shared" si="17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 2018'!AU71</f>
        <v>0</v>
      </c>
      <c r="C540" s="240">
        <f>AU71</f>
        <v>0</v>
      </c>
      <c r="D540" s="240">
        <f>'Prior Year 2018'!AU59</f>
        <v>0</v>
      </c>
      <c r="E540" s="180">
        <f>AU59</f>
        <v>0</v>
      </c>
      <c r="F540" s="263" t="str">
        <f t="shared" si="19"/>
        <v/>
      </c>
      <c r="G540" s="263" t="str">
        <f t="shared" si="19"/>
        <v/>
      </c>
      <c r="H540" s="265" t="str">
        <f t="shared" si="17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 2018'!AV71</f>
        <v>0</v>
      </c>
      <c r="C541" s="240">
        <f>AV71</f>
        <v>1007125.87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>
        <f>'Prior Year 2018'!AW71</f>
        <v>-893.90000000000009</v>
      </c>
      <c r="C542" s="240">
        <f>AW71</f>
        <v>6933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 2018'!AX71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 2018'!AY71</f>
        <v>2068514.89</v>
      </c>
      <c r="C544" s="240">
        <f>AY71</f>
        <v>1813742.7400000005</v>
      </c>
      <c r="D544" s="240">
        <f>'Prior Year 2018'!AY59</f>
        <v>62617</v>
      </c>
      <c r="E544" s="180">
        <f>AY59</f>
        <v>67205</v>
      </c>
      <c r="F544" s="263">
        <f t="shared" ref="F544:G550" si="20">IF(B544=0,"",IF(D544=0,"",B544/D544))</f>
        <v>33.034397847229982</v>
      </c>
      <c r="G544" s="263">
        <f t="shared" si="20"/>
        <v>26.98821129380255</v>
      </c>
      <c r="H544" s="265" t="str">
        <f t="shared" si="17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 2018'!AZ71</f>
        <v>0</v>
      </c>
      <c r="C545" s="240">
        <f>AZ71</f>
        <v>0</v>
      </c>
      <c r="D545" s="240">
        <f>'Prior Year 2018'!AZ59</f>
        <v>0</v>
      </c>
      <c r="E545" s="180">
        <f>AZ59</f>
        <v>0</v>
      </c>
      <c r="F545" s="263" t="str">
        <f t="shared" si="20"/>
        <v/>
      </c>
      <c r="G545" s="263" t="str">
        <f t="shared" si="20"/>
        <v/>
      </c>
      <c r="H545" s="265" t="str">
        <f t="shared" si="17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 2018'!BA71</f>
        <v>508939.84999999992</v>
      </c>
      <c r="C546" s="240">
        <f>BA71</f>
        <v>492253.21</v>
      </c>
      <c r="D546" s="240">
        <f>'Prior Year 2018'!BA59</f>
        <v>0</v>
      </c>
      <c r="E546" s="180">
        <f>BA59</f>
        <v>0</v>
      </c>
      <c r="F546" s="263" t="str">
        <f t="shared" si="20"/>
        <v/>
      </c>
      <c r="G546" s="263" t="str">
        <f t="shared" si="20"/>
        <v/>
      </c>
      <c r="H546" s="265" t="str">
        <f t="shared" si="17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 2018'!BB71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 2018'!BC71</f>
        <v>238438.11000000004</v>
      </c>
      <c r="C548" s="240">
        <f>BC71</f>
        <v>346037.35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 2018'!BD71</f>
        <v>-74734.270000000062</v>
      </c>
      <c r="C549" s="240">
        <f>BD71</f>
        <v>-191447.71000000002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 2018'!BE71</f>
        <v>2457804.83</v>
      </c>
      <c r="C550" s="240">
        <f>BE71</f>
        <v>2582274.94</v>
      </c>
      <c r="D550" s="240">
        <f>'Prior Year 2018'!BE59</f>
        <v>202634</v>
      </c>
      <c r="E550" s="180">
        <f>BE59</f>
        <v>202634</v>
      </c>
      <c r="F550" s="263">
        <f t="shared" si="20"/>
        <v>12.129281512480631</v>
      </c>
      <c r="G550" s="263">
        <f t="shared" si="20"/>
        <v>12.74354224858612</v>
      </c>
      <c r="H550" s="265" t="str">
        <f t="shared" si="17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 2018'!BF71</f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 2018'!BG71</f>
        <v>47822.19999999999</v>
      </c>
      <c r="C552" s="240">
        <f>BG71</f>
        <v>65439.549999999996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 2018'!BH71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 2018'!BI71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 2018'!BJ71</f>
        <v>295784.32000000007</v>
      </c>
      <c r="C555" s="240">
        <f>BJ71</f>
        <v>3642.51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 2018'!BK71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 2018'!BL71</f>
        <v>1057961.73</v>
      </c>
      <c r="C557" s="240">
        <f>BL71</f>
        <v>1419941.86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 2018'!BM71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 2018'!BN71</f>
        <v>5604976.3799999999</v>
      </c>
      <c r="C559" s="240">
        <f>BN71</f>
        <v>18673764.440000001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 2018'!BO71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 2018'!BP71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 2018'!BQ71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 2018'!BR71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>
        <f>'Prior Year 2018'!BS71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 2018'!BT71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 2018'!BU71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 2018'!BV71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 2018'!BW71</f>
        <v>230283.95</v>
      </c>
      <c r="C568" s="240">
        <f>BW71</f>
        <v>-1000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 2018'!BX71</f>
        <v>1317336.4099999999</v>
      </c>
      <c r="C569" s="240">
        <f>BX71</f>
        <v>1504547.55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 2018'!BY71</f>
        <v>1155918.05</v>
      </c>
      <c r="C570" s="240">
        <f>BY71</f>
        <v>1412905.81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 2018'!BZ71</f>
        <v>87115.000000000015</v>
      </c>
      <c r="C571" s="240">
        <f>BZ71</f>
        <v>61629.25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 2018'!CA71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 2018'!CB71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 2018'!CC71</f>
        <v>26622918.440000005</v>
      </c>
      <c r="C574" s="240">
        <f>CC71</f>
        <v>12987948.27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 2018'!CD71</f>
        <v>3067282.3600000008</v>
      </c>
      <c r="C575" s="240">
        <f>CD71</f>
        <v>5325029.1100000003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153863</v>
      </c>
      <c r="E612" s="180">
        <f>SUM(C624:D647)+SUM(C668:D713)</f>
        <v>95858236.200265378</v>
      </c>
      <c r="F612" s="180">
        <f>CE64-(AX64+BD64+BE64+BG64+BJ64+BN64+BP64+BQ64+CB64+CC64+CD64)</f>
        <v>27663571.70000001</v>
      </c>
      <c r="G612" s="180">
        <f>CE77-(AX77+AY77+BD77+BE77+BG77+BJ77+BN77+BP77+BQ77+CB77+CC77+CD77)</f>
        <v>67205</v>
      </c>
      <c r="H612" s="197">
        <f>CE60-(AX60+AY60+AZ60+BD60+BE60+BG60+BJ60+BN60+BO60+BP60+BQ60+BR60+CB60+CC60+CD60)</f>
        <v>489.14627801518532</v>
      </c>
      <c r="I612" s="180">
        <f>CE78-(AX78+AY78+AZ78+BD78+BE78+BF78+BG78+BJ78+BN78+BO78+BP78+BQ78+BR78+CB78+CC78+CD78)</f>
        <v>52093.718267568904</v>
      </c>
      <c r="J612" s="180">
        <f>CE79-(AX79+AY79+AZ79+BA79+BD79+BE79+BF79+BG79+BJ79+BN79+BO79+BP79+BQ79+BR79+CB79+CC79+CD79)</f>
        <v>769750.00000000012</v>
      </c>
      <c r="K612" s="180">
        <f>CE75-(AW75+AX75+AY75+AZ75+BA75+BB75+BC75+BD75+BE75+BF75+BG75+BH75+BI75+BJ75+BK75+BL75+BM75+BN75+BO75+BP75+BQ75+BR75+BS75+BT75+BU75+BV75+BW75+BX75+CB75+CC75+CD75)</f>
        <v>748536487.75999999</v>
      </c>
      <c r="L612" s="197">
        <f>CE80-(AW80+AX80+AY80+AZ80+BA80+BB80+BC80+BD80+BE80+BF80+BG80+BH80+BI80+BJ80+BK80+BL80+BM80+BN80+BO80+BP80+BQ80+BR80+BS80+BT80+BU80+BV80+BW80+BX80+BY80+BZ80+CA80+CB80+CC80+CD80)</f>
        <v>180.71187531771076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2582274.94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5325029.1100000003</v>
      </c>
      <c r="D615" s="266">
        <f>SUM(C614:C615)</f>
        <v>7907304.0500000007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3642.51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65439.549999999996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18673764.440000001</v>
      </c>
      <c r="D619" s="180">
        <f>(D615/D612)*BN76</f>
        <v>432770.75973463408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12987948.27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32163565.529734634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-191447.71000000002</v>
      </c>
      <c r="D624" s="180">
        <f>(D615/D612)*BD76</f>
        <v>0</v>
      </c>
      <c r="E624" s="180">
        <f>(E623/E612)*SUM(C624:D624)</f>
        <v>-64236.952505971378</v>
      </c>
      <c r="F624" s="180">
        <f>SUM(C624:E624)</f>
        <v>-255684.66250597138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1813742.7400000005</v>
      </c>
      <c r="D625" s="180">
        <f>(D615/D612)*AY76</f>
        <v>275408.91834911582</v>
      </c>
      <c r="E625" s="180">
        <f>(E623/E612)*SUM(C625:D625)</f>
        <v>700978.5379785609</v>
      </c>
      <c r="F625" s="180">
        <f>(F624/F612)*AY64</f>
        <v>-6881.2031946009502</v>
      </c>
      <c r="G625" s="180">
        <f>SUM(C625:F625)</f>
        <v>2783248.993133076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57713.046334401392</v>
      </c>
      <c r="E626" s="180">
        <f>(E623/E612)*SUM(C626:D626)</f>
        <v>19364.609878895222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77077.656213296606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0</v>
      </c>
      <c r="D629" s="180">
        <f>(D615/D612)*BF76</f>
        <v>123957.139589115</v>
      </c>
      <c r="E629" s="180">
        <f>(E623/E612)*SUM(C629:D629)</f>
        <v>41591.664316914757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165548.80390602976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492253.21</v>
      </c>
      <c r="D630" s="180">
        <f>(D615/D612)*BA76</f>
        <v>20042.821077841978</v>
      </c>
      <c r="E630" s="180">
        <f>(E623/E612)*SUM(C630:D630)</f>
        <v>171892.03160144863</v>
      </c>
      <c r="F630" s="180">
        <f>(F624/F612)*BA64</f>
        <v>-137.43984312419948</v>
      </c>
      <c r="G630" s="180">
        <f>(G625/G612)*BA77</f>
        <v>0</v>
      </c>
      <c r="H630" s="180">
        <f>(H628/H612)*BA60</f>
        <v>0</v>
      </c>
      <c r="I630" s="180">
        <f>(I629/I612)*BA78</f>
        <v>473.50760518384436</v>
      </c>
      <c r="J630" s="180">
        <f>SUM(C630:I630)</f>
        <v>684524.13044135028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6933</v>
      </c>
      <c r="D631" s="180">
        <f>(D615/D612)*AW76</f>
        <v>0</v>
      </c>
      <c r="E631" s="180">
        <f>(E623/E612)*SUM(C631:D631)</f>
        <v>2326.2476825860153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346037.35</v>
      </c>
      <c r="D633" s="180">
        <f>(D615/D612)*BC76</f>
        <v>0</v>
      </c>
      <c r="E633" s="180">
        <f>(E623/E612)*SUM(C633:D633)</f>
        <v>116106.82006717235</v>
      </c>
      <c r="F633" s="180">
        <f>(F624/F612)*BC64</f>
        <v>0</v>
      </c>
      <c r="G633" s="180">
        <f>(G625/G612)*BC77</f>
        <v>0</v>
      </c>
      <c r="H633" s="180">
        <f>(H628/H612)*BC60</f>
        <v>1037.0925750540923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1419941.86</v>
      </c>
      <c r="D637" s="180">
        <f>(D615/D612)*BL76</f>
        <v>0</v>
      </c>
      <c r="E637" s="180">
        <f>(E623/E612)*SUM(C637:D637)</f>
        <v>476436.81829393865</v>
      </c>
      <c r="F637" s="180">
        <f>(F624/F612)*BL64</f>
        <v>-358.47722141583034</v>
      </c>
      <c r="G637" s="180">
        <f>(G625/G612)*BL77</f>
        <v>0</v>
      </c>
      <c r="H637" s="180">
        <f>(H628/H612)*BL60</f>
        <v>3378.21882433885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51186.281521873359</v>
      </c>
      <c r="E639" s="180">
        <f>(E623/E612)*SUM(C639:D639)</f>
        <v>17174.667354745892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1207.6032883883279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0</v>
      </c>
      <c r="D642" s="180">
        <f>(D615/D612)*BV76</f>
        <v>133413.23978994301</v>
      </c>
      <c r="E642" s="180">
        <f>(E623/E612)*SUM(C642:D642)</f>
        <v>44764.49443064291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3146.1243565906434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-1000</v>
      </c>
      <c r="D643" s="180">
        <f>(D615/D612)*BW76</f>
        <v>0</v>
      </c>
      <c r="E643" s="180">
        <f>(E623/E612)*SUM(C643:D643)</f>
        <v>-335.53262405683188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1504547.55</v>
      </c>
      <c r="D644" s="180">
        <f>(D615/D612)*BX76</f>
        <v>0</v>
      </c>
      <c r="E644" s="180">
        <f>(E623/E612)*SUM(C644:D644)</f>
        <v>504824.78746977745</v>
      </c>
      <c r="F644" s="180">
        <f>(F624/F612)*BX64</f>
        <v>-49.056834399892175</v>
      </c>
      <c r="G644" s="180">
        <f>(G625/G612)*BX77</f>
        <v>0</v>
      </c>
      <c r="H644" s="180">
        <f>(H628/H612)*BX60</f>
        <v>1854.8519341133742</v>
      </c>
      <c r="I644" s="180">
        <f>(I629/I612)*BX78</f>
        <v>0</v>
      </c>
      <c r="J644" s="180">
        <f>(J630/J612)*BX79</f>
        <v>0</v>
      </c>
      <c r="K644" s="180">
        <f>SUM(C631:J644)</f>
        <v>4632573.9409092925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1412905.81</v>
      </c>
      <c r="D645" s="180">
        <f>(D615/D612)*BY76</f>
        <v>373156.2149902836</v>
      </c>
      <c r="E645" s="180">
        <f>(E623/E612)*SUM(C645:D645)</f>
        <v>599282.07797324867</v>
      </c>
      <c r="F645" s="180">
        <f>(F624/F612)*BY64</f>
        <v>-55.033130757038315</v>
      </c>
      <c r="G645" s="180">
        <f>(G625/G612)*BY77</f>
        <v>0</v>
      </c>
      <c r="H645" s="180">
        <f>(H628/H612)*BY60</f>
        <v>1466.6786428770624</v>
      </c>
      <c r="I645" s="180">
        <f>(I629/I612)*BY78</f>
        <v>8802.7923916728105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61629.25</v>
      </c>
      <c r="D646" s="180">
        <f>(D615/D612)*BZ76</f>
        <v>0</v>
      </c>
      <c r="E646" s="180">
        <f>(E623/E612)*SUM(C646:D646)</f>
        <v>20678.623971154506</v>
      </c>
      <c r="F646" s="180">
        <f>(F624/F612)*BZ64</f>
        <v>0</v>
      </c>
      <c r="G646" s="180">
        <f>(G625/G612)*BZ77</f>
        <v>0</v>
      </c>
      <c r="H646" s="180">
        <f>(H628/H612)*BZ60</f>
        <v>52.119733984926803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2477918.5345724644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46503641.880000003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3316970.3800000004</v>
      </c>
      <c r="D668" s="180">
        <f>(D615/D612)*C76</f>
        <v>214047.05074156882</v>
      </c>
      <c r="E668" s="180">
        <f>(E623/E612)*SUM(C668:D668)</f>
        <v>1184771.5441271313</v>
      </c>
      <c r="F668" s="180">
        <f>(F624/F612)*C64</f>
        <v>-511.93364968896054</v>
      </c>
      <c r="G668" s="180">
        <f>(G625/G612)*C77</f>
        <v>180524.99607271896</v>
      </c>
      <c r="H668" s="180">
        <f>(H628/H612)*C60</f>
        <v>3956.6385506051583</v>
      </c>
      <c r="I668" s="180">
        <f>(I629/I612)*C78</f>
        <v>5049.6125704510496</v>
      </c>
      <c r="J668" s="180">
        <f>(J630/J612)*C79</f>
        <v>25411.785467221551</v>
      </c>
      <c r="K668" s="180">
        <f>(K644/K612)*C75</f>
        <v>49511.217521201746</v>
      </c>
      <c r="L668" s="180">
        <f>(L647/L612)*C80</f>
        <v>252716.12970673305</v>
      </c>
      <c r="M668" s="180">
        <f t="shared" ref="M668:M713" si="21">ROUND(SUM(D668:L668),0)</f>
        <v>1915477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8263942.1399999997</v>
      </c>
      <c r="D669" s="180">
        <f>(D615/D612)*D76</f>
        <v>367965.63824961171</v>
      </c>
      <c r="E669" s="180">
        <f>(E623/E612)*SUM(C669:D669)</f>
        <v>2896286.6674526702</v>
      </c>
      <c r="F669" s="180">
        <f>(F624/F612)*D64</f>
        <v>-13627.097068925341</v>
      </c>
      <c r="G669" s="180">
        <f>(G625/G612)*D77</f>
        <v>1923280.756507701</v>
      </c>
      <c r="H669" s="180">
        <f>(H628/H612)*D60</f>
        <v>10690.542632294373</v>
      </c>
      <c r="I669" s="180">
        <f>(I629/I612)*D78</f>
        <v>8680.726531675753</v>
      </c>
      <c r="J669" s="180">
        <f>(J630/J612)*D79</f>
        <v>144529.95448121589</v>
      </c>
      <c r="K669" s="180">
        <f>(K644/K612)*D75</f>
        <v>194063.7799774798</v>
      </c>
      <c r="L669" s="180">
        <f>(L647/L612)*D80</f>
        <v>523120.9079742218</v>
      </c>
      <c r="M669" s="180">
        <f t="shared" si="21"/>
        <v>6054992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615828.25000000012</v>
      </c>
      <c r="D670" s="180">
        <f>(D615/D612)*E76</f>
        <v>2032958.7594801872</v>
      </c>
      <c r="E670" s="180">
        <f>(E623/E612)*SUM(C670:D670)</f>
        <v>888754.4558585356</v>
      </c>
      <c r="F670" s="180">
        <f>(F624/F612)*E64</f>
        <v>-52.16014597563511</v>
      </c>
      <c r="G670" s="180">
        <f>(G625/G612)*E77</f>
        <v>0</v>
      </c>
      <c r="H670" s="180">
        <f>(H628/H612)*E60</f>
        <v>1645.6779374337284</v>
      </c>
      <c r="I670" s="180">
        <f>(I629/I612)*E78</f>
        <v>47959.801695534843</v>
      </c>
      <c r="J670" s="180">
        <f>(J630/J612)*E79</f>
        <v>0</v>
      </c>
      <c r="K670" s="180">
        <f>(K644/K612)*E75</f>
        <v>0</v>
      </c>
      <c r="L670" s="180">
        <f>(L647/L612)*E80</f>
        <v>2233.9922944437808</v>
      </c>
      <c r="M670" s="180">
        <f t="shared" si="21"/>
        <v>2973501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3596680.17</v>
      </c>
      <c r="D671" s="180">
        <f>(D615/D612)*F76</f>
        <v>0</v>
      </c>
      <c r="E671" s="180">
        <f>(E623/E612)*SUM(C671:D671)</f>
        <v>1206803.5353332721</v>
      </c>
      <c r="F671" s="180">
        <f>(F624/F612)*F64</f>
        <v>-2454.4931039570756</v>
      </c>
      <c r="G671" s="180">
        <f>(G625/G612)*F77</f>
        <v>168059.2874657246</v>
      </c>
      <c r="H671" s="180">
        <f>(H628/H612)*F60</f>
        <v>3648.1668167164603</v>
      </c>
      <c r="I671" s="180">
        <f>(I629/I612)*F78</f>
        <v>0</v>
      </c>
      <c r="J671" s="180">
        <f>(J630/J612)*F79</f>
        <v>60617.404206231811</v>
      </c>
      <c r="K671" s="180">
        <f>(K644/K612)*F75</f>
        <v>63410.883548297068</v>
      </c>
      <c r="L671" s="180">
        <f>(L647/L612)*F80</f>
        <v>232698.49109203633</v>
      </c>
      <c r="M671" s="180">
        <f t="shared" si="21"/>
        <v>1732783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1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49336.174960841796</v>
      </c>
      <c r="E675" s="180">
        <f>(E623/E612)*SUM(C675:D675)</f>
        <v>16553.896245538213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1163.8962947498217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1"/>
        <v>67054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9720.79000000001</v>
      </c>
      <c r="D680" s="180">
        <f>(D615/D612)*O76</f>
        <v>36539.604580373452</v>
      </c>
      <c r="E680" s="180">
        <f>(E623/E612)*SUM(C680:D680)</f>
        <v>15521.87158345715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862.01069329908671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1"/>
        <v>52923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25844202.769999996</v>
      </c>
      <c r="D681" s="180">
        <f>(D615/D612)*P76</f>
        <v>1481318.6531992748</v>
      </c>
      <c r="E681" s="180">
        <f>(E623/E612)*SUM(C681:D681)</f>
        <v>9168603.9068472255</v>
      </c>
      <c r="F681" s="180">
        <f>(F624/F612)*P64</f>
        <v>-145130.09589517224</v>
      </c>
      <c r="G681" s="180">
        <f>(G625/G612)*P77</f>
        <v>409173.42537243938</v>
      </c>
      <c r="H681" s="180">
        <f>(H628/H612)*P60</f>
        <v>12962.7996947633</v>
      </c>
      <c r="I681" s="180">
        <f>(I629/I612)*P78</f>
        <v>34945.986249863403</v>
      </c>
      <c r="J681" s="180">
        <f>(J630/J612)*P79</f>
        <v>111205.21181561789</v>
      </c>
      <c r="K681" s="180">
        <f>(K644/K612)*P75</f>
        <v>1596912.6859827335</v>
      </c>
      <c r="L681" s="180">
        <f>(L647/L612)*P80</f>
        <v>496894.49191684928</v>
      </c>
      <c r="M681" s="180">
        <f t="shared" si="21"/>
        <v>13166887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134441.07676829389</v>
      </c>
      <c r="E682" s="180">
        <f>(E623/E612)*SUM(C682:D682)</f>
        <v>45109.367269091628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3171.6174031932642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1"/>
        <v>182722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4299836.7300000004</v>
      </c>
      <c r="D683" s="180">
        <f>(D615/D612)*R76</f>
        <v>34021.403983413817</v>
      </c>
      <c r="E683" s="180">
        <f>(E623/E612)*SUM(C683:D683)</f>
        <v>1454150.7919854999</v>
      </c>
      <c r="F683" s="180">
        <f>(F624/F612)*R64</f>
        <v>-2484.1638533627524</v>
      </c>
      <c r="G683" s="180">
        <f>(G625/G612)*R77</f>
        <v>8655.5916905708327</v>
      </c>
      <c r="H683" s="180">
        <f>(H628/H612)*R60</f>
        <v>3667.7939721108742</v>
      </c>
      <c r="I683" s="180">
        <f>(I629/I612)*R78</f>
        <v>802.60348658789781</v>
      </c>
      <c r="J683" s="180">
        <f>(J630/J612)*R79</f>
        <v>22114.530748412108</v>
      </c>
      <c r="K683" s="180">
        <f>(K644/K612)*R75</f>
        <v>154052.21189609775</v>
      </c>
      <c r="L683" s="180">
        <f>(L647/L612)*R80</f>
        <v>222021.53183329059</v>
      </c>
      <c r="M683" s="180">
        <f t="shared" si="21"/>
        <v>1897002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838805.62999999989</v>
      </c>
      <c r="D684" s="180">
        <f>(D615/D612)*S76</f>
        <v>241027.77142327916</v>
      </c>
      <c r="E684" s="180">
        <f>(E623/E612)*SUM(C684:D684)</f>
        <v>362319.33472376707</v>
      </c>
      <c r="F684" s="180">
        <f>(F624/F612)*S64</f>
        <v>-2658.3851848957324</v>
      </c>
      <c r="G684" s="180">
        <f>(G625/G612)*S77</f>
        <v>0</v>
      </c>
      <c r="H684" s="180">
        <f>(H628/H612)*S60</f>
        <v>974.86424030788714</v>
      </c>
      <c r="I684" s="180">
        <f>(I629/I612)*S78</f>
        <v>5686.1183566423588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1"/>
        <v>607350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1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4884526.5500000007</v>
      </c>
      <c r="D686" s="180">
        <f>(D615/D612)*U76</f>
        <v>194209.79705939701</v>
      </c>
      <c r="E686" s="180">
        <f>(E623/E612)*SUM(C686:D686)</f>
        <v>1704081.7334216486</v>
      </c>
      <c r="F686" s="180">
        <f>(F624/F612)*U64</f>
        <v>-16959.532878044491</v>
      </c>
      <c r="G686" s="180">
        <f>(G625/G612)*U77</f>
        <v>0</v>
      </c>
      <c r="H686" s="180">
        <f>(H628/H612)*U60</f>
        <v>4100.7473070185233</v>
      </c>
      <c r="I686" s="180">
        <f>(I629/I612)*U78</f>
        <v>4581.629268603725</v>
      </c>
      <c r="J686" s="180">
        <f>(J630/J612)*U79</f>
        <v>154.33785278118762</v>
      </c>
      <c r="K686" s="180">
        <f>(K644/K612)*U75</f>
        <v>317085.10789877217</v>
      </c>
      <c r="L686" s="180">
        <f>(L647/L612)*U80</f>
        <v>0</v>
      </c>
      <c r="M686" s="180">
        <f t="shared" si="21"/>
        <v>2207254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400</v>
      </c>
      <c r="D687" s="180">
        <f>(D615/D612)*V76</f>
        <v>83049.227850750351</v>
      </c>
      <c r="E687" s="180">
        <f>(E623/E612)*SUM(C687:D687)</f>
        <v>27999.938396278721</v>
      </c>
      <c r="F687" s="180">
        <f>(F624/F612)*V64</f>
        <v>-3.697059299193405</v>
      </c>
      <c r="G687" s="180">
        <f>(G625/G612)*V77</f>
        <v>0</v>
      </c>
      <c r="H687" s="180">
        <f>(H628/H612)*V60</f>
        <v>0</v>
      </c>
      <c r="I687" s="180">
        <f>(I629/I612)*V78</f>
        <v>1959.225429495533</v>
      </c>
      <c r="J687" s="180">
        <f>(J630/J612)*V79</f>
        <v>0</v>
      </c>
      <c r="K687" s="180">
        <f>(K644/K612)*V75</f>
        <v>27136.83373924172</v>
      </c>
      <c r="L687" s="180">
        <f>(L647/L612)*V80</f>
        <v>0</v>
      </c>
      <c r="M687" s="180">
        <f t="shared" si="21"/>
        <v>140142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652313.29</v>
      </c>
      <c r="D688" s="180">
        <f>(D615/D612)*W76</f>
        <v>79605.973973274929</v>
      </c>
      <c r="E688" s="180">
        <f>(E623/E612)*SUM(C688:D688)</f>
        <v>245582.79123869797</v>
      </c>
      <c r="F688" s="180">
        <f>(F624/F612)*W64</f>
        <v>-75.656621498693852</v>
      </c>
      <c r="G688" s="180">
        <f>(G625/G612)*W77</f>
        <v>0</v>
      </c>
      <c r="H688" s="180">
        <f>(H628/H612)*W60</f>
        <v>384.24468705405116</v>
      </c>
      <c r="I688" s="180">
        <f>(I629/I612)*W78</f>
        <v>1877.9951672577852</v>
      </c>
      <c r="J688" s="180">
        <f>(J630/J612)*W79</f>
        <v>19237.871621928596</v>
      </c>
      <c r="K688" s="180">
        <f>(K644/K612)*W75</f>
        <v>68145.189066498089</v>
      </c>
      <c r="L688" s="180">
        <f>(L647/L612)*W80</f>
        <v>0</v>
      </c>
      <c r="M688" s="180">
        <f t="shared" si="21"/>
        <v>414758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1325337.5199999998</v>
      </c>
      <c r="D689" s="180">
        <f>(D615/D612)*X76</f>
        <v>29396.1375808349</v>
      </c>
      <c r="E689" s="180">
        <f>(E623/E612)*SUM(C689:D689)</f>
        <v>454557.33902620699</v>
      </c>
      <c r="F689" s="180">
        <f>(F624/F612)*X64</f>
        <v>-1368.373518555064</v>
      </c>
      <c r="G689" s="180">
        <f>(G625/G612)*X77</f>
        <v>0</v>
      </c>
      <c r="H689" s="180">
        <f>(H628/H612)*X60</f>
        <v>1352.7596986027618</v>
      </c>
      <c r="I689" s="180">
        <f>(I629/I612)*X78</f>
        <v>693.4882089551021</v>
      </c>
      <c r="J689" s="180">
        <f>(J630/J612)*X79</f>
        <v>17656.852368890988</v>
      </c>
      <c r="K689" s="180">
        <f>(K644/K612)*X75</f>
        <v>336261.12296856625</v>
      </c>
      <c r="L689" s="180">
        <f>(L647/L612)*X80</f>
        <v>0</v>
      </c>
      <c r="M689" s="180">
        <f t="shared" si="21"/>
        <v>838549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5247602.169999999</v>
      </c>
      <c r="D690" s="180">
        <f>(D615/D612)*Y76</f>
        <v>537198.99673508259</v>
      </c>
      <c r="E690" s="180">
        <f>(E623/E612)*SUM(C690:D690)</f>
        <v>1940989.5151216446</v>
      </c>
      <c r="F690" s="180">
        <f>(F624/F612)*Y64</f>
        <v>-11963.857099418026</v>
      </c>
      <c r="G690" s="180">
        <f>(G625/G612)*Y77</f>
        <v>0</v>
      </c>
      <c r="H690" s="180">
        <f>(H628/H612)*Y60</f>
        <v>4558.7878016331242</v>
      </c>
      <c r="I690" s="180">
        <f>(I629/I612)*Y78</f>
        <v>12673.133301062382</v>
      </c>
      <c r="J690" s="180">
        <f>(J630/J612)*Y79</f>
        <v>72470.867477476291</v>
      </c>
      <c r="K690" s="180">
        <f>(K644/K612)*Y75</f>
        <v>335173.29167025216</v>
      </c>
      <c r="L690" s="180">
        <f>(L647/L612)*Y80</f>
        <v>30825.753949703099</v>
      </c>
      <c r="M690" s="180">
        <f t="shared" si="21"/>
        <v>2921926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1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970443.59</v>
      </c>
      <c r="D692" s="180">
        <f>(D615/D612)*AA76</f>
        <v>51443.24076646108</v>
      </c>
      <c r="E692" s="180">
        <f>(E623/E612)*SUM(C692:D692)</f>
        <v>342876.36981619039</v>
      </c>
      <c r="F692" s="180">
        <f>(F624/F612)*AA64</f>
        <v>-4719.6659013503004</v>
      </c>
      <c r="G692" s="180">
        <f>(G625/G612)*AA77</f>
        <v>0</v>
      </c>
      <c r="H692" s="180">
        <f>(H628/H612)*AA60</f>
        <v>383.36981712269397</v>
      </c>
      <c r="I692" s="180">
        <f>(I629/I612)*AA78</f>
        <v>1213.6043656714287</v>
      </c>
      <c r="J692" s="180">
        <f>(J630/J612)*AA79</f>
        <v>0</v>
      </c>
      <c r="K692" s="180">
        <f>(K644/K612)*AA75</f>
        <v>125474.74574010112</v>
      </c>
      <c r="L692" s="180">
        <f>(L647/L612)*AA80</f>
        <v>0</v>
      </c>
      <c r="M692" s="180">
        <f t="shared" si="21"/>
        <v>516672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5991092.3499999987</v>
      </c>
      <c r="D693" s="180">
        <f>(D615/D612)*AB76</f>
        <v>170569.54655732698</v>
      </c>
      <c r="E693" s="180">
        <f>(E623/E612)*SUM(C693:D693)</f>
        <v>2067438.5847028748</v>
      </c>
      <c r="F693" s="180">
        <f>(F624/F612)*AB64</f>
        <v>-33876.350579931473</v>
      </c>
      <c r="G693" s="180">
        <f>(G625/G612)*AB77</f>
        <v>0</v>
      </c>
      <c r="H693" s="180">
        <f>(H628/H612)*AB60</f>
        <v>2855.8663237598362</v>
      </c>
      <c r="I693" s="180">
        <f>(I629/I612)*AB78</f>
        <v>4023.9289607027695</v>
      </c>
      <c r="J693" s="180">
        <f>(J630/J612)*AB79</f>
        <v>3473.4587762573642</v>
      </c>
      <c r="K693" s="180">
        <f>(K644/K612)*AB75</f>
        <v>377677.21875357116</v>
      </c>
      <c r="L693" s="180">
        <f>(L647/L612)*AB80</f>
        <v>0</v>
      </c>
      <c r="M693" s="180">
        <f t="shared" si="21"/>
        <v>2592162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1956279.5899999999</v>
      </c>
      <c r="D694" s="180">
        <f>(D615/D612)*AC76</f>
        <v>57918.613730071564</v>
      </c>
      <c r="E694" s="180">
        <f>(E623/E612)*SUM(C694:D694)</f>
        <v>675829.2086681081</v>
      </c>
      <c r="F694" s="180">
        <f>(F624/F612)*AC64</f>
        <v>-1652.0863113075786</v>
      </c>
      <c r="G694" s="180">
        <f>(G625/G612)*AC77</f>
        <v>0</v>
      </c>
      <c r="H694" s="180">
        <f>(H628/H612)*AC60</f>
        <v>2628.9146376546569</v>
      </c>
      <c r="I694" s="180">
        <f>(I629/I612)*AC78</f>
        <v>1366.3657543573429</v>
      </c>
      <c r="J694" s="180">
        <f>(J630/J612)*AC79</f>
        <v>0</v>
      </c>
      <c r="K694" s="180">
        <f>(K644/K612)*AC75</f>
        <v>129928.53339900867</v>
      </c>
      <c r="L694" s="180">
        <f>(L647/L612)*AC80</f>
        <v>14.792038676020443</v>
      </c>
      <c r="M694" s="180">
        <f t="shared" si="21"/>
        <v>866034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149731.56</v>
      </c>
      <c r="D695" s="180">
        <f>(D615/D612)*AD76</f>
        <v>21276.225451863022</v>
      </c>
      <c r="E695" s="180">
        <f>(E623/E612)*SUM(C695:D695)</f>
        <v>57378.690986811314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501.93027711086063</v>
      </c>
      <c r="J695" s="180">
        <f>(J630/J612)*AD79</f>
        <v>0</v>
      </c>
      <c r="K695" s="180">
        <f>(K644/K612)*AD75</f>
        <v>7970.485640415669</v>
      </c>
      <c r="L695" s="180">
        <f>(L647/L612)*AD80</f>
        <v>0</v>
      </c>
      <c r="M695" s="180">
        <f t="shared" si="21"/>
        <v>87127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718138.75000000012</v>
      </c>
      <c r="D696" s="180">
        <f>(D615/D612)*AE76</f>
        <v>26929.328832792813</v>
      </c>
      <c r="E696" s="180">
        <f>(E623/E612)*SUM(C696:D696)</f>
        <v>249994.6475917495</v>
      </c>
      <c r="F696" s="180">
        <f>(F624/F612)*AE64</f>
        <v>-9.5156760772289459</v>
      </c>
      <c r="G696" s="180">
        <f>(G625/G612)*AE77</f>
        <v>0</v>
      </c>
      <c r="H696" s="180">
        <f>(H628/H612)*AE60</f>
        <v>1015.3205528763256</v>
      </c>
      <c r="I696" s="180">
        <f>(I629/I612)*AE78</f>
        <v>635.29339421761108</v>
      </c>
      <c r="J696" s="180">
        <f>(J630/J612)*AE79</f>
        <v>0</v>
      </c>
      <c r="K696" s="180">
        <f>(K644/K612)*AE75</f>
        <v>19604.395129443616</v>
      </c>
      <c r="L696" s="180">
        <f>(L647/L612)*AE80</f>
        <v>0</v>
      </c>
      <c r="M696" s="180">
        <f t="shared" si="21"/>
        <v>298169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8721102.4199999999</v>
      </c>
      <c r="D698" s="180">
        <f>(D615/D612)*AG76</f>
        <v>557241.81781292451</v>
      </c>
      <c r="E698" s="180">
        <f>(E623/E612)*SUM(C698:D698)</f>
        <v>3113187.1890159566</v>
      </c>
      <c r="F698" s="180">
        <f>(F624/F612)*AG64</f>
        <v>-8731.56159458</v>
      </c>
      <c r="G698" s="180">
        <f>(G625/G612)*AG77</f>
        <v>69907.362553509884</v>
      </c>
      <c r="H698" s="180">
        <f>(H628/H612)*AG60</f>
        <v>8817.7082680375079</v>
      </c>
      <c r="I698" s="180">
        <f>(I629/I612)*AG78</f>
        <v>13145.966170804495</v>
      </c>
      <c r="J698" s="180">
        <f>(J630/J612)*AG79</f>
        <v>137031.62199566228</v>
      </c>
      <c r="K698" s="180">
        <f>(K644/K612)*AG75</f>
        <v>766970.25496912806</v>
      </c>
      <c r="L698" s="180">
        <f>(L647/L612)*AG80</f>
        <v>416106.42496868427</v>
      </c>
      <c r="M698" s="180">
        <f t="shared" si="21"/>
        <v>5073677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1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2626717.1200000006</v>
      </c>
      <c r="D700" s="180">
        <f>(D615/D612)*AI76</f>
        <v>0</v>
      </c>
      <c r="E700" s="180">
        <f>(E623/E612)*SUM(C700:D700)</f>
        <v>881349.28792860429</v>
      </c>
      <c r="F700" s="180">
        <f>(F624/F612)*AI64</f>
        <v>-1807.742767143176</v>
      </c>
      <c r="G700" s="180">
        <f>(G625/G612)*AI77</f>
        <v>23647.573470411222</v>
      </c>
      <c r="H700" s="180">
        <f>(H628/H612)*AI60</f>
        <v>3637.2377420817329</v>
      </c>
      <c r="I700" s="180">
        <f>(I629/I612)*AI78</f>
        <v>0</v>
      </c>
      <c r="J700" s="180">
        <f>(J630/J612)*AI79</f>
        <v>53827.844529044742</v>
      </c>
      <c r="K700" s="180">
        <f>(K644/K612)*AI75</f>
        <v>0</v>
      </c>
      <c r="L700" s="180">
        <f>(L647/L612)*AI80</f>
        <v>241621.57476056472</v>
      </c>
      <c r="M700" s="180">
        <f t="shared" si="21"/>
        <v>1202276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479191.50000000006</v>
      </c>
      <c r="D701" s="180">
        <f>(D615/D612)*AJ76</f>
        <v>0</v>
      </c>
      <c r="E701" s="180">
        <f>(E623/E612)*SUM(C701:D701)</f>
        <v>160784.38142072936</v>
      </c>
      <c r="F701" s="180">
        <f>(F624/F612)*AJ64</f>
        <v>-9.3768515005442339</v>
      </c>
      <c r="G701" s="180">
        <f>(G625/G612)*AJ77</f>
        <v>0</v>
      </c>
      <c r="H701" s="180">
        <f>(H628/H612)*AJ60</f>
        <v>540.88795731124128</v>
      </c>
      <c r="I701" s="180">
        <f>(I629/I612)*AJ78</f>
        <v>0</v>
      </c>
      <c r="J701" s="180">
        <f>(J630/J612)*AJ79</f>
        <v>0</v>
      </c>
      <c r="K701" s="180">
        <f>(K644/K612)*AJ75</f>
        <v>-143.58113089545884</v>
      </c>
      <c r="L701" s="180">
        <f>(L647/L612)*AJ80</f>
        <v>39387.846132142542</v>
      </c>
      <c r="M701" s="180">
        <f t="shared" si="21"/>
        <v>200560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1968.3600000000001</v>
      </c>
      <c r="D702" s="180">
        <f>(D615/D612)*AK76</f>
        <v>0</v>
      </c>
      <c r="E702" s="180">
        <f>(E623/E612)*SUM(C702:D702)</f>
        <v>660.44899588850558</v>
      </c>
      <c r="F702" s="180">
        <f>(F624/F612)*AK64</f>
        <v>-2.4988423803248225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8560.3666844226791</v>
      </c>
      <c r="L702" s="180">
        <f>(L647/L612)*AK80</f>
        <v>0</v>
      </c>
      <c r="M702" s="180">
        <f t="shared" si="21"/>
        <v>9218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202.35</v>
      </c>
      <c r="D703" s="180">
        <f>(D615/D612)*AL76</f>
        <v>0</v>
      </c>
      <c r="E703" s="180">
        <f>(E623/E612)*SUM(C703:D703)</f>
        <v>67.895026477899933</v>
      </c>
      <c r="F703" s="180">
        <f>(F624/F612)*AL64</f>
        <v>-1.8702498729794639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4976.0027530054776</v>
      </c>
      <c r="L703" s="180">
        <f>(L647/L612)*AL80</f>
        <v>0</v>
      </c>
      <c r="M703" s="180">
        <f t="shared" si="21"/>
        <v>5042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1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1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1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1007125.87</v>
      </c>
      <c r="D713" s="180">
        <f>(D615/D612)*AV76</f>
        <v>39160.58887516817</v>
      </c>
      <c r="E713" s="180">
        <f>(E623/E612)*SUM(C713:D713)</f>
        <v>351063.24106151564</v>
      </c>
      <c r="F713" s="180">
        <f>(F624/F612)*AV64</f>
        <v>-103.33742873657967</v>
      </c>
      <c r="G713" s="180">
        <f>(G625/G612)*AV77</f>
        <v>0</v>
      </c>
      <c r="H713" s="180">
        <f>(H628/H612)*AV60</f>
        <v>1466.3658655440897</v>
      </c>
      <c r="I713" s="180">
        <f>(I629/I612)*AV78</f>
        <v>923.84268395767083</v>
      </c>
      <c r="J713" s="180">
        <f>(J630/J612)*AV79</f>
        <v>16792.389100609635</v>
      </c>
      <c r="K713" s="180">
        <f>(K644/K612)*AV75</f>
        <v>49803.194701951143</v>
      </c>
      <c r="L713" s="180">
        <f>(L647/L612)*AV80</f>
        <v>20276.597905118248</v>
      </c>
      <c r="M713" s="180">
        <f t="shared" si="21"/>
        <v>479383</v>
      </c>
      <c r="N713" s="199" t="s">
        <v>741</v>
      </c>
    </row>
    <row r="715" spans="1:83" ht="12.65" customHeight="1" x14ac:dyDescent="0.35">
      <c r="C715" s="180">
        <f>SUM(C614:C647)+SUM(C668:C713)</f>
        <v>128021801.73000002</v>
      </c>
      <c r="D715" s="180">
        <f>SUM(D616:D647)+SUM(D668:D713)</f>
        <v>7907304.0500000026</v>
      </c>
      <c r="E715" s="180">
        <f>SUM(E624:E647)+SUM(E668:E713)</f>
        <v>32163565.529734634</v>
      </c>
      <c r="F715" s="180">
        <f>SUM(F625:F648)+SUM(F668:F713)</f>
        <v>-255684.66250597133</v>
      </c>
      <c r="G715" s="180">
        <f>SUM(G626:G647)+SUM(G668:G713)</f>
        <v>2783248.9931330765</v>
      </c>
      <c r="H715" s="180">
        <f>SUM(H629:H647)+SUM(H668:H713)</f>
        <v>77077.656213296636</v>
      </c>
      <c r="I715" s="180">
        <f>SUM(I630:I647)+SUM(I668:I713)</f>
        <v>165548.80390602976</v>
      </c>
      <c r="J715" s="180">
        <f>SUM(J631:J647)+SUM(J668:J713)</f>
        <v>684524.13044135028</v>
      </c>
      <c r="K715" s="180">
        <f>SUM(K668:K713)</f>
        <v>4632573.9409092916</v>
      </c>
      <c r="L715" s="180">
        <f>SUM(L668:L713)</f>
        <v>2477918.5345724635</v>
      </c>
      <c r="M715" s="180">
        <f>SUM(M668:M713)</f>
        <v>46503640</v>
      </c>
      <c r="N715" s="198" t="s">
        <v>742</v>
      </c>
    </row>
    <row r="716" spans="1:83" ht="12.65" customHeight="1" x14ac:dyDescent="0.35">
      <c r="C716" s="180">
        <f>CE71</f>
        <v>128021801.73</v>
      </c>
      <c r="D716" s="180">
        <f>D615</f>
        <v>7907304.0500000007</v>
      </c>
      <c r="E716" s="180">
        <f>E623</f>
        <v>32163565.529734634</v>
      </c>
      <c r="F716" s="180">
        <f>F624</f>
        <v>-255684.66250597138</v>
      </c>
      <c r="G716" s="180">
        <f>G625</f>
        <v>2783248.993133076</v>
      </c>
      <c r="H716" s="180">
        <f>H628</f>
        <v>77077.656213296606</v>
      </c>
      <c r="I716" s="180">
        <f>I629</f>
        <v>165548.80390602976</v>
      </c>
      <c r="J716" s="180">
        <f>J630</f>
        <v>684524.13044135028</v>
      </c>
      <c r="K716" s="180">
        <f>K644</f>
        <v>4632573.9409092925</v>
      </c>
      <c r="L716" s="180">
        <f>L647</f>
        <v>2477918.5345724644</v>
      </c>
      <c r="M716" s="180">
        <f>C648</f>
        <v>46503641.880000003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180*2019*A</v>
      </c>
      <c r="B722" s="276">
        <f>ROUND(C165,0)</f>
        <v>3485910</v>
      </c>
      <c r="C722" s="276">
        <f>ROUND(C166,0)</f>
        <v>0</v>
      </c>
      <c r="D722" s="276">
        <f>ROUND(C167,0)</f>
        <v>0</v>
      </c>
      <c r="E722" s="276">
        <f>ROUND(C168,0)</f>
        <v>5471768</v>
      </c>
      <c r="F722" s="276">
        <f>ROUND(C169,0)</f>
        <v>0</v>
      </c>
      <c r="G722" s="276">
        <f>ROUND(C170,0)</f>
        <v>0</v>
      </c>
      <c r="H722" s="276">
        <f>ROUND(C171+C172,0)</f>
        <v>3828519</v>
      </c>
      <c r="I722" s="276">
        <f>ROUND(C175,0)</f>
        <v>225186</v>
      </c>
      <c r="J722" s="276">
        <f>ROUND(C176,0)</f>
        <v>608186</v>
      </c>
      <c r="K722" s="276">
        <f>ROUND(C179,0)</f>
        <v>1249118</v>
      </c>
      <c r="L722" s="276">
        <f>ROUND(C180,0)</f>
        <v>0</v>
      </c>
      <c r="M722" s="276">
        <f>ROUND(C183,0)</f>
        <v>16372</v>
      </c>
      <c r="N722" s="276">
        <f>ROUND(C184,0)</f>
        <v>964177</v>
      </c>
      <c r="O722" s="276">
        <f>ROUND(C185,0)</f>
        <v>0</v>
      </c>
      <c r="P722" s="276">
        <f>ROUND(C188,0)</f>
        <v>0</v>
      </c>
      <c r="Q722" s="276">
        <f>ROUND(C189,0)</f>
        <v>3095362</v>
      </c>
      <c r="R722" s="276">
        <f>ROUND(B195,0)</f>
        <v>8979210</v>
      </c>
      <c r="S722" s="276">
        <f>ROUND(C195,0)</f>
        <v>0</v>
      </c>
      <c r="T722" s="276">
        <f>ROUND(D195,0)</f>
        <v>0</v>
      </c>
      <c r="U722" s="276">
        <f>ROUND(B196,0)</f>
        <v>766764</v>
      </c>
      <c r="V722" s="276">
        <f>ROUND(C196,0)</f>
        <v>0</v>
      </c>
      <c r="W722" s="276">
        <f>ROUND(D196,0)</f>
        <v>0</v>
      </c>
      <c r="X722" s="276">
        <f>ROUND(B197,0)</f>
        <v>32182720</v>
      </c>
      <c r="Y722" s="276">
        <f>ROUND(C197,0)</f>
        <v>315463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1044163</v>
      </c>
      <c r="AE722" s="276">
        <f>ROUND(C199,0)</f>
        <v>0</v>
      </c>
      <c r="AF722" s="276">
        <f>ROUND(D199,0)</f>
        <v>0</v>
      </c>
      <c r="AG722" s="276">
        <f>ROUND(B200,0)</f>
        <v>13770470</v>
      </c>
      <c r="AH722" s="276">
        <f>ROUND(C200,0)</f>
        <v>3002766</v>
      </c>
      <c r="AI722" s="276">
        <f>ROUND(D200,0)</f>
        <v>129665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135000</v>
      </c>
      <c r="AN722" s="276">
        <f>ROUND(C202,0)</f>
        <v>0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164307</v>
      </c>
      <c r="AW722" s="276">
        <f>ROUND(C209,0)</f>
        <v>109538</v>
      </c>
      <c r="AX722" s="276">
        <f>ROUND(D209,0)</f>
        <v>0</v>
      </c>
      <c r="AY722" s="276">
        <f>ROUND(B210,0)</f>
        <v>2350763</v>
      </c>
      <c r="AZ722" s="276">
        <f>ROUND(C210,0)</f>
        <v>1671573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127003</v>
      </c>
      <c r="BF722" s="276">
        <f>ROUND(C212,0)</f>
        <v>86498</v>
      </c>
      <c r="BG722" s="276">
        <f>ROUND(D212,0)</f>
        <v>0</v>
      </c>
      <c r="BH722" s="276">
        <f>ROUND(B213,0)</f>
        <v>3885740</v>
      </c>
      <c r="BI722" s="276">
        <f>ROUND(C213,0)</f>
        <v>3477821</v>
      </c>
      <c r="BJ722" s="276">
        <f>ROUND(D213,0)</f>
        <v>45066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27946</v>
      </c>
      <c r="BO722" s="276">
        <f>ROUND(C215,0)</f>
        <v>18631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288322328</v>
      </c>
      <c r="BU722" s="276">
        <f>ROUND(C224,0)</f>
        <v>127289606</v>
      </c>
      <c r="BV722" s="276">
        <f>ROUND(C225,0)</f>
        <v>8533487</v>
      </c>
      <c r="BW722" s="276">
        <f>ROUND(C226,0)</f>
        <v>30947857</v>
      </c>
      <c r="BX722" s="276">
        <f>ROUND(C227,0)</f>
        <v>0</v>
      </c>
      <c r="BY722" s="276">
        <f>ROUND(C228,0)</f>
        <v>126680854</v>
      </c>
      <c r="BZ722" s="276">
        <f>ROUND(C231,0)</f>
        <v>3947</v>
      </c>
      <c r="CA722" s="276">
        <f>ROUND(C233,0)</f>
        <v>2497559</v>
      </c>
      <c r="CB722" s="276">
        <f>ROUND(C234,0)</f>
        <v>9463808</v>
      </c>
      <c r="CC722" s="276">
        <f>ROUND(C238+C239,0)</f>
        <v>5828942</v>
      </c>
      <c r="CD722" s="276">
        <f>D221</f>
        <v>5689500.3699999992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180*2019*A</v>
      </c>
      <c r="B726" s="276">
        <f>ROUND(C111,0)</f>
        <v>5152</v>
      </c>
      <c r="C726" s="276">
        <f>ROUND(C112,0)</f>
        <v>0</v>
      </c>
      <c r="D726" s="276">
        <f>ROUND(C113,0)</f>
        <v>0</v>
      </c>
      <c r="E726" s="276">
        <f>ROUND(C114,0)</f>
        <v>604</v>
      </c>
      <c r="F726" s="276">
        <f>ROUND(D111,0)</f>
        <v>19412</v>
      </c>
      <c r="G726" s="276">
        <f>ROUND(D112,0)</f>
        <v>0</v>
      </c>
      <c r="H726" s="276">
        <f>ROUND(D113,0)</f>
        <v>0</v>
      </c>
      <c r="I726" s="276">
        <f>ROUND(D114,0)</f>
        <v>1016</v>
      </c>
      <c r="J726" s="276">
        <f>ROUND(C116,0)</f>
        <v>10</v>
      </c>
      <c r="K726" s="276">
        <f>ROUND(C117,0)</f>
        <v>76</v>
      </c>
      <c r="L726" s="276">
        <f>ROUND(C118,0)</f>
        <v>0</v>
      </c>
      <c r="M726" s="276">
        <f>ROUND(C119,0)</f>
        <v>0</v>
      </c>
      <c r="N726" s="276">
        <f>ROUND(C120,0)</f>
        <v>21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16</v>
      </c>
      <c r="V726" s="276">
        <f>ROUND(C128,0)</f>
        <v>123</v>
      </c>
      <c r="W726" s="276">
        <f>ROUND(C129,0)</f>
        <v>10</v>
      </c>
      <c r="X726" s="276">
        <f>ROUND(B138,0)</f>
        <v>2621</v>
      </c>
      <c r="Y726" s="276">
        <f>ROUND(B139,0)</f>
        <v>11398</v>
      </c>
      <c r="Z726" s="276">
        <f>ROUND(B140,0)</f>
        <v>16851</v>
      </c>
      <c r="AA726" s="276">
        <f>ROUND(B141,0)</f>
        <v>166533888</v>
      </c>
      <c r="AB726" s="276">
        <f>ROUND(B142,0)</f>
        <v>174085107</v>
      </c>
      <c r="AC726" s="276">
        <f>ROUND(C138,0)</f>
        <v>1208</v>
      </c>
      <c r="AD726" s="276">
        <f>ROUND(C139,0)</f>
        <v>4306</v>
      </c>
      <c r="AE726" s="276">
        <f>ROUND(C140,0)</f>
        <v>9797</v>
      </c>
      <c r="AF726" s="276">
        <f>ROUND(C141,0)</f>
        <v>47528113</v>
      </c>
      <c r="AG726" s="276">
        <f>ROUND(C142,0)</f>
        <v>101205170</v>
      </c>
      <c r="AH726" s="276">
        <f>ROUND(D138,0)</f>
        <v>1323</v>
      </c>
      <c r="AI726" s="276">
        <f>ROUND(D139,0)</f>
        <v>3708</v>
      </c>
      <c r="AJ726" s="276">
        <f>ROUND(D140,0)</f>
        <v>19262</v>
      </c>
      <c r="AK726" s="276">
        <f>ROUND(D141,0)</f>
        <v>60190143</v>
      </c>
      <c r="AL726" s="276">
        <f>ROUND(D142,0)</f>
        <v>198988907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180*2019*A</v>
      </c>
      <c r="B730" s="276">
        <f>ROUND(C250,0)</f>
        <v>1003</v>
      </c>
      <c r="C730" s="276">
        <f>ROUND(C251,0)</f>
        <v>0</v>
      </c>
      <c r="D730" s="276">
        <f>ROUND(C252,0)</f>
        <v>19719335</v>
      </c>
      <c r="E730" s="276">
        <f>ROUND(C253,0)</f>
        <v>2663129</v>
      </c>
      <c r="F730" s="276">
        <f>ROUND(C254,0)</f>
        <v>0</v>
      </c>
      <c r="G730" s="276">
        <f>ROUND(C255,0)</f>
        <v>183671</v>
      </c>
      <c r="H730" s="276">
        <f>ROUND(C256,0)</f>
        <v>0</v>
      </c>
      <c r="I730" s="276">
        <f>ROUND(C257,0)</f>
        <v>3000931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8979210</v>
      </c>
      <c r="P730" s="276">
        <f>ROUND(C268,0)</f>
        <v>766764</v>
      </c>
      <c r="Q730" s="276">
        <f>ROUND(C269,0)</f>
        <v>32498184</v>
      </c>
      <c r="R730" s="276">
        <f>ROUND(C270,0)</f>
        <v>0</v>
      </c>
      <c r="S730" s="276">
        <f>ROUND(C271,0)</f>
        <v>1044163</v>
      </c>
      <c r="T730" s="276">
        <f>ROUND(C272,0)</f>
        <v>16643571</v>
      </c>
      <c r="U730" s="276">
        <f>ROUND(C273,0)</f>
        <v>135000</v>
      </c>
      <c r="V730" s="276">
        <f>ROUND(C274,0)</f>
        <v>0</v>
      </c>
      <c r="W730" s="276">
        <f>ROUND(C275,0)</f>
        <v>0</v>
      </c>
      <c r="X730" s="276">
        <f>ROUND(C276,0)</f>
        <v>11874755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68985725</v>
      </c>
      <c r="AD730" s="276">
        <f>ROUND(C287,0)</f>
        <v>0</v>
      </c>
      <c r="AE730" s="276">
        <f>ROUND(C288,0)</f>
        <v>0</v>
      </c>
      <c r="AF730" s="276">
        <f>ROUND(C289,0)</f>
        <v>3483333</v>
      </c>
      <c r="AG730" s="276">
        <f>ROUND(C304,0)</f>
        <v>0</v>
      </c>
      <c r="AH730" s="276">
        <f>ROUND(C305,0)</f>
        <v>512325</v>
      </c>
      <c r="AI730" s="276">
        <f>ROUND(C306,0)</f>
        <v>1131358</v>
      </c>
      <c r="AJ730" s="276">
        <f>ROUND(C307,0)</f>
        <v>0</v>
      </c>
      <c r="AK730" s="276">
        <f>ROUND(C308,0)</f>
        <v>0</v>
      </c>
      <c r="AL730" s="276">
        <f>ROUND(C309,0)</f>
        <v>245000</v>
      </c>
      <c r="AM730" s="276">
        <f>ROUND(C310,0)</f>
        <v>0</v>
      </c>
      <c r="AN730" s="276">
        <f>ROUND(C311,0)</f>
        <v>0</v>
      </c>
      <c r="AO730" s="276">
        <f>ROUND(C312,0)</f>
        <v>460067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107983227</v>
      </c>
      <c r="AZ730" s="276">
        <f>ROUND(C327,0)</f>
        <v>1516</v>
      </c>
      <c r="BA730" s="276">
        <f>ROUND(C328,0)</f>
        <v>0</v>
      </c>
      <c r="BB730" s="276">
        <f>ROUND(C332,0)</f>
        <v>30569515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677.5</v>
      </c>
      <c r="BJ730" s="276">
        <f>ROUND(C359,0)</f>
        <v>274252144</v>
      </c>
      <c r="BK730" s="276">
        <f>ROUND(C360,0)</f>
        <v>474279183</v>
      </c>
      <c r="BL730" s="276">
        <f>ROUND(C364,0)</f>
        <v>581774132</v>
      </c>
      <c r="BM730" s="276">
        <f>ROUND(C365,0)</f>
        <v>11961367</v>
      </c>
      <c r="BN730" s="276">
        <f>ROUND(C366,0)</f>
        <v>5828942</v>
      </c>
      <c r="BO730" s="276">
        <f>ROUND(C370,0)</f>
        <v>995311</v>
      </c>
      <c r="BP730" s="276">
        <f>ROUND(C371,0)</f>
        <v>0</v>
      </c>
      <c r="BQ730" s="276">
        <f>ROUND(C378,0)</f>
        <v>55198518</v>
      </c>
      <c r="BR730" s="276">
        <f>ROUND(C379,0)</f>
        <v>12786197</v>
      </c>
      <c r="BS730" s="276">
        <f>ROUND(C380,0)</f>
        <v>5675648</v>
      </c>
      <c r="BT730" s="276">
        <f>ROUND(C381,0)</f>
        <v>27879147</v>
      </c>
      <c r="BU730" s="276">
        <f>ROUND(C382,0)</f>
        <v>555631</v>
      </c>
      <c r="BV730" s="276">
        <f>ROUND(C383,0)</f>
        <v>9381920</v>
      </c>
      <c r="BW730" s="276">
        <f>ROUND(C384,0)</f>
        <v>6936903</v>
      </c>
      <c r="BX730" s="276">
        <f>ROUND(C385,0)</f>
        <v>833372</v>
      </c>
      <c r="BY730" s="276">
        <f>ROUND(C386,0)</f>
        <v>1249118</v>
      </c>
      <c r="BZ730" s="276">
        <f>ROUND(C387,0)</f>
        <v>980549</v>
      </c>
      <c r="CA730" s="276">
        <f>ROUND(C388,0)</f>
        <v>3095362</v>
      </c>
      <c r="CB730" s="276">
        <f>C363</f>
        <v>5689500.370000001</v>
      </c>
      <c r="CC730" s="276">
        <f>ROUND(C389,0)</f>
        <v>4805633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180*2019*6010*A</v>
      </c>
      <c r="B734" s="276">
        <f>ROUND(C59,0)</f>
        <v>2208</v>
      </c>
      <c r="C734" s="276">
        <f>ROUND(C60,2)</f>
        <v>25.11</v>
      </c>
      <c r="D734" s="276">
        <f>ROUND(C61,0)</f>
        <v>2526934</v>
      </c>
      <c r="E734" s="276">
        <f>ROUND(C62,0)</f>
        <v>492577</v>
      </c>
      <c r="F734" s="276">
        <f>ROUND(C63,0)</f>
        <v>0</v>
      </c>
      <c r="G734" s="276">
        <f>ROUND(C64,0)</f>
        <v>55388</v>
      </c>
      <c r="H734" s="276">
        <f>ROUND(C65,0)</f>
        <v>0</v>
      </c>
      <c r="I734" s="276">
        <f>ROUND(C66,0)</f>
        <v>34926</v>
      </c>
      <c r="J734" s="276">
        <f>ROUND(C67,0)</f>
        <v>189197</v>
      </c>
      <c r="K734" s="276">
        <f>ROUND(C68,0)</f>
        <v>5715</v>
      </c>
      <c r="L734" s="276">
        <f>ROUND(C69,0)</f>
        <v>12233</v>
      </c>
      <c r="M734" s="276">
        <f>ROUND(C70,0)</f>
        <v>0</v>
      </c>
      <c r="N734" s="276">
        <f>ROUND(C75,0)</f>
        <v>8000078</v>
      </c>
      <c r="O734" s="276">
        <f>ROUND(C73,0)</f>
        <v>7882962</v>
      </c>
      <c r="P734" s="276">
        <f>IF(C76&gt;0,ROUND(C76,0),0)</f>
        <v>4165</v>
      </c>
      <c r="Q734" s="276">
        <f>IF(C77&gt;0,ROUND(C77,0),0)</f>
        <v>4359</v>
      </c>
      <c r="R734" s="276">
        <f>IF(C78&gt;0,ROUND(C78,0),0)</f>
        <v>1589</v>
      </c>
      <c r="S734" s="276">
        <f>IF(C79&gt;0,ROUND(C79,0),0)</f>
        <v>28576</v>
      </c>
      <c r="T734" s="276">
        <f>IF(C80&gt;0,ROUND(C80,2),0)</f>
        <v>18.43</v>
      </c>
      <c r="U734" s="276"/>
      <c r="V734" s="276"/>
      <c r="W734" s="276"/>
      <c r="X734" s="276"/>
      <c r="Y734" s="276">
        <f>IF(M668&lt;&gt;0,ROUND(M668,0),0)</f>
        <v>1915477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180*2019*6030*A</v>
      </c>
      <c r="B735" s="276">
        <f>ROUND(D59,0)</f>
        <v>13529</v>
      </c>
      <c r="C735" s="278">
        <f>ROUND(D60,2)</f>
        <v>67.84</v>
      </c>
      <c r="D735" s="276">
        <f>ROUND(D61,0)</f>
        <v>5490624</v>
      </c>
      <c r="E735" s="276">
        <f>ROUND(D62,0)</f>
        <v>1193647</v>
      </c>
      <c r="F735" s="276">
        <f>ROUND(D63,0)</f>
        <v>0</v>
      </c>
      <c r="G735" s="276">
        <f>ROUND(D64,0)</f>
        <v>1474371</v>
      </c>
      <c r="H735" s="276">
        <f>ROUND(D65,0)</f>
        <v>0</v>
      </c>
      <c r="I735" s="276">
        <f>ROUND(D66,0)</f>
        <v>42947</v>
      </c>
      <c r="J735" s="276">
        <f>ROUND(D67,0)</f>
        <v>34870</v>
      </c>
      <c r="K735" s="276">
        <f>ROUND(D68,0)</f>
        <v>5146</v>
      </c>
      <c r="L735" s="276">
        <f>ROUND(D69,0)</f>
        <v>22337</v>
      </c>
      <c r="M735" s="276">
        <f>ROUND(D70,0)</f>
        <v>0</v>
      </c>
      <c r="N735" s="276">
        <f>ROUND(D75,0)</f>
        <v>31357043</v>
      </c>
      <c r="O735" s="276">
        <f>ROUND(D73,0)</f>
        <v>27017131</v>
      </c>
      <c r="P735" s="276">
        <f>IF(D76&gt;0,ROUND(D76,0),0)</f>
        <v>7160</v>
      </c>
      <c r="Q735" s="276">
        <f>IF(D77&gt;0,ROUND(D77,0),0)</f>
        <v>46440</v>
      </c>
      <c r="R735" s="276">
        <f>IF(D78&gt;0,ROUND(D78,0),0)</f>
        <v>2732</v>
      </c>
      <c r="S735" s="276">
        <f>IF(D79&gt;0,ROUND(D79,0),0)</f>
        <v>162524</v>
      </c>
      <c r="T735" s="278">
        <f>IF(D80&gt;0,ROUND(D80,2),0)</f>
        <v>38.15</v>
      </c>
      <c r="U735" s="276"/>
      <c r="V735" s="277"/>
      <c r="W735" s="276"/>
      <c r="X735" s="276"/>
      <c r="Y735" s="276">
        <f t="shared" ref="Y735:Y779" si="22">IF(M669&lt;&gt;0,ROUND(M669,0),0)</f>
        <v>6054992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180*2019*6070*A</v>
      </c>
      <c r="B736" s="276">
        <f>ROUND(E59,0)</f>
        <v>0</v>
      </c>
      <c r="C736" s="278">
        <f>ROUND(E60,2)</f>
        <v>10.44</v>
      </c>
      <c r="D736" s="276">
        <f>ROUND(E61,0)</f>
        <v>464075</v>
      </c>
      <c r="E736" s="276">
        <f>ROUND(E62,0)</f>
        <v>146110</v>
      </c>
      <c r="F736" s="276">
        <f>ROUND(E63,0)</f>
        <v>0</v>
      </c>
      <c r="G736" s="276">
        <f>ROUND(E64,0)</f>
        <v>5643</v>
      </c>
      <c r="H736" s="276">
        <f>ROUND(E65,0)</f>
        <v>0</v>
      </c>
      <c r="I736" s="276">
        <f>ROUND(E66,0)</f>
        <v>0</v>
      </c>
      <c r="J736" s="276">
        <f>ROUND(E67,0)</f>
        <v>0</v>
      </c>
      <c r="K736" s="276">
        <f>ROUND(E68,0)</f>
        <v>0</v>
      </c>
      <c r="L736" s="276">
        <f>ROUND(E69,0)</f>
        <v>0</v>
      </c>
      <c r="M736" s="276">
        <f>ROUND(E70,0)</f>
        <v>0</v>
      </c>
      <c r="N736" s="276">
        <f>ROUND(E75,0)</f>
        <v>0</v>
      </c>
      <c r="O736" s="276">
        <f>ROUND(E73,0)</f>
        <v>0</v>
      </c>
      <c r="P736" s="276">
        <f>IF(E76&gt;0,ROUND(E76,0),0)</f>
        <v>39558</v>
      </c>
      <c r="Q736" s="276">
        <f>IF(E77&gt;0,ROUND(E77,0),0)</f>
        <v>0</v>
      </c>
      <c r="R736" s="276">
        <f>IF(E78&gt;0,ROUND(E78,0),0)</f>
        <v>15092</v>
      </c>
      <c r="S736" s="276">
        <f>IF(E79&gt;0,ROUND(E79,0),0)</f>
        <v>0</v>
      </c>
      <c r="T736" s="278">
        <f>IF(E80&gt;0,ROUND(E80,2),0)</f>
        <v>0.16</v>
      </c>
      <c r="U736" s="276"/>
      <c r="V736" s="277"/>
      <c r="W736" s="276"/>
      <c r="X736" s="276"/>
      <c r="Y736" s="276">
        <f t="shared" si="22"/>
        <v>2973501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180*2019*6100*A</v>
      </c>
      <c r="B737" s="276">
        <f>ROUND(F59,0)</f>
        <v>1120</v>
      </c>
      <c r="C737" s="278">
        <f>ROUND(F60,2)</f>
        <v>23.15</v>
      </c>
      <c r="D737" s="276">
        <f>ROUND(F61,0)</f>
        <v>2609967</v>
      </c>
      <c r="E737" s="276">
        <f>ROUND(F62,0)</f>
        <v>474047</v>
      </c>
      <c r="F737" s="276">
        <f>ROUND(F63,0)</f>
        <v>150000</v>
      </c>
      <c r="G737" s="276">
        <f>ROUND(F64,0)</f>
        <v>265562</v>
      </c>
      <c r="H737" s="276">
        <f>ROUND(F65,0)</f>
        <v>0</v>
      </c>
      <c r="I737" s="276">
        <f>ROUND(F66,0)</f>
        <v>7621</v>
      </c>
      <c r="J737" s="276">
        <f>ROUND(F67,0)</f>
        <v>83437</v>
      </c>
      <c r="K737" s="276">
        <f>ROUND(F68,0)</f>
        <v>0</v>
      </c>
      <c r="L737" s="276">
        <f>ROUND(F69,0)</f>
        <v>6047</v>
      </c>
      <c r="M737" s="276">
        <f>ROUND(F70,0)</f>
        <v>0</v>
      </c>
      <c r="N737" s="276">
        <f>ROUND(F75,0)</f>
        <v>10246002</v>
      </c>
      <c r="O737" s="276">
        <f>ROUND(F73,0)</f>
        <v>9603007</v>
      </c>
      <c r="P737" s="276">
        <f>IF(F76&gt;0,ROUND(F76,0),0)</f>
        <v>0</v>
      </c>
      <c r="Q737" s="276">
        <f>IF(F77&gt;0,ROUND(F77,0),0)</f>
        <v>4058</v>
      </c>
      <c r="R737" s="276">
        <f>IF(F78&gt;0,ROUND(F78,0),0)</f>
        <v>0</v>
      </c>
      <c r="S737" s="276">
        <f>IF(F79&gt;0,ROUND(F79,0),0)</f>
        <v>68165</v>
      </c>
      <c r="T737" s="278">
        <f>IF(F80&gt;0,ROUND(F80,2),0)</f>
        <v>16.97</v>
      </c>
      <c r="U737" s="276"/>
      <c r="V737" s="277"/>
      <c r="W737" s="276"/>
      <c r="X737" s="276"/>
      <c r="Y737" s="276">
        <f t="shared" si="22"/>
        <v>1732783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180*2019*6120*A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2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180*2019*6140*A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2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180*2019*6150*A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2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180*2019*6170*A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960</v>
      </c>
      <c r="Q741" s="276">
        <f>IF(J77&gt;0,ROUND(J77,0),0)</f>
        <v>0</v>
      </c>
      <c r="R741" s="276">
        <f>IF(J78&gt;0,ROUND(J78,0),0)</f>
        <v>366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2"/>
        <v>67054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180*2019*6200*A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2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180*2019*6210*A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2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180*2019*6330*A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2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180*2019*6400*A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2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180*2019*7010*A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9376</v>
      </c>
      <c r="J746" s="276">
        <f>ROUND(O67,0)</f>
        <v>0</v>
      </c>
      <c r="K746" s="276">
        <f>ROUND(O68,0)</f>
        <v>0</v>
      </c>
      <c r="L746" s="276">
        <f>ROUND(O69,0)</f>
        <v>345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711</v>
      </c>
      <c r="Q746" s="276">
        <f>IF(O77&gt;0,ROUND(O77,0),0)</f>
        <v>0</v>
      </c>
      <c r="R746" s="276">
        <f>IF(O78&gt;0,ROUND(O78,0),0)</f>
        <v>271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2"/>
        <v>52923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180*2019*7020*A</v>
      </c>
      <c r="B747" s="276">
        <f>ROUND(P59,0)</f>
        <v>2495</v>
      </c>
      <c r="C747" s="278">
        <f>ROUND(P60,2)</f>
        <v>82.26</v>
      </c>
      <c r="D747" s="276">
        <f>ROUND(P61,0)</f>
        <v>7000112</v>
      </c>
      <c r="E747" s="276">
        <f>ROUND(P62,0)</f>
        <v>1483305</v>
      </c>
      <c r="F747" s="276">
        <f>ROUND(P63,0)</f>
        <v>0</v>
      </c>
      <c r="G747" s="276">
        <f>ROUND(P64,0)</f>
        <v>15702220</v>
      </c>
      <c r="H747" s="276">
        <f>ROUND(P65,0)</f>
        <v>1054</v>
      </c>
      <c r="I747" s="276">
        <f>ROUND(P66,0)</f>
        <v>501557</v>
      </c>
      <c r="J747" s="276">
        <f>ROUND(P67,0)</f>
        <v>1026197</v>
      </c>
      <c r="K747" s="276">
        <f>ROUND(P68,0)</f>
        <v>94561</v>
      </c>
      <c r="L747" s="276">
        <f>ROUND(P69,0)</f>
        <v>36769</v>
      </c>
      <c r="M747" s="276">
        <f>ROUND(P70,0)</f>
        <v>1572</v>
      </c>
      <c r="N747" s="276">
        <f>ROUND(P75,0)</f>
        <v>258030941</v>
      </c>
      <c r="O747" s="276">
        <f>ROUND(P73,0)</f>
        <v>80048343</v>
      </c>
      <c r="P747" s="276">
        <f>IF(P76&gt;0,ROUND(P76,0),0)</f>
        <v>28824</v>
      </c>
      <c r="Q747" s="276">
        <f>IF(P77&gt;0,ROUND(P77,0),0)</f>
        <v>9880</v>
      </c>
      <c r="R747" s="276">
        <f>IF(P78&gt;0,ROUND(P78,0),0)</f>
        <v>10997</v>
      </c>
      <c r="S747" s="276">
        <f>IF(P79&gt;0,ROUND(P79,0),0)</f>
        <v>125051</v>
      </c>
      <c r="T747" s="278">
        <f>IF(P80&gt;0,ROUND(P80,2),0)</f>
        <v>36.24</v>
      </c>
      <c r="U747" s="276"/>
      <c r="V747" s="277"/>
      <c r="W747" s="276"/>
      <c r="X747" s="276"/>
      <c r="Y747" s="276">
        <f t="shared" si="22"/>
        <v>13166887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180*2019*7030*A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2616</v>
      </c>
      <c r="Q748" s="276">
        <f>IF(Q77&gt;0,ROUND(Q77,0),0)</f>
        <v>0</v>
      </c>
      <c r="R748" s="276">
        <f>IF(Q78&gt;0,ROUND(Q78,0),0)</f>
        <v>998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2"/>
        <v>182722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180*2019*7040*A</v>
      </c>
      <c r="B749" s="276">
        <f>ROUND(R59,0)</f>
        <v>0</v>
      </c>
      <c r="C749" s="278">
        <f>ROUND(R60,2)</f>
        <v>23.28</v>
      </c>
      <c r="D749" s="276">
        <f>ROUND(R61,0)</f>
        <v>2400666</v>
      </c>
      <c r="E749" s="276">
        <f>ROUND(R62,0)</f>
        <v>455709</v>
      </c>
      <c r="F749" s="276">
        <f>ROUND(R63,0)</f>
        <v>1041717</v>
      </c>
      <c r="G749" s="276">
        <f>ROUND(R64,0)</f>
        <v>268772</v>
      </c>
      <c r="H749" s="276">
        <f>ROUND(R65,0)</f>
        <v>0</v>
      </c>
      <c r="I749" s="276">
        <f>ROUND(R66,0)</f>
        <v>44073</v>
      </c>
      <c r="J749" s="276">
        <f>ROUND(R67,0)</f>
        <v>86775</v>
      </c>
      <c r="K749" s="276">
        <f>ROUND(R68,0)</f>
        <v>0</v>
      </c>
      <c r="L749" s="276">
        <f>ROUND(R69,0)</f>
        <v>2125</v>
      </c>
      <c r="M749" s="276">
        <f>ROUND(R70,0)</f>
        <v>0</v>
      </c>
      <c r="N749" s="276">
        <f>ROUND(R75,0)</f>
        <v>24891929</v>
      </c>
      <c r="O749" s="276">
        <f>ROUND(R73,0)</f>
        <v>6282287</v>
      </c>
      <c r="P749" s="276">
        <f>IF(R76&gt;0,ROUND(R76,0),0)</f>
        <v>662</v>
      </c>
      <c r="Q749" s="276">
        <f>IF(R77&gt;0,ROUND(R77,0),0)</f>
        <v>209</v>
      </c>
      <c r="R749" s="276">
        <f>IF(R78&gt;0,ROUND(R78,0),0)</f>
        <v>253</v>
      </c>
      <c r="S749" s="276">
        <f>IF(R79&gt;0,ROUND(R79,0),0)</f>
        <v>24868</v>
      </c>
      <c r="T749" s="278">
        <f>IF(R80&gt;0,ROUND(R80,2),0)</f>
        <v>16.190000000000001</v>
      </c>
      <c r="U749" s="276"/>
      <c r="V749" s="277"/>
      <c r="W749" s="276"/>
      <c r="X749" s="276"/>
      <c r="Y749" s="276">
        <f t="shared" si="22"/>
        <v>1897002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180*2019*7050*A</v>
      </c>
      <c r="B750" s="276"/>
      <c r="C750" s="278">
        <f>ROUND(S60,2)</f>
        <v>6.19</v>
      </c>
      <c r="D750" s="276">
        <f>ROUND(S61,0)</f>
        <v>258855</v>
      </c>
      <c r="E750" s="276">
        <f>ROUND(S62,0)</f>
        <v>87830</v>
      </c>
      <c r="F750" s="276">
        <f>ROUND(S63,0)</f>
        <v>0</v>
      </c>
      <c r="G750" s="276">
        <f>ROUND(S64,0)</f>
        <v>287622</v>
      </c>
      <c r="H750" s="276">
        <f>ROUND(S65,0)</f>
        <v>0</v>
      </c>
      <c r="I750" s="276">
        <f>ROUND(S66,0)</f>
        <v>141339</v>
      </c>
      <c r="J750" s="276">
        <f>ROUND(S67,0)</f>
        <v>0</v>
      </c>
      <c r="K750" s="276">
        <f>ROUND(S68,0)</f>
        <v>62436</v>
      </c>
      <c r="L750" s="276">
        <f>ROUND(S69,0)</f>
        <v>724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4690</v>
      </c>
      <c r="Q750" s="276">
        <f>IF(S77&gt;0,ROUND(S77,0),0)</f>
        <v>0</v>
      </c>
      <c r="R750" s="276">
        <f>IF(S78&gt;0,ROUND(S78,0),0)</f>
        <v>1789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2"/>
        <v>607350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180*2019*7060*A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2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180*2019*7070*A</v>
      </c>
      <c r="B752" s="276">
        <f>ROUND(U59,0)</f>
        <v>0</v>
      </c>
      <c r="C752" s="278">
        <f>ROUND(U60,2)</f>
        <v>26.02</v>
      </c>
      <c r="D752" s="276">
        <f>ROUND(U61,0)</f>
        <v>1609466</v>
      </c>
      <c r="E752" s="276">
        <f>ROUND(U62,0)</f>
        <v>412564</v>
      </c>
      <c r="F752" s="276">
        <f>ROUND(U63,0)</f>
        <v>17547</v>
      </c>
      <c r="G752" s="276">
        <f>ROUND(U64,0)</f>
        <v>1834921</v>
      </c>
      <c r="H752" s="276">
        <f>ROUND(U65,0)</f>
        <v>0</v>
      </c>
      <c r="I752" s="276">
        <f>ROUND(U66,0)</f>
        <v>896523</v>
      </c>
      <c r="J752" s="276">
        <f>ROUND(U67,0)</f>
        <v>26115</v>
      </c>
      <c r="K752" s="276">
        <f>ROUND(U68,0)</f>
        <v>83963</v>
      </c>
      <c r="L752" s="276">
        <f>ROUND(U69,0)</f>
        <v>3427</v>
      </c>
      <c r="M752" s="276">
        <f>ROUND(U70,0)</f>
        <v>0</v>
      </c>
      <c r="N752" s="276">
        <f>ROUND(U75,0)</f>
        <v>51234967</v>
      </c>
      <c r="O752" s="276">
        <f>ROUND(U73,0)</f>
        <v>26466613</v>
      </c>
      <c r="P752" s="276">
        <f>IF(U76&gt;0,ROUND(U76,0),0)</f>
        <v>3779</v>
      </c>
      <c r="Q752" s="276">
        <f>IF(U77&gt;0,ROUND(U77,0),0)</f>
        <v>0</v>
      </c>
      <c r="R752" s="276">
        <f>IF(U78&gt;0,ROUND(U78,0),0)</f>
        <v>1442</v>
      </c>
      <c r="S752" s="276">
        <f>IF(U79&gt;0,ROUND(U79,0),0)</f>
        <v>174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2"/>
        <v>2207254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180*2019*7110*A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400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4384800</v>
      </c>
      <c r="O753" s="276">
        <f>ROUND(V73,0)</f>
        <v>1025360</v>
      </c>
      <c r="P753" s="276">
        <f>IF(V76&gt;0,ROUND(V76,0),0)</f>
        <v>1616</v>
      </c>
      <c r="Q753" s="276">
        <f>IF(V77&gt;0,ROUND(V77,0),0)</f>
        <v>0</v>
      </c>
      <c r="R753" s="276">
        <f>IF(V78&gt;0,ROUND(V78,0),0)</f>
        <v>617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2"/>
        <v>140142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180*2019*7120*A</v>
      </c>
      <c r="B754" s="276">
        <f>ROUND(W59,0)</f>
        <v>0</v>
      </c>
      <c r="C754" s="278">
        <f>ROUND(W60,2)</f>
        <v>2.44</v>
      </c>
      <c r="D754" s="276">
        <f>ROUND(W61,0)</f>
        <v>239702</v>
      </c>
      <c r="E754" s="276">
        <f>ROUND(W62,0)</f>
        <v>46307</v>
      </c>
      <c r="F754" s="276">
        <f>ROUND(W63,0)</f>
        <v>12275</v>
      </c>
      <c r="G754" s="276">
        <f>ROUND(W64,0)</f>
        <v>8186</v>
      </c>
      <c r="H754" s="276">
        <f>ROUND(W65,0)</f>
        <v>0</v>
      </c>
      <c r="I754" s="276">
        <f>ROUND(W66,0)</f>
        <v>132838</v>
      </c>
      <c r="J754" s="276">
        <f>ROUND(W67,0)</f>
        <v>213006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11010976</v>
      </c>
      <c r="O754" s="276">
        <f>ROUND(W73,0)</f>
        <v>2158848</v>
      </c>
      <c r="P754" s="276">
        <f>IF(W76&gt;0,ROUND(W76,0),0)</f>
        <v>1549</v>
      </c>
      <c r="Q754" s="276">
        <f>IF(W77&gt;0,ROUND(W77,0),0)</f>
        <v>0</v>
      </c>
      <c r="R754" s="276">
        <f>IF(W78&gt;0,ROUND(W78,0),0)</f>
        <v>591</v>
      </c>
      <c r="S754" s="276">
        <f>IF(W79&gt;0,ROUND(W79,0),0)</f>
        <v>21633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2"/>
        <v>414758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180*2019*7130*A</v>
      </c>
      <c r="B755" s="276">
        <f>ROUND(X59,0)</f>
        <v>0</v>
      </c>
      <c r="C755" s="278">
        <f>ROUND(X60,2)</f>
        <v>8.58</v>
      </c>
      <c r="D755" s="276">
        <f>ROUND(X61,0)</f>
        <v>665926</v>
      </c>
      <c r="E755" s="276">
        <f>ROUND(X62,0)</f>
        <v>145873</v>
      </c>
      <c r="F755" s="276">
        <f>ROUND(X63,0)</f>
        <v>0</v>
      </c>
      <c r="G755" s="276">
        <f>ROUND(X64,0)</f>
        <v>148050</v>
      </c>
      <c r="H755" s="276">
        <f>ROUND(X65,0)</f>
        <v>0</v>
      </c>
      <c r="I755" s="276">
        <f>ROUND(X66,0)</f>
        <v>127605</v>
      </c>
      <c r="J755" s="276">
        <f>ROUND(X67,0)</f>
        <v>232084</v>
      </c>
      <c r="K755" s="276">
        <f>ROUND(X68,0)</f>
        <v>0</v>
      </c>
      <c r="L755" s="276">
        <f>ROUND(X69,0)</f>
        <v>5800</v>
      </c>
      <c r="M755" s="276">
        <f>ROUND(X70,0)</f>
        <v>0</v>
      </c>
      <c r="N755" s="276">
        <f>ROUND(X75,0)</f>
        <v>54333449</v>
      </c>
      <c r="O755" s="276">
        <f>ROUND(X73,0)</f>
        <v>11798931</v>
      </c>
      <c r="P755" s="276">
        <f>IF(X76&gt;0,ROUND(X76,0),0)</f>
        <v>572</v>
      </c>
      <c r="Q755" s="276">
        <f>IF(X77&gt;0,ROUND(X77,0),0)</f>
        <v>0</v>
      </c>
      <c r="R755" s="276">
        <f>IF(X78&gt;0,ROUND(X78,0),0)</f>
        <v>218</v>
      </c>
      <c r="S755" s="276">
        <f>IF(X79&gt;0,ROUND(X79,0),0)</f>
        <v>19855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2"/>
        <v>838549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180*2019*7140*A</v>
      </c>
      <c r="B756" s="276">
        <f>ROUND(Y59,0)</f>
        <v>0</v>
      </c>
      <c r="C756" s="278">
        <f>ROUND(Y60,2)</f>
        <v>28.93</v>
      </c>
      <c r="D756" s="276">
        <f>ROUND(Y61,0)</f>
        <v>2742634</v>
      </c>
      <c r="E756" s="276">
        <f>ROUND(Y62,0)</f>
        <v>547635</v>
      </c>
      <c r="F756" s="276">
        <f>ROUND(Y63,0)</f>
        <v>7224</v>
      </c>
      <c r="G756" s="276">
        <f>ROUND(Y64,0)</f>
        <v>1294419</v>
      </c>
      <c r="H756" s="276">
        <f>ROUND(Y65,0)</f>
        <v>0</v>
      </c>
      <c r="I756" s="276">
        <f>ROUND(Y66,0)</f>
        <v>291456</v>
      </c>
      <c r="J756" s="276">
        <f>ROUND(Y67,0)</f>
        <v>334185</v>
      </c>
      <c r="K756" s="276">
        <f>ROUND(Y68,0)</f>
        <v>0</v>
      </c>
      <c r="L756" s="276">
        <f>ROUND(Y69,0)</f>
        <v>30311</v>
      </c>
      <c r="M756" s="276">
        <f>ROUND(Y70,0)</f>
        <v>263</v>
      </c>
      <c r="N756" s="276">
        <f>ROUND(Y75,0)</f>
        <v>54157676</v>
      </c>
      <c r="O756" s="276">
        <f>ROUND(Y73,0)</f>
        <v>17308903</v>
      </c>
      <c r="P756" s="276">
        <f>IF(Y76&gt;0,ROUND(Y76,0),0)</f>
        <v>10453</v>
      </c>
      <c r="Q756" s="276">
        <f>IF(Y77&gt;0,ROUND(Y77,0),0)</f>
        <v>0</v>
      </c>
      <c r="R756" s="276">
        <f>IF(Y78&gt;0,ROUND(Y78,0),0)</f>
        <v>3988</v>
      </c>
      <c r="S756" s="276">
        <f>IF(Y79&gt;0,ROUND(Y79,0),0)</f>
        <v>81494</v>
      </c>
      <c r="T756" s="278">
        <f>IF(Y80&gt;0,ROUND(Y80,2),0)</f>
        <v>2.25</v>
      </c>
      <c r="U756" s="276"/>
      <c r="V756" s="277"/>
      <c r="W756" s="276"/>
      <c r="X756" s="276"/>
      <c r="Y756" s="276">
        <f t="shared" si="22"/>
        <v>2921926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180*2019*7150*A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2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180*2019*7160*A</v>
      </c>
      <c r="B758" s="276">
        <f>ROUND(AA59,0)</f>
        <v>0</v>
      </c>
      <c r="C758" s="278">
        <f>ROUND(AA60,2)</f>
        <v>2.4300000000000002</v>
      </c>
      <c r="D758" s="276">
        <f>ROUND(AA61,0)</f>
        <v>281711</v>
      </c>
      <c r="E758" s="276">
        <f>ROUND(AA62,0)</f>
        <v>49407</v>
      </c>
      <c r="F758" s="276">
        <f>ROUND(AA63,0)</f>
        <v>0</v>
      </c>
      <c r="G758" s="276">
        <f>ROUND(AA64,0)</f>
        <v>510640</v>
      </c>
      <c r="H758" s="276">
        <f>ROUND(AA65,0)</f>
        <v>0</v>
      </c>
      <c r="I758" s="276">
        <f>ROUND(AA66,0)</f>
        <v>43916</v>
      </c>
      <c r="J758" s="276">
        <f>ROUND(AA67,0)</f>
        <v>84769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20274350</v>
      </c>
      <c r="O758" s="276">
        <f>ROUND(AA73,0)</f>
        <v>3249486</v>
      </c>
      <c r="P758" s="276">
        <f>IF(AA76&gt;0,ROUND(AA76,0),0)</f>
        <v>1001</v>
      </c>
      <c r="Q758" s="276">
        <f>IF(AA77&gt;0,ROUND(AA77,0),0)</f>
        <v>0</v>
      </c>
      <c r="R758" s="276">
        <f>IF(AA78&gt;0,ROUND(AA78,0),0)</f>
        <v>382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2"/>
        <v>516672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180*2019*7170*A</v>
      </c>
      <c r="B759" s="276"/>
      <c r="C759" s="278">
        <f>ROUND(AB60,2)</f>
        <v>18.12</v>
      </c>
      <c r="D759" s="276">
        <f>ROUND(AB61,0)</f>
        <v>1794013</v>
      </c>
      <c r="E759" s="276">
        <f>ROUND(AB62,0)</f>
        <v>343524</v>
      </c>
      <c r="F759" s="276">
        <f>ROUND(AB63,0)</f>
        <v>0</v>
      </c>
      <c r="G759" s="276">
        <f>ROUND(AB64,0)</f>
        <v>3665221</v>
      </c>
      <c r="H759" s="276">
        <f>ROUND(AB65,0)</f>
        <v>0</v>
      </c>
      <c r="I759" s="276">
        <f>ROUND(AB66,0)</f>
        <v>79181</v>
      </c>
      <c r="J759" s="276">
        <f>ROUND(AB67,0)</f>
        <v>12024</v>
      </c>
      <c r="K759" s="276">
        <f>ROUND(AB68,0)</f>
        <v>89672</v>
      </c>
      <c r="L759" s="276">
        <f>ROUND(AB69,0)</f>
        <v>7457</v>
      </c>
      <c r="M759" s="276">
        <f>ROUND(AB70,0)</f>
        <v>0</v>
      </c>
      <c r="N759" s="276">
        <f>ROUND(AB75,0)</f>
        <v>61025508</v>
      </c>
      <c r="O759" s="276">
        <f>ROUND(AB73,0)</f>
        <v>32424092</v>
      </c>
      <c r="P759" s="276">
        <f>IF(AB76&gt;0,ROUND(AB76,0),0)</f>
        <v>3319</v>
      </c>
      <c r="Q759" s="276">
        <f>IF(AB77&gt;0,ROUND(AB77,0),0)</f>
        <v>0</v>
      </c>
      <c r="R759" s="276">
        <f>IF(AB78&gt;0,ROUND(AB78,0),0)</f>
        <v>1266</v>
      </c>
      <c r="S759" s="276">
        <f>IF(AB79&gt;0,ROUND(AB79,0),0)</f>
        <v>3906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2"/>
        <v>2592162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180*2019*7180*A</v>
      </c>
      <c r="B760" s="276">
        <f>ROUND(AC59,0)</f>
        <v>0</v>
      </c>
      <c r="C760" s="278">
        <f>ROUND(AC60,2)</f>
        <v>16.68</v>
      </c>
      <c r="D760" s="276">
        <f>ROUND(AC61,0)</f>
        <v>1416521</v>
      </c>
      <c r="E760" s="276">
        <f>ROUND(AC62,0)</f>
        <v>300870</v>
      </c>
      <c r="F760" s="276">
        <f>ROUND(AC63,0)</f>
        <v>0</v>
      </c>
      <c r="G760" s="276">
        <f>ROUND(AC64,0)</f>
        <v>178746</v>
      </c>
      <c r="H760" s="276">
        <f>ROUND(AC65,0)</f>
        <v>0</v>
      </c>
      <c r="I760" s="276">
        <f>ROUND(AC66,0)</f>
        <v>18699</v>
      </c>
      <c r="J760" s="276">
        <f>ROUND(AC67,0)</f>
        <v>21924</v>
      </c>
      <c r="K760" s="276">
        <f>ROUND(AC68,0)</f>
        <v>18980</v>
      </c>
      <c r="L760" s="276">
        <f>ROUND(AC69,0)</f>
        <v>539</v>
      </c>
      <c r="M760" s="276">
        <f>ROUND(AC70,0)</f>
        <v>0</v>
      </c>
      <c r="N760" s="276">
        <f>ROUND(AC75,0)</f>
        <v>20993998</v>
      </c>
      <c r="O760" s="276">
        <f>ROUND(AC73,0)</f>
        <v>19181923</v>
      </c>
      <c r="P760" s="276">
        <f>IF(AC76&gt;0,ROUND(AC76,0),0)</f>
        <v>1127</v>
      </c>
      <c r="Q760" s="276">
        <f>IF(AC77&gt;0,ROUND(AC77,0),0)</f>
        <v>0</v>
      </c>
      <c r="R760" s="276">
        <f>IF(AC78&gt;0,ROUND(AC78,0),0)</f>
        <v>430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2"/>
        <v>866034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180*2019*7190*A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149732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1287880</v>
      </c>
      <c r="O761" s="276">
        <f>ROUND(AD73,0)</f>
        <v>1271880</v>
      </c>
      <c r="P761" s="276">
        <f>IF(AD76&gt;0,ROUND(AD76,0),0)</f>
        <v>414</v>
      </c>
      <c r="Q761" s="276">
        <f>IF(AD77&gt;0,ROUND(AD77,0),0)</f>
        <v>0</v>
      </c>
      <c r="R761" s="276">
        <f>IF(AD78&gt;0,ROUND(AD78,0),0)</f>
        <v>158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2"/>
        <v>87127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180*2019*7200*A</v>
      </c>
      <c r="B762" s="276">
        <f>ROUND(AE59,0)</f>
        <v>0</v>
      </c>
      <c r="C762" s="278">
        <f>ROUND(AE60,2)</f>
        <v>6.44</v>
      </c>
      <c r="D762" s="276">
        <f>ROUND(AE61,0)</f>
        <v>595461</v>
      </c>
      <c r="E762" s="276">
        <f>ROUND(AE62,0)</f>
        <v>120259</v>
      </c>
      <c r="F762" s="276">
        <f>ROUND(AE63,0)</f>
        <v>0</v>
      </c>
      <c r="G762" s="276">
        <f>ROUND(AE64,0)</f>
        <v>1030</v>
      </c>
      <c r="H762" s="276">
        <f>ROUND(AE65,0)</f>
        <v>0</v>
      </c>
      <c r="I762" s="276">
        <f>ROUND(AE66,0)</f>
        <v>0</v>
      </c>
      <c r="J762" s="276">
        <f>ROUND(AE67,0)</f>
        <v>0</v>
      </c>
      <c r="K762" s="276">
        <f>ROUND(AE68,0)</f>
        <v>0</v>
      </c>
      <c r="L762" s="276">
        <f>ROUND(AE69,0)</f>
        <v>1389</v>
      </c>
      <c r="M762" s="276">
        <f>ROUND(AE70,0)</f>
        <v>0</v>
      </c>
      <c r="N762" s="276">
        <f>ROUND(AE75,0)</f>
        <v>3167700</v>
      </c>
      <c r="O762" s="276">
        <f>ROUND(AE73,0)</f>
        <v>2568323</v>
      </c>
      <c r="P762" s="276">
        <f>IF(AE76&gt;0,ROUND(AE76,0),0)</f>
        <v>524</v>
      </c>
      <c r="Q762" s="276">
        <f>IF(AE77&gt;0,ROUND(AE77,0),0)</f>
        <v>0</v>
      </c>
      <c r="R762" s="276">
        <f>IF(AE78&gt;0,ROUND(AE78,0),0)</f>
        <v>200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2"/>
        <v>298169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180*2019*7220*A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2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180*2019*7230*A</v>
      </c>
      <c r="B764" s="276">
        <f>ROUND(AG59,0)</f>
        <v>0</v>
      </c>
      <c r="C764" s="278">
        <f>ROUND(AG60,2)</f>
        <v>55.96</v>
      </c>
      <c r="D764" s="276">
        <f>ROUND(AG61,0)</f>
        <v>4961063</v>
      </c>
      <c r="E764" s="276">
        <f>ROUND(AG62,0)</f>
        <v>1005342</v>
      </c>
      <c r="F764" s="276">
        <f>ROUND(AG63,0)</f>
        <v>1694345</v>
      </c>
      <c r="G764" s="276">
        <f>ROUND(AG64,0)</f>
        <v>944703</v>
      </c>
      <c r="H764" s="276">
        <f>ROUND(AG65,0)</f>
        <v>0</v>
      </c>
      <c r="I764" s="276">
        <f>ROUND(AG66,0)</f>
        <v>48219</v>
      </c>
      <c r="J764" s="276">
        <f>ROUND(AG67,0)</f>
        <v>43959</v>
      </c>
      <c r="K764" s="276">
        <f>ROUND(AG68,0)</f>
        <v>0</v>
      </c>
      <c r="L764" s="276">
        <f>ROUND(AG69,0)</f>
        <v>23472</v>
      </c>
      <c r="M764" s="276">
        <f>ROUND(AG70,0)</f>
        <v>0</v>
      </c>
      <c r="N764" s="276">
        <f>ROUND(AG75,0)</f>
        <v>123927913</v>
      </c>
      <c r="O764" s="276">
        <f>ROUND(AG73,0)</f>
        <v>20690447</v>
      </c>
      <c r="P764" s="276">
        <f>IF(AG76&gt;0,ROUND(AG76,0),0)</f>
        <v>10843</v>
      </c>
      <c r="Q764" s="276">
        <f>IF(AG77&gt;0,ROUND(AG77,0),0)</f>
        <v>1688</v>
      </c>
      <c r="R764" s="276">
        <f>IF(AG78&gt;0,ROUND(AG78,0),0)</f>
        <v>4137</v>
      </c>
      <c r="S764" s="276">
        <f>IF(AG79&gt;0,ROUND(AG79,0),0)</f>
        <v>154093</v>
      </c>
      <c r="T764" s="278">
        <f>IF(AG80&gt;0,ROUND(AG80,2),0)</f>
        <v>30.35</v>
      </c>
      <c r="U764" s="276"/>
      <c r="V764" s="277"/>
      <c r="W764" s="276"/>
      <c r="X764" s="276"/>
      <c r="Y764" s="276">
        <f t="shared" si="22"/>
        <v>5073677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180*2019*7240*A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2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180*2019*7250*A</v>
      </c>
      <c r="B766" s="276">
        <f>ROUND(AI59,0)</f>
        <v>0</v>
      </c>
      <c r="C766" s="278">
        <f>ROUND(AI60,2)</f>
        <v>23.08</v>
      </c>
      <c r="D766" s="276">
        <f>ROUND(AI61,0)</f>
        <v>1926218</v>
      </c>
      <c r="E766" s="276">
        <f>ROUND(AI62,0)</f>
        <v>384699</v>
      </c>
      <c r="F766" s="276">
        <f>ROUND(AI63,0)</f>
        <v>0</v>
      </c>
      <c r="G766" s="276">
        <f>ROUND(AI64,0)</f>
        <v>195587</v>
      </c>
      <c r="H766" s="276">
        <f>ROUND(AI65,0)</f>
        <v>0</v>
      </c>
      <c r="I766" s="276">
        <f>ROUND(AI66,0)</f>
        <v>776</v>
      </c>
      <c r="J766" s="276">
        <f>ROUND(AI67,0)</f>
        <v>117641</v>
      </c>
      <c r="K766" s="276">
        <f>ROUND(AI68,0)</f>
        <v>0</v>
      </c>
      <c r="L766" s="276">
        <f>ROUND(AI69,0)</f>
        <v>1796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571</v>
      </c>
      <c r="R766" s="276">
        <f>IF(AI78&gt;0,ROUND(AI78,0),0)</f>
        <v>0</v>
      </c>
      <c r="S766" s="276">
        <f>IF(AI79&gt;0,ROUND(AI79,0),0)</f>
        <v>60530</v>
      </c>
      <c r="T766" s="278">
        <f>IF(AI80&gt;0,ROUND(AI80,2),0)</f>
        <v>17.62</v>
      </c>
      <c r="U766" s="276"/>
      <c r="V766" s="277"/>
      <c r="W766" s="276"/>
      <c r="X766" s="276"/>
      <c r="Y766" s="276">
        <f t="shared" si="22"/>
        <v>1202276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180*2019*7260*A</v>
      </c>
      <c r="B767" s="276">
        <f>ROUND(AJ59,0)</f>
        <v>0</v>
      </c>
      <c r="C767" s="278">
        <f>ROUND(AJ60,2)</f>
        <v>3.43</v>
      </c>
      <c r="D767" s="276">
        <f>ROUND(AJ61,0)</f>
        <v>411883</v>
      </c>
      <c r="E767" s="276">
        <f>ROUND(AJ62,0)</f>
        <v>67549</v>
      </c>
      <c r="F767" s="276">
        <f>ROUND(AJ63,0)</f>
        <v>0</v>
      </c>
      <c r="G767" s="276">
        <f>ROUND(AJ64,0)</f>
        <v>1015</v>
      </c>
      <c r="H767" s="276">
        <f>ROUND(AJ65,0)</f>
        <v>0</v>
      </c>
      <c r="I767" s="276">
        <f>ROUND(AJ66,0)</f>
        <v>-1255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-23200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2.87</v>
      </c>
      <c r="U767" s="276"/>
      <c r="V767" s="277"/>
      <c r="W767" s="276"/>
      <c r="X767" s="276"/>
      <c r="Y767" s="276">
        <f t="shared" si="22"/>
        <v>200560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180*2019*7310*A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270</v>
      </c>
      <c r="H768" s="276">
        <f>ROUND(AK65,0)</f>
        <v>0</v>
      </c>
      <c r="I768" s="276">
        <f>ROUND(AK66,0)</f>
        <v>0</v>
      </c>
      <c r="J768" s="276">
        <f>ROUND(AK67,0)</f>
        <v>1698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1383194</v>
      </c>
      <c r="O768" s="276">
        <f>ROUND(AK73,0)</f>
        <v>1276637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2"/>
        <v>9218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180*2019*7320*A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202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804028</v>
      </c>
      <c r="O769" s="276">
        <f>ROUND(AL73,0)</f>
        <v>715318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2"/>
        <v>5042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180*2019*7330*A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2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180*2019*7340*A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2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180*2019*7350*A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2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180*2019*7380*A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2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180*2019*7390*A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2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180*2019*7400*A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2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180*2019*7410*A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2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180*2019*7420*A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2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180*2019*7430*A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2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180*2019*7490*A</v>
      </c>
      <c r="B779" s="276"/>
      <c r="C779" s="278">
        <f>ROUND(AV60,2)</f>
        <v>9.31</v>
      </c>
      <c r="D779" s="276">
        <f>ROUND(AV61,0)</f>
        <v>727888</v>
      </c>
      <c r="E779" s="276">
        <f>ROUND(AV62,0)</f>
        <v>162456</v>
      </c>
      <c r="F779" s="276">
        <f>ROUND(AV63,0)</f>
        <v>0</v>
      </c>
      <c r="G779" s="276">
        <f>ROUND(AV64,0)</f>
        <v>11181</v>
      </c>
      <c r="H779" s="276">
        <f>ROUND(AV65,0)</f>
        <v>0</v>
      </c>
      <c r="I779" s="276">
        <f>ROUND(AV66,0)</f>
        <v>29845</v>
      </c>
      <c r="J779" s="276">
        <f>ROUND(AV67,0)</f>
        <v>61219</v>
      </c>
      <c r="K779" s="276">
        <f>ROUND(AV68,0)</f>
        <v>0</v>
      </c>
      <c r="L779" s="276">
        <f>ROUND(AV69,0)</f>
        <v>14537</v>
      </c>
      <c r="M779" s="276">
        <f>ROUND(AV70,0)</f>
        <v>0</v>
      </c>
      <c r="N779" s="276">
        <f>ROUND(AV75,0)</f>
        <v>8047256</v>
      </c>
      <c r="O779" s="276">
        <f>ROUND(AV73,0)</f>
        <v>3286814</v>
      </c>
      <c r="P779" s="276">
        <f>IF(AV76&gt;0,ROUND(AV76,0),0)</f>
        <v>762</v>
      </c>
      <c r="Q779" s="276">
        <f>IF(AV77&gt;0,ROUND(AV77,0),0)</f>
        <v>0</v>
      </c>
      <c r="R779" s="276">
        <f>IF(AV78&gt;0,ROUND(AV78,0),0)</f>
        <v>291</v>
      </c>
      <c r="S779" s="276">
        <f>IF(AV79&gt;0,ROUND(AV79,0),0)</f>
        <v>18883</v>
      </c>
      <c r="T779" s="278">
        <f>IF(AV80&gt;0,ROUND(AV80,2),0)</f>
        <v>1.48</v>
      </c>
      <c r="U779" s="276"/>
      <c r="V779" s="277"/>
      <c r="W779" s="276"/>
      <c r="X779" s="276"/>
      <c r="Y779" s="276">
        <f t="shared" si="22"/>
        <v>479383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180*2019*8200*A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6933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180*2019*8310*A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180*2019*8320*A</v>
      </c>
      <c r="B782" s="276">
        <f>ROUND(AY59,0)</f>
        <v>67205</v>
      </c>
      <c r="C782" s="278">
        <f>ROUND(AY60,2)</f>
        <v>27.49</v>
      </c>
      <c r="D782" s="276">
        <f>ROUND(AY61,0)</f>
        <v>1157976</v>
      </c>
      <c r="E782" s="276">
        <f>ROUND(AY62,0)</f>
        <v>390673</v>
      </c>
      <c r="F782" s="276">
        <f>ROUND(AY63,0)</f>
        <v>0</v>
      </c>
      <c r="G782" s="276">
        <f>ROUND(AY64,0)</f>
        <v>744506</v>
      </c>
      <c r="H782" s="276">
        <f>ROUND(AY65,0)</f>
        <v>0</v>
      </c>
      <c r="I782" s="276">
        <f>ROUND(AY66,0)</f>
        <v>41103</v>
      </c>
      <c r="J782" s="276">
        <f>ROUND(AY67,0)</f>
        <v>10341</v>
      </c>
      <c r="K782" s="276">
        <f>ROUND(AY68,0)</f>
        <v>311</v>
      </c>
      <c r="L782" s="276">
        <f>ROUND(AY69,0)</f>
        <v>4207</v>
      </c>
      <c r="M782" s="276">
        <f>ROUND(AY70,0)</f>
        <v>535374</v>
      </c>
      <c r="N782" s="276"/>
      <c r="O782" s="276"/>
      <c r="P782" s="276">
        <f>IF(AY76&gt;0,ROUND(AY76,0),0)</f>
        <v>5359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180*2019*8330*A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180*2019*8350*A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14870</v>
      </c>
      <c r="H784" s="276">
        <f>ROUND(BA65,0)</f>
        <v>0</v>
      </c>
      <c r="I784" s="276">
        <f>ROUND(BA66,0)</f>
        <v>477383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390</v>
      </c>
      <c r="Q784" s="276">
        <f>IF(BA77&gt;0,ROUND(BA77,0),0)</f>
        <v>0</v>
      </c>
      <c r="R784" s="276">
        <f>IF(BA78&gt;0,ROUND(BA78,0),0)</f>
        <v>149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180*2019*8360*A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180*2019*8370*A</v>
      </c>
      <c r="B786" s="276"/>
      <c r="C786" s="278">
        <f>ROUND(BC60,2)</f>
        <v>6.58</v>
      </c>
      <c r="D786" s="276">
        <f>ROUND(BC61,0)</f>
        <v>248134</v>
      </c>
      <c r="E786" s="276">
        <f>ROUND(BC62,0)</f>
        <v>91077</v>
      </c>
      <c r="F786" s="276">
        <f>ROUND(BC63,0)</f>
        <v>0</v>
      </c>
      <c r="G786" s="276">
        <f>ROUND(BC64,0)</f>
        <v>0</v>
      </c>
      <c r="H786" s="276">
        <f>ROUND(BC65,0)</f>
        <v>3469</v>
      </c>
      <c r="I786" s="276">
        <f>ROUND(BC66,0)</f>
        <v>260</v>
      </c>
      <c r="J786" s="276">
        <f>ROUND(BC67,0)</f>
        <v>3097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180*2019*8420*A</v>
      </c>
      <c r="B787" s="276"/>
      <c r="C787" s="278">
        <f>ROUND(BD60,2)</f>
        <v>4.53</v>
      </c>
      <c r="D787" s="276">
        <f>ROUND(BD61,0)</f>
        <v>258122</v>
      </c>
      <c r="E787" s="276">
        <f>ROUND(BD62,0)</f>
        <v>70261</v>
      </c>
      <c r="F787" s="276">
        <f>ROUND(BD63,0)</f>
        <v>0</v>
      </c>
      <c r="G787" s="276">
        <f>ROUND(BD64,0)</f>
        <v>-617891</v>
      </c>
      <c r="H787" s="276">
        <f>ROUND(BD65,0)</f>
        <v>0</v>
      </c>
      <c r="I787" s="276">
        <f>ROUND(BD66,0)</f>
        <v>389</v>
      </c>
      <c r="J787" s="276">
        <f>ROUND(BD67,0)</f>
        <v>7447</v>
      </c>
      <c r="K787" s="276">
        <f>ROUND(BD68,0)</f>
        <v>83514</v>
      </c>
      <c r="L787" s="276">
        <f>ROUND(BD69,0)</f>
        <v>6711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180*2019*8430*A</v>
      </c>
      <c r="B788" s="276">
        <f>ROUND(BE59,0)</f>
        <v>202634</v>
      </c>
      <c r="C788" s="278">
        <f>ROUND(BE60,2)</f>
        <v>9.69</v>
      </c>
      <c r="D788" s="276">
        <f>ROUND(BE61,0)</f>
        <v>758919</v>
      </c>
      <c r="E788" s="276">
        <f>ROUND(BE62,0)</f>
        <v>172941</v>
      </c>
      <c r="F788" s="276">
        <f>ROUND(BE63,0)</f>
        <v>0</v>
      </c>
      <c r="G788" s="276">
        <f>ROUND(BE64,0)</f>
        <v>40624</v>
      </c>
      <c r="H788" s="276">
        <f>ROUND(BE65,0)</f>
        <v>499640</v>
      </c>
      <c r="I788" s="276">
        <f>ROUND(BE66,0)</f>
        <v>843107</v>
      </c>
      <c r="J788" s="276">
        <f>ROUND(BE67,0)</f>
        <v>5584</v>
      </c>
      <c r="K788" s="276">
        <f>ROUND(BE68,0)</f>
        <v>0</v>
      </c>
      <c r="L788" s="276">
        <f>ROUND(BE69,0)</f>
        <v>261460</v>
      </c>
      <c r="M788" s="276">
        <f>ROUND(BE70,0)</f>
        <v>0</v>
      </c>
      <c r="N788" s="276"/>
      <c r="O788" s="276"/>
      <c r="P788" s="276">
        <f>IF(BE76&gt;0,ROUND(BE76,0),0)</f>
        <v>48771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180*2019*8460*A</v>
      </c>
      <c r="B789" s="276"/>
      <c r="C789" s="278">
        <f>ROUND(BF60,2)</f>
        <v>0</v>
      </c>
      <c r="D789" s="276">
        <f>ROUND(BF61,0)</f>
        <v>0</v>
      </c>
      <c r="E789" s="276">
        <f>ROUND(BF62,0)</f>
        <v>0</v>
      </c>
      <c r="F789" s="276">
        <f>ROUND(BF63,0)</f>
        <v>0</v>
      </c>
      <c r="G789" s="276">
        <f>ROUND(BF64,0)</f>
        <v>0</v>
      </c>
      <c r="H789" s="276">
        <f>ROUND(BF65,0)</f>
        <v>0</v>
      </c>
      <c r="I789" s="276">
        <f>ROUND(BF66,0)</f>
        <v>0</v>
      </c>
      <c r="J789" s="276">
        <f>ROUND(BF67,0)</f>
        <v>0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2412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180*2019*8470*A</v>
      </c>
      <c r="B790" s="276"/>
      <c r="C790" s="278">
        <f>ROUND(BG60,2)</f>
        <v>1.1000000000000001</v>
      </c>
      <c r="D790" s="276">
        <f>ROUND(BG61,0)</f>
        <v>49455</v>
      </c>
      <c r="E790" s="276">
        <f>ROUND(BG62,0)</f>
        <v>15936</v>
      </c>
      <c r="F790" s="276">
        <f>ROUND(BG63,0)</f>
        <v>0</v>
      </c>
      <c r="G790" s="276">
        <f>ROUND(BG64,0)</f>
        <v>49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180*2019*8480*A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180*2019*8490*A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180*2019*8510*A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3643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180*2019*8530*A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180*2019*8560*A</v>
      </c>
      <c r="B795" s="276"/>
      <c r="C795" s="278">
        <f>ROUND(BL60,2)</f>
        <v>21.44</v>
      </c>
      <c r="D795" s="276">
        <f>ROUND(BL61,0)</f>
        <v>1019347</v>
      </c>
      <c r="E795" s="276">
        <f>ROUND(BL62,0)</f>
        <v>307725</v>
      </c>
      <c r="F795" s="276">
        <f>ROUND(BL63,0)</f>
        <v>0</v>
      </c>
      <c r="G795" s="276">
        <f>ROUND(BL64,0)</f>
        <v>38785</v>
      </c>
      <c r="H795" s="276">
        <f>ROUND(BL65,0)</f>
        <v>0</v>
      </c>
      <c r="I795" s="276">
        <f>ROUND(BL66,0)</f>
        <v>30298</v>
      </c>
      <c r="J795" s="276">
        <f>ROUND(BL67,0)</f>
        <v>0</v>
      </c>
      <c r="K795" s="276">
        <f>ROUND(BL68,0)</f>
        <v>22753</v>
      </c>
      <c r="L795" s="276">
        <f>ROUND(BL69,0)</f>
        <v>1034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0.03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180*2019*8590*A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180*2019*8610*A</v>
      </c>
      <c r="B797" s="276"/>
      <c r="C797" s="278">
        <f>ROUND(BN60,2)</f>
        <v>88.42</v>
      </c>
      <c r="D797" s="276">
        <f>ROUND(BN61,0)</f>
        <v>8229964</v>
      </c>
      <c r="E797" s="276">
        <f>ROUND(BN62,0)</f>
        <v>2114174</v>
      </c>
      <c r="F797" s="276">
        <f>ROUND(BN63,0)</f>
        <v>586918</v>
      </c>
      <c r="G797" s="276">
        <f>ROUND(BN64,0)</f>
        <v>320874</v>
      </c>
      <c r="H797" s="276">
        <f>ROUND(BN65,0)</f>
        <v>434</v>
      </c>
      <c r="I797" s="276">
        <f>ROUND(BN66,0)</f>
        <v>4744943</v>
      </c>
      <c r="J797" s="276">
        <f>ROUND(BN67,0)</f>
        <v>1610052</v>
      </c>
      <c r="K797" s="276">
        <f>ROUND(BN68,0)</f>
        <v>203640</v>
      </c>
      <c r="L797" s="276">
        <f>ROUND(BN69,0)</f>
        <v>862886</v>
      </c>
      <c r="M797" s="276">
        <f>ROUND(BN70,0)</f>
        <v>120</v>
      </c>
      <c r="N797" s="276"/>
      <c r="O797" s="276"/>
      <c r="P797" s="276">
        <f>IF(BN76&gt;0,ROUND(BN76,0),0)</f>
        <v>8421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0.01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180*2019*8620*A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180*2019*8630*A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180*2019*8640*A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180*2019*8650*A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1123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180*2019*8660*A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996</v>
      </c>
      <c r="Q802" s="276">
        <f>IF(BS77&gt;0,ROUND(BS77,0),0)</f>
        <v>0</v>
      </c>
      <c r="R802" s="276">
        <f>IF(BS78&gt;0,ROUND(BS78,0),0)</f>
        <v>380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180*2019*8670*A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180*2019*8680*A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180*2019*8690*A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2596</v>
      </c>
      <c r="Q805" s="276">
        <f>IF(BV77&gt;0,ROUND(BV77,0),0)</f>
        <v>0</v>
      </c>
      <c r="R805" s="276">
        <f>IF(BV78&gt;0,ROUND(BV78,0),0)</f>
        <v>990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180*2019*8700*A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1000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180*2019*8710*A</v>
      </c>
      <c r="B807" s="276"/>
      <c r="C807" s="278">
        <f>ROUND(BX60,2)</f>
        <v>11.77</v>
      </c>
      <c r="D807" s="276">
        <f>ROUND(BX61,0)</f>
        <v>1153666</v>
      </c>
      <c r="E807" s="276">
        <f>ROUND(BX62,0)</f>
        <v>224945</v>
      </c>
      <c r="F807" s="276">
        <f>ROUND(BX63,0)</f>
        <v>7310</v>
      </c>
      <c r="G807" s="276">
        <f>ROUND(BX64,0)</f>
        <v>5308</v>
      </c>
      <c r="H807" s="276">
        <f>ROUND(BX65,0)</f>
        <v>0</v>
      </c>
      <c r="I807" s="276">
        <f>ROUND(BX66,0)</f>
        <v>107051</v>
      </c>
      <c r="J807" s="276">
        <f>ROUND(BX67,0)</f>
        <v>0</v>
      </c>
      <c r="K807" s="276">
        <f>ROUND(BX68,0)</f>
        <v>0</v>
      </c>
      <c r="L807" s="276">
        <f>ROUND(BX69,0)</f>
        <v>6268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0.39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180*2019*8720*A</v>
      </c>
      <c r="B808" s="276"/>
      <c r="C808" s="278">
        <f>ROUND(BY60,2)</f>
        <v>9.31</v>
      </c>
      <c r="D808" s="276">
        <f>ROUND(BY61,0)</f>
        <v>1057859</v>
      </c>
      <c r="E808" s="276">
        <f>ROUND(BY62,0)</f>
        <v>179645</v>
      </c>
      <c r="F808" s="276">
        <f>ROUND(BY63,0)</f>
        <v>0</v>
      </c>
      <c r="G808" s="276">
        <f>ROUND(BY64,0)</f>
        <v>5954</v>
      </c>
      <c r="H808" s="276">
        <f>ROUND(BY65,0)</f>
        <v>0</v>
      </c>
      <c r="I808" s="276">
        <f>ROUND(BY66,0)</f>
        <v>1950</v>
      </c>
      <c r="J808" s="276">
        <f>ROUND(BY67,0)</f>
        <v>0</v>
      </c>
      <c r="K808" s="276">
        <f>ROUND(BY68,0)</f>
        <v>160976</v>
      </c>
      <c r="L808" s="276">
        <f>ROUND(BY69,0)</f>
        <v>6521</v>
      </c>
      <c r="M808" s="276">
        <f>ROUND(BY70,0)</f>
        <v>0</v>
      </c>
      <c r="N808" s="276"/>
      <c r="O808" s="276"/>
      <c r="P808" s="276">
        <f>IF(BY76&gt;0,ROUND(BY76,0),0)</f>
        <v>7261</v>
      </c>
      <c r="Q808" s="276">
        <f>IF(BY77&gt;0,ROUND(BY77,0),0)</f>
        <v>0</v>
      </c>
      <c r="R808" s="276">
        <f>IF(BY78&gt;0,ROUND(BY78,0),0)</f>
        <v>2770</v>
      </c>
      <c r="S808" s="276">
        <f>IF(BY79&gt;0,ROUND(BY79,0),0)</f>
        <v>0</v>
      </c>
      <c r="T808" s="278">
        <f>IF(BY80&gt;0,ROUND(BY80,2),0)</f>
        <v>0.54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180*2019*8730*A</v>
      </c>
      <c r="B809" s="276"/>
      <c r="C809" s="278">
        <f>ROUND(BZ60,2)</f>
        <v>0.33</v>
      </c>
      <c r="D809" s="276">
        <f>ROUND(BZ61,0)</f>
        <v>32578</v>
      </c>
      <c r="E809" s="276">
        <f>ROUND(BZ62,0)</f>
        <v>27749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1157</v>
      </c>
      <c r="J809" s="276">
        <f>ROUND(BZ67,0)</f>
        <v>0</v>
      </c>
      <c r="K809" s="276">
        <f>ROUND(BZ68,0)</f>
        <v>0</v>
      </c>
      <c r="L809" s="276">
        <f>ROUND(BZ69,0)</f>
        <v>145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0.08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180*2019*8740*A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180*2019*8770*A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180*2019*8790*A</v>
      </c>
      <c r="B812" s="276"/>
      <c r="C812" s="278">
        <f>ROUND(CC60,2)</f>
        <v>57.13</v>
      </c>
      <c r="D812" s="276">
        <f>ROUND(CC61,0)</f>
        <v>3108780</v>
      </c>
      <c r="E812" s="276">
        <f>ROUND(CC62,0)</f>
        <v>1271360</v>
      </c>
      <c r="F812" s="276">
        <f>ROUND(CC63,0)</f>
        <v>2158312</v>
      </c>
      <c r="G812" s="276">
        <f>ROUND(CC64,0)</f>
        <v>471789</v>
      </c>
      <c r="H812" s="276">
        <f>ROUND(CC65,0)</f>
        <v>51035</v>
      </c>
      <c r="I812" s="276">
        <f>ROUND(CC66,0)</f>
        <v>524331</v>
      </c>
      <c r="J812" s="276">
        <f>ROUND(CC67,0)</f>
        <v>2731279</v>
      </c>
      <c r="K812" s="276">
        <f>ROUND(CC68,0)</f>
        <v>1703</v>
      </c>
      <c r="L812" s="276">
        <f>ROUND(CC69,0)</f>
        <v>3126341</v>
      </c>
      <c r="M812" s="276">
        <f>ROUND(CC70,0)</f>
        <v>456982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0.84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180*2019*9000*A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5325029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3">SUM(C734:C813)</f>
        <v>677.4799999999999</v>
      </c>
      <c r="D815" s="277">
        <f t="shared" si="23"/>
        <v>55198519</v>
      </c>
      <c r="E815" s="277">
        <f t="shared" si="23"/>
        <v>12786196</v>
      </c>
      <c r="F815" s="277">
        <f t="shared" si="23"/>
        <v>5675648</v>
      </c>
      <c r="G815" s="277">
        <f t="shared" si="23"/>
        <v>27879017</v>
      </c>
      <c r="H815" s="277">
        <f t="shared" si="23"/>
        <v>555632</v>
      </c>
      <c r="I815" s="277">
        <f t="shared" si="23"/>
        <v>9381922</v>
      </c>
      <c r="J815" s="277">
        <f t="shared" si="23"/>
        <v>6936900</v>
      </c>
      <c r="K815" s="277">
        <f t="shared" si="23"/>
        <v>833370</v>
      </c>
      <c r="L815" s="277">
        <f>SUM(L734:L813)+SUM(U734:U813)</f>
        <v>9769910</v>
      </c>
      <c r="M815" s="277">
        <f>SUM(M734:M813)+SUM(V734:V813)</f>
        <v>995311</v>
      </c>
      <c r="N815" s="277">
        <f t="shared" ref="N815:Y815" si="24">SUM(N734:N813)</f>
        <v>748536488</v>
      </c>
      <c r="O815" s="277">
        <f t="shared" si="24"/>
        <v>274257305</v>
      </c>
      <c r="P815" s="277">
        <f t="shared" si="24"/>
        <v>202634</v>
      </c>
      <c r="Q815" s="277">
        <f t="shared" si="24"/>
        <v>67205</v>
      </c>
      <c r="R815" s="277">
        <f t="shared" si="24"/>
        <v>52096</v>
      </c>
      <c r="S815" s="277">
        <f t="shared" si="24"/>
        <v>769752</v>
      </c>
      <c r="T815" s="281">
        <f t="shared" si="24"/>
        <v>182.59999999999997</v>
      </c>
      <c r="U815" s="277">
        <f t="shared" si="24"/>
        <v>5325029</v>
      </c>
      <c r="V815" s="277">
        <f t="shared" si="24"/>
        <v>0</v>
      </c>
      <c r="W815" s="277">
        <f t="shared" si="24"/>
        <v>0</v>
      </c>
      <c r="X815" s="277">
        <f t="shared" si="24"/>
        <v>0</v>
      </c>
      <c r="Y815" s="277">
        <f t="shared" si="24"/>
        <v>46503640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677.49648141404145</v>
      </c>
      <c r="D816" s="277">
        <f>CE61</f>
        <v>55198517.650000013</v>
      </c>
      <c r="E816" s="277">
        <f>CE62</f>
        <v>12786196</v>
      </c>
      <c r="F816" s="277">
        <f>CE63</f>
        <v>5675647.9900000002</v>
      </c>
      <c r="G816" s="277">
        <f>CE64</f>
        <v>27879016.870000008</v>
      </c>
      <c r="H816" s="280">
        <f>CE65</f>
        <v>555630.92000000004</v>
      </c>
      <c r="I816" s="280">
        <f>CE66</f>
        <v>9381920.1600000001</v>
      </c>
      <c r="J816" s="280">
        <f>CE67</f>
        <v>6936900</v>
      </c>
      <c r="K816" s="280">
        <f>CE68</f>
        <v>833371.8899999999</v>
      </c>
      <c r="L816" s="280">
        <f>CE69</f>
        <v>9769911.3900000006</v>
      </c>
      <c r="M816" s="280">
        <f>CE70</f>
        <v>995311.14</v>
      </c>
      <c r="N816" s="277">
        <f>CE75</f>
        <v>748531327.41999996</v>
      </c>
      <c r="O816" s="277">
        <f>CE73</f>
        <v>274252144.05000007</v>
      </c>
      <c r="P816" s="277">
        <f>CE76</f>
        <v>202634</v>
      </c>
      <c r="Q816" s="277">
        <f>CE77</f>
        <v>67205</v>
      </c>
      <c r="R816" s="277">
        <f>CE78</f>
        <v>52093.718267568904</v>
      </c>
      <c r="S816" s="277">
        <f>CE79</f>
        <v>769750.00000000012</v>
      </c>
      <c r="T816" s="281">
        <f>CE80</f>
        <v>182.59972737224666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46503641.880000003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55198517.650000013</v>
      </c>
      <c r="E817" s="180">
        <f>C379</f>
        <v>12786197.129999999</v>
      </c>
      <c r="F817" s="180">
        <f>C380</f>
        <v>5675647.9900000002</v>
      </c>
      <c r="G817" s="240">
        <f>C381</f>
        <v>27879146.820000004</v>
      </c>
      <c r="H817" s="240">
        <f>C382</f>
        <v>555630.92000000004</v>
      </c>
      <c r="I817" s="240">
        <f>C383</f>
        <v>9381920.1600000001</v>
      </c>
      <c r="J817" s="240">
        <f>C384</f>
        <v>6936903.4400000013</v>
      </c>
      <c r="K817" s="240">
        <f>C385</f>
        <v>833371.8899999999</v>
      </c>
      <c r="L817" s="240">
        <f>C386+C387+C388+C389</f>
        <v>10130662.390000001</v>
      </c>
      <c r="M817" s="240">
        <f>C370</f>
        <v>995311.14</v>
      </c>
      <c r="N817" s="180">
        <f>D361</f>
        <v>748531327.42000008</v>
      </c>
      <c r="O817" s="180">
        <f>C359</f>
        <v>274252144.05000007</v>
      </c>
    </row>
  </sheetData>
  <mergeCells count="1">
    <mergeCell ref="B220:C220"/>
  </mergeCells>
  <hyperlinks>
    <hyperlink ref="F16" r:id="rId1" xr:uid="{95A5BD9F-9B92-486D-9842-A8A2C1A30391}"/>
    <hyperlink ref="C17" r:id="rId2" xr:uid="{20F48538-4EAE-4551-A2CC-92D1DBE5CC22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39" transitionEvaluation="1" transitionEntry="1" codeName="Sheet10">
    <pageSetUpPr autoPageBreaks="0" fitToPage="1"/>
  </sheetPr>
  <dimension ref="A1:CF719"/>
  <sheetViews>
    <sheetView showGridLines="0" topLeftCell="A139" zoomScale="75" workbookViewId="0">
      <selection activeCell="I198" sqref="I198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3" t="s">
        <v>1259</v>
      </c>
    </row>
    <row r="17" spans="1:6" ht="12.75" customHeight="1" x14ac:dyDescent="0.35">
      <c r="A17" s="180" t="s">
        <v>1230</v>
      </c>
      <c r="C17" s="283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v>12015794.450000001</v>
      </c>
      <c r="C47" s="184">
        <v>275325.88</v>
      </c>
      <c r="D47" s="184">
        <v>497595.98000000004</v>
      </c>
      <c r="E47" s="184">
        <v>54034.159999999989</v>
      </c>
      <c r="F47" s="184">
        <v>231276.53999999998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607900.61</v>
      </c>
      <c r="Q47" s="184">
        <v>0</v>
      </c>
      <c r="R47" s="184">
        <v>167713.60000000001</v>
      </c>
      <c r="S47" s="184">
        <v>20568.830000000002</v>
      </c>
      <c r="T47" s="184">
        <v>0</v>
      </c>
      <c r="U47" s="184">
        <v>128074.95000000001</v>
      </c>
      <c r="V47" s="184">
        <v>0</v>
      </c>
      <c r="W47" s="184">
        <v>20870.32</v>
      </c>
      <c r="X47" s="184">
        <v>49297.560000000005</v>
      </c>
      <c r="Y47" s="184">
        <v>233018.78000000003</v>
      </c>
      <c r="Z47" s="184">
        <v>0</v>
      </c>
      <c r="AA47" s="184">
        <v>22205.3</v>
      </c>
      <c r="AB47" s="184">
        <v>128779.57999999999</v>
      </c>
      <c r="AC47" s="184">
        <v>134246.37000000002</v>
      </c>
      <c r="AD47" s="184">
        <v>0</v>
      </c>
      <c r="AE47" s="184">
        <v>49753.33</v>
      </c>
      <c r="AF47" s="184">
        <v>0</v>
      </c>
      <c r="AG47" s="184">
        <v>415388.99</v>
      </c>
      <c r="AH47" s="184">
        <v>0</v>
      </c>
      <c r="AI47" s="184">
        <v>180661.12</v>
      </c>
      <c r="AJ47" s="184">
        <v>17782.22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33191.24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98502.29</v>
      </c>
      <c r="AZ47" s="184">
        <v>0</v>
      </c>
      <c r="BA47" s="184">
        <v>0</v>
      </c>
      <c r="BB47" s="184">
        <v>0</v>
      </c>
      <c r="BC47" s="184">
        <v>20857.18</v>
      </c>
      <c r="BD47" s="184">
        <v>17186.740000000002</v>
      </c>
      <c r="BE47" s="184">
        <v>73240.079999999987</v>
      </c>
      <c r="BF47" s="184">
        <v>0</v>
      </c>
      <c r="BG47" s="184">
        <v>4012.9</v>
      </c>
      <c r="BH47" s="184">
        <v>0</v>
      </c>
      <c r="BI47" s="184">
        <v>0</v>
      </c>
      <c r="BJ47" s="184">
        <v>0</v>
      </c>
      <c r="BK47" s="184">
        <v>0</v>
      </c>
      <c r="BL47" s="184">
        <v>77363.969999999987</v>
      </c>
      <c r="BM47" s="184">
        <v>0</v>
      </c>
      <c r="BN47" s="184">
        <v>177949.00000000003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16312.950000000003</v>
      </c>
      <c r="BX47" s="184">
        <v>105975.95999999998</v>
      </c>
      <c r="BY47" s="184">
        <v>69222.38</v>
      </c>
      <c r="BZ47" s="184">
        <v>35309.56</v>
      </c>
      <c r="CA47" s="184">
        <v>0</v>
      </c>
      <c r="CB47" s="184">
        <v>0</v>
      </c>
      <c r="CC47" s="184">
        <v>8052176.0800000001</v>
      </c>
      <c r="CD47" s="195"/>
      <c r="CE47" s="195">
        <f>SUM(C47:CC47)</f>
        <v>12015794.450000001</v>
      </c>
    </row>
    <row r="48" spans="1:83" ht="12.65" customHeight="1" x14ac:dyDescent="0.3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12015794.450000001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>
        <v>4960417.51</v>
      </c>
      <c r="C51" s="184">
        <v>143109.21999999997</v>
      </c>
      <c r="D51" s="184">
        <v>4245.6000000000004</v>
      </c>
      <c r="E51" s="184">
        <v>30624</v>
      </c>
      <c r="F51" s="184">
        <v>1437.45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73540.239999999991</v>
      </c>
      <c r="P51" s="184">
        <v>767350.5199999999</v>
      </c>
      <c r="Q51" s="184">
        <v>0</v>
      </c>
      <c r="R51" s="184">
        <v>79400.249999999985</v>
      </c>
      <c r="S51" s="184">
        <v>0</v>
      </c>
      <c r="T51" s="184">
        <v>0</v>
      </c>
      <c r="U51" s="184">
        <v>22610.879999999997</v>
      </c>
      <c r="V51" s="184">
        <v>0</v>
      </c>
      <c r="W51" s="184">
        <v>194425.97</v>
      </c>
      <c r="X51" s="184">
        <v>72527.669999999984</v>
      </c>
      <c r="Y51" s="184">
        <v>220854.56000000003</v>
      </c>
      <c r="Z51" s="184">
        <v>0</v>
      </c>
      <c r="AA51" s="184">
        <v>82741.389999999985</v>
      </c>
      <c r="AB51" s="184">
        <v>3903.69</v>
      </c>
      <c r="AC51" s="184">
        <v>16158.799999999997</v>
      </c>
      <c r="AD51" s="184">
        <v>0</v>
      </c>
      <c r="AE51" s="184">
        <v>0</v>
      </c>
      <c r="AF51" s="184">
        <v>0</v>
      </c>
      <c r="AG51" s="184">
        <v>41502.559999999998</v>
      </c>
      <c r="AH51" s="184">
        <v>0</v>
      </c>
      <c r="AI51" s="184">
        <v>120424.12000000001</v>
      </c>
      <c r="AJ51" s="184">
        <v>0</v>
      </c>
      <c r="AK51" s="184">
        <v>1698.24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3490.26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4480.17</v>
      </c>
      <c r="AZ51" s="184">
        <v>0</v>
      </c>
      <c r="BA51" s="184">
        <v>0</v>
      </c>
      <c r="BB51" s="184">
        <v>0</v>
      </c>
      <c r="BC51" s="184">
        <v>2386.2800000000002</v>
      </c>
      <c r="BD51" s="184">
        <v>7447.2000000000016</v>
      </c>
      <c r="BE51" s="184">
        <v>7111.73</v>
      </c>
      <c r="BF51" s="184">
        <v>0</v>
      </c>
      <c r="BG51" s="184">
        <v>0</v>
      </c>
      <c r="BH51" s="184">
        <v>0</v>
      </c>
      <c r="BI51" s="184">
        <v>0</v>
      </c>
      <c r="BJ51" s="184">
        <v>1307.9000000000001</v>
      </c>
      <c r="BK51" s="184">
        <v>0</v>
      </c>
      <c r="BL51" s="184">
        <v>0</v>
      </c>
      <c r="BM51" s="184">
        <v>0</v>
      </c>
      <c r="BN51" s="184">
        <v>410090.1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0</v>
      </c>
      <c r="BZ51" s="184">
        <v>0</v>
      </c>
      <c r="CA51" s="184">
        <v>0</v>
      </c>
      <c r="CB51" s="184">
        <v>0</v>
      </c>
      <c r="CC51" s="184">
        <v>2647548.71</v>
      </c>
      <c r="CD51" s="195"/>
      <c r="CE51" s="195">
        <f>SUM(C51:CD51)</f>
        <v>4960417.51</v>
      </c>
    </row>
    <row r="52" spans="1:84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4960417.51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2632</v>
      </c>
      <c r="D59" s="184">
        <v>14348</v>
      </c>
      <c r="E59" s="184"/>
      <c r="F59" s="184">
        <v>1352</v>
      </c>
      <c r="G59" s="184"/>
      <c r="H59" s="184"/>
      <c r="I59" s="184"/>
      <c r="J59" s="184"/>
      <c r="K59" s="184"/>
      <c r="L59" s="184"/>
      <c r="M59" s="184"/>
      <c r="N59" s="184"/>
      <c r="O59" s="184">
        <v>651</v>
      </c>
      <c r="P59" s="185">
        <v>654109</v>
      </c>
      <c r="Q59" s="185"/>
      <c r="R59" s="185">
        <v>1239013</v>
      </c>
      <c r="S59" s="248"/>
      <c r="T59" s="248"/>
      <c r="U59" s="224">
        <v>380545</v>
      </c>
      <c r="V59" s="185">
        <v>14331</v>
      </c>
      <c r="W59" s="185">
        <v>16152</v>
      </c>
      <c r="X59" s="185">
        <v>15497</v>
      </c>
      <c r="Y59" s="185">
        <v>48446</v>
      </c>
      <c r="Z59" s="185"/>
      <c r="AA59" s="185">
        <v>13930</v>
      </c>
      <c r="AB59" s="248"/>
      <c r="AC59" s="185">
        <v>32564</v>
      </c>
      <c r="AD59" s="185"/>
      <c r="AE59" s="185">
        <v>13828</v>
      </c>
      <c r="AF59" s="185"/>
      <c r="AG59" s="185">
        <v>43023</v>
      </c>
      <c r="AH59" s="185"/>
      <c r="AI59" s="185">
        <v>2139</v>
      </c>
      <c r="AJ59" s="185">
        <v>4698</v>
      </c>
      <c r="AK59" s="185">
        <v>3388</v>
      </c>
      <c r="AL59" s="185">
        <v>1086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62617</v>
      </c>
      <c r="AZ59" s="185"/>
      <c r="BA59" s="248"/>
      <c r="BB59" s="248"/>
      <c r="BC59" s="248"/>
      <c r="BD59" s="248"/>
      <c r="BE59" s="185">
        <v>202634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28.46</v>
      </c>
      <c r="D60" s="187">
        <v>68.569999999999993</v>
      </c>
      <c r="E60" s="187">
        <v>13.45</v>
      </c>
      <c r="F60" s="223">
        <v>23.55</v>
      </c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78.81</v>
      </c>
      <c r="Q60" s="221"/>
      <c r="R60" s="221">
        <v>16.02</v>
      </c>
      <c r="S60" s="221">
        <v>5.85</v>
      </c>
      <c r="T60" s="221"/>
      <c r="U60" s="221">
        <v>23.77</v>
      </c>
      <c r="V60" s="221"/>
      <c r="W60" s="221">
        <v>2.94</v>
      </c>
      <c r="X60" s="221">
        <v>7.57</v>
      </c>
      <c r="Y60" s="221">
        <v>29.94</v>
      </c>
      <c r="Z60" s="221"/>
      <c r="AA60" s="221">
        <v>3.09</v>
      </c>
      <c r="AB60" s="221">
        <v>15.17</v>
      </c>
      <c r="AC60" s="221">
        <v>16.98</v>
      </c>
      <c r="AD60" s="221"/>
      <c r="AE60" s="221">
        <v>5.68</v>
      </c>
      <c r="AF60" s="221"/>
      <c r="AG60" s="221">
        <v>53.59</v>
      </c>
      <c r="AH60" s="221"/>
      <c r="AI60" s="221">
        <v>24.26</v>
      </c>
      <c r="AJ60" s="221">
        <v>1.41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25.43</v>
      </c>
      <c r="AZ60" s="221"/>
      <c r="BA60" s="221"/>
      <c r="BB60" s="221"/>
      <c r="BC60" s="221">
        <v>5.87</v>
      </c>
      <c r="BD60" s="221">
        <v>5.07</v>
      </c>
      <c r="BE60" s="221">
        <v>10.44</v>
      </c>
      <c r="BF60" s="221">
        <v>24.98</v>
      </c>
      <c r="BG60" s="221">
        <v>1.04</v>
      </c>
      <c r="BH60" s="221"/>
      <c r="BI60" s="221"/>
      <c r="BJ60" s="221"/>
      <c r="BK60" s="221"/>
      <c r="BL60" s="221">
        <v>20.2</v>
      </c>
      <c r="BM60" s="221"/>
      <c r="BN60" s="221">
        <v>8.5500000000000007</v>
      </c>
      <c r="BO60" s="221"/>
      <c r="BP60" s="221"/>
      <c r="BQ60" s="221"/>
      <c r="BR60" s="221"/>
      <c r="BS60" s="221"/>
      <c r="BT60" s="221"/>
      <c r="BU60" s="221"/>
      <c r="BV60" s="221"/>
      <c r="BW60" s="221">
        <v>3.33</v>
      </c>
      <c r="BX60" s="221">
        <v>11.59</v>
      </c>
      <c r="BY60" s="221">
        <v>8.69</v>
      </c>
      <c r="BZ60" s="221">
        <v>0.49</v>
      </c>
      <c r="CA60" s="221"/>
      <c r="CB60" s="221"/>
      <c r="CC60" s="221">
        <v>71.819999999999993</v>
      </c>
      <c r="CD60" s="249" t="s">
        <v>221</v>
      </c>
      <c r="CE60" s="251">
        <f t="shared" ref="CE60:CE70" si="0">SUM(C60:CD60)</f>
        <v>616.61000000000013</v>
      </c>
    </row>
    <row r="61" spans="1:84" ht="12.65" customHeight="1" x14ac:dyDescent="0.35">
      <c r="A61" s="171" t="s">
        <v>235</v>
      </c>
      <c r="B61" s="175"/>
      <c r="C61" s="184">
        <v>2859328.6799999997</v>
      </c>
      <c r="D61" s="184">
        <v>5764012.5099999998</v>
      </c>
      <c r="E61" s="184">
        <v>614450.79999999993</v>
      </c>
      <c r="F61" s="184">
        <v>2628965.38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23880</v>
      </c>
      <c r="P61" s="184">
        <v>6826481.580000001</v>
      </c>
      <c r="Q61" s="184">
        <v>0</v>
      </c>
      <c r="R61" s="184">
        <v>1797188.0199999998</v>
      </c>
      <c r="S61" s="184">
        <v>233212.66</v>
      </c>
      <c r="T61" s="184">
        <v>0</v>
      </c>
      <c r="U61" s="184">
        <v>1418371.1099999999</v>
      </c>
      <c r="V61" s="184">
        <v>0</v>
      </c>
      <c r="W61" s="184">
        <v>236761.63999999996</v>
      </c>
      <c r="X61" s="184">
        <v>577959.36</v>
      </c>
      <c r="Y61" s="184">
        <v>2447601.5700000003</v>
      </c>
      <c r="Z61" s="184">
        <v>0</v>
      </c>
      <c r="AA61" s="184">
        <v>252542.64</v>
      </c>
      <c r="AB61" s="184">
        <v>1491031.51</v>
      </c>
      <c r="AC61" s="184">
        <v>1417340.1899999997</v>
      </c>
      <c r="AD61" s="184">
        <v>0</v>
      </c>
      <c r="AE61" s="184">
        <v>526404.82999999996</v>
      </c>
      <c r="AF61" s="184">
        <v>0</v>
      </c>
      <c r="AG61" s="184">
        <v>4613696</v>
      </c>
      <c r="AH61" s="184">
        <v>0</v>
      </c>
      <c r="AI61" s="184">
        <v>2031256.7600000002</v>
      </c>
      <c r="AJ61" s="184">
        <v>167135.88999999998</v>
      </c>
      <c r="AK61" s="184">
        <v>0</v>
      </c>
      <c r="AL61" s="184">
        <v>0</v>
      </c>
      <c r="AM61" s="184">
        <v>0</v>
      </c>
      <c r="AN61" s="184">
        <v>0</v>
      </c>
      <c r="AO61" s="184">
        <v>0</v>
      </c>
      <c r="AP61" s="184">
        <v>0</v>
      </c>
      <c r="AQ61" s="184">
        <v>379326.56999999995</v>
      </c>
      <c r="AR61" s="184">
        <v>0</v>
      </c>
      <c r="AS61" s="184">
        <v>0</v>
      </c>
      <c r="AT61" s="184">
        <v>0</v>
      </c>
      <c r="AU61" s="184">
        <v>0</v>
      </c>
      <c r="AV61" s="184">
        <v>0</v>
      </c>
      <c r="AW61" s="184">
        <v>0</v>
      </c>
      <c r="AX61" s="184">
        <v>0</v>
      </c>
      <c r="AY61" s="184">
        <v>1069114.8699999999</v>
      </c>
      <c r="AZ61" s="184">
        <v>0</v>
      </c>
      <c r="BA61" s="184">
        <v>0</v>
      </c>
      <c r="BB61" s="184">
        <v>0</v>
      </c>
      <c r="BC61" s="184">
        <v>215195.11000000004</v>
      </c>
      <c r="BD61" s="184">
        <v>258527.37</v>
      </c>
      <c r="BE61" s="184">
        <v>758344.76</v>
      </c>
      <c r="BF61" s="184">
        <v>0</v>
      </c>
      <c r="BG61" s="184">
        <v>43809.19999999999</v>
      </c>
      <c r="BH61" s="184">
        <v>0</v>
      </c>
      <c r="BI61" s="184">
        <v>0</v>
      </c>
      <c r="BJ61" s="184">
        <v>0</v>
      </c>
      <c r="BK61" s="184">
        <v>0</v>
      </c>
      <c r="BL61" s="184">
        <v>928962.34</v>
      </c>
      <c r="BM61" s="184">
        <v>0</v>
      </c>
      <c r="BN61" s="184">
        <v>1308339.6299999999</v>
      </c>
      <c r="BO61" s="184">
        <v>0</v>
      </c>
      <c r="BP61" s="184">
        <v>0</v>
      </c>
      <c r="BQ61" s="184">
        <v>0</v>
      </c>
      <c r="BR61" s="184">
        <v>0</v>
      </c>
      <c r="BS61" s="184">
        <v>0</v>
      </c>
      <c r="BT61" s="184">
        <v>0</v>
      </c>
      <c r="BU61" s="184">
        <v>0</v>
      </c>
      <c r="BV61" s="184">
        <v>0</v>
      </c>
      <c r="BW61" s="184">
        <v>165713.82</v>
      </c>
      <c r="BX61" s="184">
        <v>1135961.4899999998</v>
      </c>
      <c r="BY61" s="184">
        <v>914623.65</v>
      </c>
      <c r="BZ61" s="184">
        <v>51553.54</v>
      </c>
      <c r="CA61" s="184">
        <v>0</v>
      </c>
      <c r="CB61" s="184">
        <v>0</v>
      </c>
      <c r="CC61" s="184">
        <v>4921667.28</v>
      </c>
      <c r="CD61" s="249" t="s">
        <v>221</v>
      </c>
      <c r="CE61" s="195">
        <f t="shared" si="0"/>
        <v>48078760.760000005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275326</v>
      </c>
      <c r="D62" s="195">
        <f t="shared" si="1"/>
        <v>497596</v>
      </c>
      <c r="E62" s="195">
        <f t="shared" si="1"/>
        <v>54034</v>
      </c>
      <c r="F62" s="195">
        <f t="shared" si="1"/>
        <v>231277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607901</v>
      </c>
      <c r="Q62" s="195">
        <f t="shared" si="1"/>
        <v>0</v>
      </c>
      <c r="R62" s="195">
        <f t="shared" si="1"/>
        <v>167714</v>
      </c>
      <c r="S62" s="195">
        <f t="shared" si="1"/>
        <v>20569</v>
      </c>
      <c r="T62" s="195">
        <f t="shared" si="1"/>
        <v>0</v>
      </c>
      <c r="U62" s="195">
        <f t="shared" si="1"/>
        <v>128075</v>
      </c>
      <c r="V62" s="195">
        <f t="shared" si="1"/>
        <v>0</v>
      </c>
      <c r="W62" s="195">
        <f t="shared" si="1"/>
        <v>20870</v>
      </c>
      <c r="X62" s="195">
        <f t="shared" si="1"/>
        <v>49298</v>
      </c>
      <c r="Y62" s="195">
        <f t="shared" si="1"/>
        <v>233019</v>
      </c>
      <c r="Z62" s="195">
        <f t="shared" si="1"/>
        <v>0</v>
      </c>
      <c r="AA62" s="195">
        <f t="shared" si="1"/>
        <v>22205</v>
      </c>
      <c r="AB62" s="195">
        <f t="shared" si="1"/>
        <v>128780</v>
      </c>
      <c r="AC62" s="195">
        <f t="shared" si="1"/>
        <v>134246</v>
      </c>
      <c r="AD62" s="195">
        <f t="shared" si="1"/>
        <v>0</v>
      </c>
      <c r="AE62" s="195">
        <f t="shared" si="1"/>
        <v>49753</v>
      </c>
      <c r="AF62" s="195">
        <f t="shared" si="1"/>
        <v>0</v>
      </c>
      <c r="AG62" s="195">
        <f t="shared" si="1"/>
        <v>415389</v>
      </c>
      <c r="AH62" s="195">
        <f t="shared" si="1"/>
        <v>0</v>
      </c>
      <c r="AI62" s="195">
        <f t="shared" si="1"/>
        <v>180661</v>
      </c>
      <c r="AJ62" s="195">
        <f t="shared" si="1"/>
        <v>17782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33191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98502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20857</v>
      </c>
      <c r="BD62" s="195">
        <f t="shared" si="1"/>
        <v>17187</v>
      </c>
      <c r="BE62" s="195">
        <f t="shared" si="1"/>
        <v>73240</v>
      </c>
      <c r="BF62" s="195">
        <f t="shared" si="1"/>
        <v>0</v>
      </c>
      <c r="BG62" s="195">
        <f t="shared" si="1"/>
        <v>4013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77364</v>
      </c>
      <c r="BM62" s="195">
        <f t="shared" si="1"/>
        <v>0</v>
      </c>
      <c r="BN62" s="195">
        <f t="shared" si="1"/>
        <v>177949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16313</v>
      </c>
      <c r="BX62" s="195">
        <f t="shared" si="2"/>
        <v>105976</v>
      </c>
      <c r="BY62" s="195">
        <f t="shared" si="2"/>
        <v>69222</v>
      </c>
      <c r="BZ62" s="195">
        <f t="shared" si="2"/>
        <v>35310</v>
      </c>
      <c r="CA62" s="195">
        <f t="shared" si="2"/>
        <v>0</v>
      </c>
      <c r="CB62" s="195">
        <f t="shared" si="2"/>
        <v>0</v>
      </c>
      <c r="CC62" s="195">
        <f t="shared" si="2"/>
        <v>8052176</v>
      </c>
      <c r="CD62" s="249" t="s">
        <v>221</v>
      </c>
      <c r="CE62" s="195">
        <f t="shared" si="0"/>
        <v>12015795</v>
      </c>
      <c r="CF62" s="252"/>
    </row>
    <row r="63" spans="1:84" ht="12.65" customHeight="1" x14ac:dyDescent="0.35">
      <c r="A63" s="171" t="s">
        <v>236</v>
      </c>
      <c r="B63" s="175"/>
      <c r="C63" s="184">
        <v>0</v>
      </c>
      <c r="D63" s="184">
        <v>0</v>
      </c>
      <c r="E63" s="184">
        <v>0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0</v>
      </c>
      <c r="P63" s="184">
        <v>58000</v>
      </c>
      <c r="Q63" s="184">
        <v>0</v>
      </c>
      <c r="R63" s="184">
        <v>1344043.85</v>
      </c>
      <c r="S63" s="184">
        <v>0</v>
      </c>
      <c r="T63" s="184">
        <v>0</v>
      </c>
      <c r="U63" s="184">
        <v>16200</v>
      </c>
      <c r="V63" s="184">
        <v>9830</v>
      </c>
      <c r="W63" s="184">
        <v>8450</v>
      </c>
      <c r="X63" s="184">
        <v>2937.6</v>
      </c>
      <c r="Y63" s="184">
        <v>9767.34</v>
      </c>
      <c r="Z63" s="184">
        <v>0</v>
      </c>
      <c r="AA63" s="184">
        <v>0</v>
      </c>
      <c r="AB63" s="184">
        <v>0</v>
      </c>
      <c r="AC63" s="184">
        <v>0</v>
      </c>
      <c r="AD63" s="184">
        <v>0</v>
      </c>
      <c r="AE63" s="184">
        <v>0</v>
      </c>
      <c r="AF63" s="184">
        <v>0</v>
      </c>
      <c r="AG63" s="184">
        <v>1986512</v>
      </c>
      <c r="AH63" s="184">
        <v>0</v>
      </c>
      <c r="AI63" s="184">
        <v>0</v>
      </c>
      <c r="AJ63" s="184">
        <v>0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150000</v>
      </c>
      <c r="AR63" s="184">
        <v>0</v>
      </c>
      <c r="AS63" s="184">
        <v>0</v>
      </c>
      <c r="AT63" s="184">
        <v>0</v>
      </c>
      <c r="AU63" s="184">
        <v>0</v>
      </c>
      <c r="AV63" s="184">
        <v>0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0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4875</v>
      </c>
      <c r="BX63" s="184">
        <v>-320</v>
      </c>
      <c r="BY63" s="184">
        <v>0</v>
      </c>
      <c r="BZ63" s="184">
        <v>0</v>
      </c>
      <c r="CA63" s="184">
        <v>0</v>
      </c>
      <c r="CB63" s="184">
        <v>0</v>
      </c>
      <c r="CC63" s="184">
        <v>413754.23000000004</v>
      </c>
      <c r="CD63" s="249" t="s">
        <v>221</v>
      </c>
      <c r="CE63" s="195">
        <f t="shared" si="0"/>
        <v>4004050.02</v>
      </c>
      <c r="CF63" s="252"/>
    </row>
    <row r="64" spans="1:84" ht="12.65" customHeight="1" x14ac:dyDescent="0.35">
      <c r="A64" s="171" t="s">
        <v>237</v>
      </c>
      <c r="B64" s="175"/>
      <c r="C64" s="184">
        <v>142270.01999999999</v>
      </c>
      <c r="D64" s="184">
        <v>784689.79999999993</v>
      </c>
      <c r="E64" s="184">
        <v>359449.87999999995</v>
      </c>
      <c r="F64" s="184">
        <v>116902.2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118206.28</v>
      </c>
      <c r="P64" s="184">
        <v>15559648.98</v>
      </c>
      <c r="Q64" s="184">
        <v>0</v>
      </c>
      <c r="R64" s="184">
        <v>338082.51</v>
      </c>
      <c r="S64" s="184">
        <v>314056.88</v>
      </c>
      <c r="T64" s="184">
        <v>0</v>
      </c>
      <c r="U64" s="184">
        <v>2099108.11</v>
      </c>
      <c r="V64" s="184">
        <v>775.5</v>
      </c>
      <c r="W64" s="184">
        <v>3658.5199999999995</v>
      </c>
      <c r="X64" s="184">
        <v>116298.03999999998</v>
      </c>
      <c r="Y64" s="184">
        <v>1213113.7000000002</v>
      </c>
      <c r="Z64" s="184">
        <v>0</v>
      </c>
      <c r="AA64" s="184">
        <v>433201.99</v>
      </c>
      <c r="AB64" s="184">
        <v>3244665.5300000003</v>
      </c>
      <c r="AC64" s="184">
        <v>195257.94</v>
      </c>
      <c r="AD64" s="184">
        <v>0</v>
      </c>
      <c r="AE64" s="184">
        <v>1360.68</v>
      </c>
      <c r="AF64" s="184">
        <v>0</v>
      </c>
      <c r="AG64" s="184">
        <v>848499.08000000007</v>
      </c>
      <c r="AH64" s="184">
        <v>0</v>
      </c>
      <c r="AI64" s="184">
        <v>111920.77</v>
      </c>
      <c r="AJ64" s="184">
        <v>37582.129999999997</v>
      </c>
      <c r="AK64" s="184">
        <v>31.19</v>
      </c>
      <c r="AL64" s="184">
        <v>1130.8200000000002</v>
      </c>
      <c r="AM64" s="184">
        <v>0</v>
      </c>
      <c r="AN64" s="184">
        <v>0</v>
      </c>
      <c r="AO64" s="184">
        <v>0</v>
      </c>
      <c r="AP64" s="184">
        <v>0</v>
      </c>
      <c r="AQ64" s="184">
        <v>4608.46</v>
      </c>
      <c r="AR64" s="184">
        <v>0</v>
      </c>
      <c r="AS64" s="184">
        <v>0</v>
      </c>
      <c r="AT64" s="184">
        <v>0</v>
      </c>
      <c r="AU64" s="184">
        <v>0</v>
      </c>
      <c r="AV64" s="184">
        <v>0</v>
      </c>
      <c r="AW64" s="184">
        <v>0</v>
      </c>
      <c r="AX64" s="184">
        <v>0</v>
      </c>
      <c r="AY64" s="184">
        <v>829206.75</v>
      </c>
      <c r="AZ64" s="184">
        <v>0</v>
      </c>
      <c r="BA64" s="184">
        <v>-123.51</v>
      </c>
      <c r="BB64" s="184">
        <v>0</v>
      </c>
      <c r="BC64" s="184">
        <v>0</v>
      </c>
      <c r="BD64" s="184">
        <v>-488624.88000000006</v>
      </c>
      <c r="BE64" s="184">
        <v>68964.789999999994</v>
      </c>
      <c r="BF64" s="184">
        <v>0</v>
      </c>
      <c r="BG64" s="184">
        <v>0</v>
      </c>
      <c r="BH64" s="184">
        <v>0</v>
      </c>
      <c r="BI64" s="184">
        <v>0</v>
      </c>
      <c r="BJ64" s="184">
        <v>0</v>
      </c>
      <c r="BK64" s="184">
        <v>0</v>
      </c>
      <c r="BL64" s="184">
        <v>22875.099999999995</v>
      </c>
      <c r="BM64" s="184">
        <v>0</v>
      </c>
      <c r="BN64" s="184">
        <v>59478.96</v>
      </c>
      <c r="BO64" s="184">
        <v>0</v>
      </c>
      <c r="BP64" s="184">
        <v>0</v>
      </c>
      <c r="BQ64" s="184">
        <v>0</v>
      </c>
      <c r="BR64" s="184">
        <v>0</v>
      </c>
      <c r="BS64" s="184">
        <v>0</v>
      </c>
      <c r="BT64" s="184">
        <v>0</v>
      </c>
      <c r="BU64" s="184">
        <v>0</v>
      </c>
      <c r="BV64" s="184">
        <v>0</v>
      </c>
      <c r="BW64" s="184">
        <v>5298.4099999999989</v>
      </c>
      <c r="BX64" s="184">
        <v>5511.84</v>
      </c>
      <c r="BY64" s="184">
        <v>251.36</v>
      </c>
      <c r="BZ64" s="184">
        <v>48.96</v>
      </c>
      <c r="CA64" s="184">
        <v>0</v>
      </c>
      <c r="CB64" s="184">
        <v>0</v>
      </c>
      <c r="CC64" s="184">
        <v>449061.22999999992</v>
      </c>
      <c r="CD64" s="249" t="s">
        <v>221</v>
      </c>
      <c r="CE64" s="195">
        <f t="shared" si="0"/>
        <v>26996468.020000003</v>
      </c>
      <c r="CF64" s="252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/>
      <c r="Z65" s="184"/>
      <c r="AA65" s="184"/>
      <c r="AB65" s="184"/>
      <c r="AC65" s="184"/>
      <c r="AD65" s="184"/>
      <c r="AE65" s="184"/>
      <c r="AF65" s="184"/>
      <c r="AG65" s="184"/>
      <c r="AH65" s="184"/>
      <c r="AI65" s="184"/>
      <c r="AJ65" s="184"/>
      <c r="AK65" s="184"/>
      <c r="AL65" s="184"/>
      <c r="AM65" s="184"/>
      <c r="AN65" s="184"/>
      <c r="AO65" s="184"/>
      <c r="AP65" s="184"/>
      <c r="AQ65" s="184"/>
      <c r="AR65" s="184"/>
      <c r="AS65" s="184"/>
      <c r="AT65" s="184"/>
      <c r="AU65" s="184"/>
      <c r="AV65" s="184"/>
      <c r="AW65" s="184"/>
      <c r="AX65" s="184"/>
      <c r="AY65" s="184"/>
      <c r="AZ65" s="184"/>
      <c r="BA65" s="184"/>
      <c r="BB65" s="184"/>
      <c r="BC65" s="184"/>
      <c r="BD65" s="184"/>
      <c r="BE65" s="184"/>
      <c r="BF65" s="184"/>
      <c r="BG65" s="184"/>
      <c r="BH65" s="184"/>
      <c r="BI65" s="184"/>
      <c r="BJ65" s="184"/>
      <c r="BK65" s="184"/>
      <c r="BL65" s="184"/>
      <c r="BM65" s="184"/>
      <c r="BN65" s="184"/>
      <c r="BO65" s="184"/>
      <c r="BP65" s="184"/>
      <c r="BQ65" s="184"/>
      <c r="BR65" s="184"/>
      <c r="BS65" s="184"/>
      <c r="BT65" s="184"/>
      <c r="BU65" s="184"/>
      <c r="BV65" s="184"/>
      <c r="BW65" s="184"/>
      <c r="BX65" s="184"/>
      <c r="BY65" s="184"/>
      <c r="BZ65" s="184"/>
      <c r="CA65" s="184"/>
      <c r="CB65" s="184"/>
      <c r="CC65" s="184"/>
      <c r="CD65" s="249" t="s">
        <v>221</v>
      </c>
      <c r="CE65" s="195">
        <f t="shared" si="0"/>
        <v>0</v>
      </c>
      <c r="CF65" s="252"/>
    </row>
    <row r="66" spans="1:84" ht="12.65" customHeight="1" x14ac:dyDescent="0.35">
      <c r="A66" s="171" t="s">
        <v>239</v>
      </c>
      <c r="B66" s="175"/>
      <c r="C66" s="184">
        <v>22939.71</v>
      </c>
      <c r="D66" s="184">
        <v>8520.2099999999991</v>
      </c>
      <c r="E66" s="184">
        <v>806.03</v>
      </c>
      <c r="F66" s="184">
        <v>1662.02</v>
      </c>
      <c r="G66" s="184">
        <v>0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0</v>
      </c>
      <c r="N66" s="184">
        <v>0</v>
      </c>
      <c r="O66" s="184">
        <v>48806.320000000007</v>
      </c>
      <c r="P66" s="184">
        <v>689702.7699999999</v>
      </c>
      <c r="Q66" s="184">
        <v>0</v>
      </c>
      <c r="R66" s="184">
        <v>17606.679999999997</v>
      </c>
      <c r="S66" s="184">
        <v>119741.56999999999</v>
      </c>
      <c r="T66" s="184">
        <v>0</v>
      </c>
      <c r="U66" s="184">
        <v>795197.03000000014</v>
      </c>
      <c r="V66" s="184">
        <v>1492.5799999999995</v>
      </c>
      <c r="W66" s="184">
        <v>125290.05</v>
      </c>
      <c r="X66" s="184">
        <v>149366.47999999998</v>
      </c>
      <c r="Y66" s="184">
        <v>226496.83000000002</v>
      </c>
      <c r="Z66" s="184">
        <v>0</v>
      </c>
      <c r="AA66" s="184">
        <v>38544.44999999999</v>
      </c>
      <c r="AB66" s="184">
        <v>156741.86000000002</v>
      </c>
      <c r="AC66" s="184">
        <v>4465.55</v>
      </c>
      <c r="AD66" s="184">
        <v>137855.78</v>
      </c>
      <c r="AE66" s="184">
        <v>0</v>
      </c>
      <c r="AF66" s="184">
        <v>0</v>
      </c>
      <c r="AG66" s="184">
        <v>41024.639999999999</v>
      </c>
      <c r="AH66" s="184">
        <v>0</v>
      </c>
      <c r="AI66" s="184">
        <v>1966.5300000000002</v>
      </c>
      <c r="AJ66" s="184">
        <v>8915.9599999999991</v>
      </c>
      <c r="AK66" s="184">
        <v>0</v>
      </c>
      <c r="AL66" s="184">
        <v>0</v>
      </c>
      <c r="AM66" s="184">
        <v>0</v>
      </c>
      <c r="AN66" s="184">
        <v>0</v>
      </c>
      <c r="AO66" s="184">
        <v>0</v>
      </c>
      <c r="AP66" s="184">
        <v>0</v>
      </c>
      <c r="AQ66" s="184">
        <v>5810.77</v>
      </c>
      <c r="AR66" s="184">
        <v>0</v>
      </c>
      <c r="AS66" s="184">
        <v>0</v>
      </c>
      <c r="AT66" s="184">
        <v>0</v>
      </c>
      <c r="AU66" s="184">
        <v>0</v>
      </c>
      <c r="AV66" s="184">
        <v>0</v>
      </c>
      <c r="AW66" s="184">
        <v>-893.90000000000009</v>
      </c>
      <c r="AX66" s="184">
        <v>0</v>
      </c>
      <c r="AY66" s="184">
        <v>64635.14</v>
      </c>
      <c r="AZ66" s="184">
        <v>0</v>
      </c>
      <c r="BA66" s="184">
        <v>509063.35999999993</v>
      </c>
      <c r="BB66" s="184">
        <v>0</v>
      </c>
      <c r="BC66" s="184">
        <v>0</v>
      </c>
      <c r="BD66" s="184">
        <v>83520.510000000009</v>
      </c>
      <c r="BE66" s="184">
        <v>840083.0199999999</v>
      </c>
      <c r="BF66" s="184">
        <v>0</v>
      </c>
      <c r="BG66" s="184">
        <v>0</v>
      </c>
      <c r="BH66" s="184">
        <v>0</v>
      </c>
      <c r="BI66" s="184">
        <v>0</v>
      </c>
      <c r="BJ66" s="184">
        <v>294399.36000000004</v>
      </c>
      <c r="BK66" s="184">
        <v>0</v>
      </c>
      <c r="BL66" s="184">
        <v>25508.3</v>
      </c>
      <c r="BM66" s="184">
        <v>0</v>
      </c>
      <c r="BN66" s="184">
        <v>3408624.13</v>
      </c>
      <c r="BO66" s="184">
        <v>0</v>
      </c>
      <c r="BP66" s="184">
        <v>0</v>
      </c>
      <c r="BQ66" s="184">
        <v>0</v>
      </c>
      <c r="BR66" s="184">
        <v>0</v>
      </c>
      <c r="BS66" s="184">
        <v>0</v>
      </c>
      <c r="BT66" s="184">
        <v>0</v>
      </c>
      <c r="BU66" s="184">
        <v>0</v>
      </c>
      <c r="BV66" s="184">
        <v>0</v>
      </c>
      <c r="BW66" s="184">
        <v>25733.63</v>
      </c>
      <c r="BX66" s="184">
        <v>55405.36</v>
      </c>
      <c r="BY66" s="184">
        <v>0</v>
      </c>
      <c r="BZ66" s="184">
        <v>0</v>
      </c>
      <c r="CA66" s="184">
        <v>0</v>
      </c>
      <c r="CB66" s="184">
        <v>0</v>
      </c>
      <c r="CC66" s="184">
        <v>4501004.17</v>
      </c>
      <c r="CD66" s="249" t="s">
        <v>221</v>
      </c>
      <c r="CE66" s="195">
        <f t="shared" si="0"/>
        <v>12410036.899999999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143109</v>
      </c>
      <c r="D67" s="195">
        <f>ROUND(D51+D52,0)</f>
        <v>4246</v>
      </c>
      <c r="E67" s="195">
        <f t="shared" ref="E67:BP67" si="3">ROUND(E51+E52,0)</f>
        <v>30624</v>
      </c>
      <c r="F67" s="195">
        <f t="shared" si="3"/>
        <v>1437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73540</v>
      </c>
      <c r="P67" s="195">
        <f t="shared" si="3"/>
        <v>767351</v>
      </c>
      <c r="Q67" s="195">
        <f t="shared" si="3"/>
        <v>0</v>
      </c>
      <c r="R67" s="195">
        <f t="shared" si="3"/>
        <v>79400</v>
      </c>
      <c r="S67" s="195">
        <f t="shared" si="3"/>
        <v>0</v>
      </c>
      <c r="T67" s="195">
        <f t="shared" si="3"/>
        <v>0</v>
      </c>
      <c r="U67" s="195">
        <f t="shared" si="3"/>
        <v>22611</v>
      </c>
      <c r="V67" s="195">
        <f t="shared" si="3"/>
        <v>0</v>
      </c>
      <c r="W67" s="195">
        <f t="shared" si="3"/>
        <v>194426</v>
      </c>
      <c r="X67" s="195">
        <f t="shared" si="3"/>
        <v>72528</v>
      </c>
      <c r="Y67" s="195">
        <f t="shared" si="3"/>
        <v>220855</v>
      </c>
      <c r="Z67" s="195">
        <f t="shared" si="3"/>
        <v>0</v>
      </c>
      <c r="AA67" s="195">
        <f t="shared" si="3"/>
        <v>82741</v>
      </c>
      <c r="AB67" s="195">
        <f t="shared" si="3"/>
        <v>3904</v>
      </c>
      <c r="AC67" s="195">
        <f t="shared" si="3"/>
        <v>16159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41503</v>
      </c>
      <c r="AH67" s="195">
        <f t="shared" si="3"/>
        <v>0</v>
      </c>
      <c r="AI67" s="195">
        <f t="shared" si="3"/>
        <v>120424</v>
      </c>
      <c r="AJ67" s="195">
        <f t="shared" si="3"/>
        <v>0</v>
      </c>
      <c r="AK67" s="195">
        <f t="shared" si="3"/>
        <v>1698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3490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4480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2386</v>
      </c>
      <c r="BD67" s="195">
        <f t="shared" si="3"/>
        <v>7447</v>
      </c>
      <c r="BE67" s="195">
        <f t="shared" si="3"/>
        <v>7112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1308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410090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2647549</v>
      </c>
      <c r="CD67" s="249" t="s">
        <v>221</v>
      </c>
      <c r="CE67" s="195">
        <f t="shared" si="0"/>
        <v>4960418</v>
      </c>
      <c r="CF67" s="252"/>
    </row>
    <row r="68" spans="1:84" ht="12.65" customHeight="1" x14ac:dyDescent="0.35">
      <c r="A68" s="171" t="s">
        <v>240</v>
      </c>
      <c r="B68" s="175"/>
      <c r="C68" s="184">
        <v>0</v>
      </c>
      <c r="D68" s="184">
        <v>1990.8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0</v>
      </c>
      <c r="P68" s="184">
        <v>30580.020000000004</v>
      </c>
      <c r="Q68" s="184">
        <v>0</v>
      </c>
      <c r="R68" s="184">
        <v>0</v>
      </c>
      <c r="S68" s="184">
        <v>223955.91</v>
      </c>
      <c r="T68" s="184">
        <v>0</v>
      </c>
      <c r="U68" s="184">
        <v>69381.919999999998</v>
      </c>
      <c r="V68" s="184">
        <v>0</v>
      </c>
      <c r="W68" s="184">
        <v>0</v>
      </c>
      <c r="X68" s="184">
        <v>0</v>
      </c>
      <c r="Y68" s="184">
        <v>9792</v>
      </c>
      <c r="Z68" s="184">
        <v>0</v>
      </c>
      <c r="AA68" s="184">
        <v>0</v>
      </c>
      <c r="AB68" s="184">
        <v>84770.710000000021</v>
      </c>
      <c r="AC68" s="184">
        <v>111063.08000000002</v>
      </c>
      <c r="AD68" s="184">
        <v>0</v>
      </c>
      <c r="AE68" s="184">
        <v>0</v>
      </c>
      <c r="AF68" s="184">
        <v>0</v>
      </c>
      <c r="AG68" s="184">
        <v>0</v>
      </c>
      <c r="AH68" s="184">
        <v>0</v>
      </c>
      <c r="AI68" s="184">
        <v>0</v>
      </c>
      <c r="AJ68" s="184">
        <v>0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0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0</v>
      </c>
      <c r="AW68" s="184">
        <v>0</v>
      </c>
      <c r="AX68" s="184">
        <v>0</v>
      </c>
      <c r="AY68" s="184">
        <v>1203.33</v>
      </c>
      <c r="AZ68" s="184">
        <v>0</v>
      </c>
      <c r="BA68" s="184">
        <v>0</v>
      </c>
      <c r="BB68" s="184">
        <v>0</v>
      </c>
      <c r="BC68" s="184">
        <v>0</v>
      </c>
      <c r="BD68" s="184">
        <v>55796.78</v>
      </c>
      <c r="BE68" s="184">
        <v>0</v>
      </c>
      <c r="BF68" s="184">
        <v>0</v>
      </c>
      <c r="BG68" s="184">
        <v>0</v>
      </c>
      <c r="BH68" s="184">
        <v>0</v>
      </c>
      <c r="BI68" s="184">
        <v>0</v>
      </c>
      <c r="BJ68" s="184">
        <v>0</v>
      </c>
      <c r="BK68" s="184">
        <v>0</v>
      </c>
      <c r="BL68" s="184">
        <v>0</v>
      </c>
      <c r="BM68" s="184">
        <v>0</v>
      </c>
      <c r="BN68" s="184">
        <v>0</v>
      </c>
      <c r="BO68" s="184">
        <v>0</v>
      </c>
      <c r="BP68" s="184">
        <v>0</v>
      </c>
      <c r="BQ68" s="184">
        <v>0</v>
      </c>
      <c r="BR68" s="184">
        <v>0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0</v>
      </c>
      <c r="BY68" s="184">
        <v>171821.04000000004</v>
      </c>
      <c r="BZ68" s="184">
        <v>0</v>
      </c>
      <c r="CA68" s="184">
        <v>0</v>
      </c>
      <c r="CB68" s="184">
        <v>0</v>
      </c>
      <c r="CC68" s="184">
        <v>27084.029999999995</v>
      </c>
      <c r="CD68" s="249" t="s">
        <v>221</v>
      </c>
      <c r="CE68" s="195">
        <f t="shared" si="0"/>
        <v>787439.62000000011</v>
      </c>
      <c r="CF68" s="252"/>
    </row>
    <row r="69" spans="1:84" ht="12.65" customHeight="1" x14ac:dyDescent="0.35">
      <c r="A69" s="171" t="s">
        <v>241</v>
      </c>
      <c r="B69" s="175"/>
      <c r="C69" s="184">
        <v>9498.4699999999993</v>
      </c>
      <c r="D69" s="184">
        <v>12770</v>
      </c>
      <c r="E69" s="184">
        <v>0</v>
      </c>
      <c r="F69" s="184">
        <v>1669.96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3278.04</v>
      </c>
      <c r="P69" s="184">
        <v>14641.41</v>
      </c>
      <c r="Q69" s="184">
        <v>0</v>
      </c>
      <c r="R69" s="184">
        <v>11403.84</v>
      </c>
      <c r="S69" s="184">
        <v>777.45</v>
      </c>
      <c r="T69" s="184">
        <v>0</v>
      </c>
      <c r="U69" s="184">
        <v>5433.67</v>
      </c>
      <c r="V69" s="184">
        <v>0</v>
      </c>
      <c r="W69" s="184">
        <v>0</v>
      </c>
      <c r="X69" s="184">
        <v>0</v>
      </c>
      <c r="Y69" s="184">
        <v>97.83</v>
      </c>
      <c r="Z69" s="184">
        <v>0</v>
      </c>
      <c r="AA69" s="184">
        <v>9126</v>
      </c>
      <c r="AB69" s="184">
        <v>3620.69</v>
      </c>
      <c r="AC69" s="184">
        <v>1595.5</v>
      </c>
      <c r="AD69" s="184">
        <v>0</v>
      </c>
      <c r="AE69" s="184">
        <v>1879.08</v>
      </c>
      <c r="AF69" s="184">
        <v>0</v>
      </c>
      <c r="AG69" s="184">
        <v>21024.17</v>
      </c>
      <c r="AH69" s="184">
        <v>0</v>
      </c>
      <c r="AI69" s="184">
        <v>788</v>
      </c>
      <c r="AJ69" s="184">
        <v>438.7</v>
      </c>
      <c r="AK69" s="184">
        <v>0</v>
      </c>
      <c r="AL69" s="184">
        <v>0</v>
      </c>
      <c r="AM69" s="184">
        <v>0</v>
      </c>
      <c r="AN69" s="184">
        <v>0</v>
      </c>
      <c r="AO69" s="184">
        <v>0</v>
      </c>
      <c r="AP69" s="184">
        <v>0</v>
      </c>
      <c r="AQ69" s="184">
        <v>69.55</v>
      </c>
      <c r="AR69" s="184">
        <v>0</v>
      </c>
      <c r="AS69" s="184">
        <v>0</v>
      </c>
      <c r="AT69" s="184">
        <v>0</v>
      </c>
      <c r="AU69" s="184">
        <v>0</v>
      </c>
      <c r="AV69" s="184">
        <v>0</v>
      </c>
      <c r="AW69" s="184">
        <v>0</v>
      </c>
      <c r="AX69" s="184">
        <v>0</v>
      </c>
      <c r="AY69" s="184">
        <v>1372.8</v>
      </c>
      <c r="AZ69" s="184">
        <v>0</v>
      </c>
      <c r="BA69" s="184">
        <v>0</v>
      </c>
      <c r="BB69" s="184">
        <v>0</v>
      </c>
      <c r="BC69" s="184">
        <v>0</v>
      </c>
      <c r="BD69" s="184">
        <v>-8588.0499999999993</v>
      </c>
      <c r="BE69" s="184">
        <v>710060.26</v>
      </c>
      <c r="BF69" s="184">
        <v>0</v>
      </c>
      <c r="BG69" s="184">
        <v>0</v>
      </c>
      <c r="BH69" s="184">
        <v>0</v>
      </c>
      <c r="BI69" s="184">
        <v>0</v>
      </c>
      <c r="BJ69" s="184">
        <v>76.959999999999994</v>
      </c>
      <c r="BK69" s="184">
        <v>0</v>
      </c>
      <c r="BL69" s="184">
        <v>3251.99</v>
      </c>
      <c r="BM69" s="184">
        <v>0</v>
      </c>
      <c r="BN69" s="184">
        <v>240494.66</v>
      </c>
      <c r="BO69" s="184">
        <v>0</v>
      </c>
      <c r="BP69" s="184">
        <v>0</v>
      </c>
      <c r="BQ69" s="184">
        <v>0</v>
      </c>
      <c r="BR69" s="184">
        <v>0</v>
      </c>
      <c r="BS69" s="184">
        <v>0</v>
      </c>
      <c r="BT69" s="184">
        <v>0</v>
      </c>
      <c r="BU69" s="184">
        <v>0</v>
      </c>
      <c r="BV69" s="184">
        <v>0</v>
      </c>
      <c r="BW69" s="184">
        <v>12350.09</v>
      </c>
      <c r="BX69" s="184">
        <v>14801.72</v>
      </c>
      <c r="BY69" s="184">
        <v>0</v>
      </c>
      <c r="BZ69" s="184">
        <v>202.5</v>
      </c>
      <c r="CA69" s="184">
        <v>0</v>
      </c>
      <c r="CB69" s="184">
        <v>0</v>
      </c>
      <c r="CC69" s="184">
        <v>5610622.5</v>
      </c>
      <c r="CD69" s="188">
        <v>3067282.3600000008</v>
      </c>
      <c r="CE69" s="195">
        <f t="shared" si="0"/>
        <v>9750040.1500000004</v>
      </c>
      <c r="CF69" s="252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3452471.88</v>
      </c>
      <c r="D71" s="195">
        <f t="shared" ref="D71:AI71" si="5">SUM(D61:D69)-D70</f>
        <v>7073825.3199999994</v>
      </c>
      <c r="E71" s="195">
        <f t="shared" si="5"/>
        <v>1059364.71</v>
      </c>
      <c r="F71" s="195">
        <f t="shared" si="5"/>
        <v>2981913.56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267710.63999999996</v>
      </c>
      <c r="P71" s="195">
        <f t="shared" si="5"/>
        <v>24554306.760000002</v>
      </c>
      <c r="Q71" s="195">
        <f t="shared" si="5"/>
        <v>0</v>
      </c>
      <c r="R71" s="195">
        <f t="shared" si="5"/>
        <v>3755438.9</v>
      </c>
      <c r="S71" s="195">
        <f t="shared" si="5"/>
        <v>912313.47</v>
      </c>
      <c r="T71" s="195">
        <f t="shared" si="5"/>
        <v>0</v>
      </c>
      <c r="U71" s="195">
        <f t="shared" si="5"/>
        <v>4554377.84</v>
      </c>
      <c r="V71" s="195">
        <f t="shared" si="5"/>
        <v>12098.08</v>
      </c>
      <c r="W71" s="195">
        <f t="shared" si="5"/>
        <v>589456.21</v>
      </c>
      <c r="X71" s="195">
        <f t="shared" si="5"/>
        <v>968387.48</v>
      </c>
      <c r="Y71" s="195">
        <f t="shared" si="5"/>
        <v>4360743.2700000005</v>
      </c>
      <c r="Z71" s="195">
        <f t="shared" si="5"/>
        <v>0</v>
      </c>
      <c r="AA71" s="195">
        <f t="shared" si="5"/>
        <v>838361.08</v>
      </c>
      <c r="AB71" s="195">
        <f t="shared" si="5"/>
        <v>5113514.3000000007</v>
      </c>
      <c r="AC71" s="195">
        <f t="shared" si="5"/>
        <v>1880127.2599999998</v>
      </c>
      <c r="AD71" s="195">
        <f t="shared" si="5"/>
        <v>137855.78</v>
      </c>
      <c r="AE71" s="195">
        <f t="shared" si="5"/>
        <v>579397.59</v>
      </c>
      <c r="AF71" s="195">
        <f t="shared" si="5"/>
        <v>0</v>
      </c>
      <c r="AG71" s="195">
        <f t="shared" si="5"/>
        <v>7967647.8899999997</v>
      </c>
      <c r="AH71" s="195">
        <f t="shared" si="5"/>
        <v>0</v>
      </c>
      <c r="AI71" s="195">
        <f t="shared" si="5"/>
        <v>2447017.06</v>
      </c>
      <c r="AJ71" s="195">
        <f t="shared" ref="AJ71:BO71" si="6">SUM(AJ61:AJ69)-AJ70</f>
        <v>231854.68</v>
      </c>
      <c r="AK71" s="195">
        <f t="shared" si="6"/>
        <v>1729.19</v>
      </c>
      <c r="AL71" s="195">
        <f t="shared" si="6"/>
        <v>1130.8200000000002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576496.35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-893.90000000000009</v>
      </c>
      <c r="AX71" s="195">
        <f t="shared" si="6"/>
        <v>0</v>
      </c>
      <c r="AY71" s="195">
        <f t="shared" si="6"/>
        <v>2068514.89</v>
      </c>
      <c r="AZ71" s="195">
        <f t="shared" si="6"/>
        <v>0</v>
      </c>
      <c r="BA71" s="195">
        <f t="shared" si="6"/>
        <v>508939.84999999992</v>
      </c>
      <c r="BB71" s="195">
        <f t="shared" si="6"/>
        <v>0</v>
      </c>
      <c r="BC71" s="195">
        <f t="shared" si="6"/>
        <v>238438.11000000004</v>
      </c>
      <c r="BD71" s="195">
        <f t="shared" si="6"/>
        <v>-74734.270000000062</v>
      </c>
      <c r="BE71" s="195">
        <f t="shared" si="6"/>
        <v>2457804.83</v>
      </c>
      <c r="BF71" s="195">
        <f t="shared" si="6"/>
        <v>0</v>
      </c>
      <c r="BG71" s="195">
        <f t="shared" si="6"/>
        <v>47822.19999999999</v>
      </c>
      <c r="BH71" s="195">
        <f t="shared" si="6"/>
        <v>0</v>
      </c>
      <c r="BI71" s="195">
        <f t="shared" si="6"/>
        <v>0</v>
      </c>
      <c r="BJ71" s="195">
        <f t="shared" si="6"/>
        <v>295784.32000000007</v>
      </c>
      <c r="BK71" s="195">
        <f t="shared" si="6"/>
        <v>0</v>
      </c>
      <c r="BL71" s="195">
        <f t="shared" si="6"/>
        <v>1057961.73</v>
      </c>
      <c r="BM71" s="195">
        <f t="shared" si="6"/>
        <v>0</v>
      </c>
      <c r="BN71" s="195">
        <f t="shared" si="6"/>
        <v>5604976.3799999999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230283.95</v>
      </c>
      <c r="BX71" s="195">
        <f t="shared" si="7"/>
        <v>1317336.4099999999</v>
      </c>
      <c r="BY71" s="195">
        <f t="shared" si="7"/>
        <v>1155918.05</v>
      </c>
      <c r="BZ71" s="195">
        <f t="shared" si="7"/>
        <v>87115.000000000015</v>
      </c>
      <c r="CA71" s="195">
        <f t="shared" si="7"/>
        <v>0</v>
      </c>
      <c r="CB71" s="195">
        <f t="shared" si="7"/>
        <v>0</v>
      </c>
      <c r="CC71" s="195">
        <f t="shared" si="7"/>
        <v>26622918.440000005</v>
      </c>
      <c r="CD71" s="245">
        <f>CD69-CD70</f>
        <v>3067282.3600000008</v>
      </c>
      <c r="CE71" s="195">
        <f>SUM(CE61:CE69)-CE70</f>
        <v>119003008.47000003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10755655.4</v>
      </c>
      <c r="D73" s="184">
        <v>27302281</v>
      </c>
      <c r="E73" s="184">
        <v>25439.859999999986</v>
      </c>
      <c r="F73" s="184">
        <v>8141563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3439659</v>
      </c>
      <c r="P73" s="184">
        <v>94978417</v>
      </c>
      <c r="Q73" s="184">
        <v>0</v>
      </c>
      <c r="R73" s="184">
        <v>6648159</v>
      </c>
      <c r="S73" s="184">
        <v>0</v>
      </c>
      <c r="T73" s="184">
        <v>0</v>
      </c>
      <c r="U73" s="184">
        <v>24585163.340000004</v>
      </c>
      <c r="V73" s="184">
        <v>538592</v>
      </c>
      <c r="W73" s="184">
        <v>2667650</v>
      </c>
      <c r="X73" s="184">
        <v>20750862</v>
      </c>
      <c r="Y73" s="184">
        <v>17525426</v>
      </c>
      <c r="Z73" s="184">
        <v>0</v>
      </c>
      <c r="AA73" s="184">
        <v>3129995</v>
      </c>
      <c r="AB73" s="184">
        <v>36305260.650000006</v>
      </c>
      <c r="AC73" s="184">
        <v>13976234.000000002</v>
      </c>
      <c r="AD73" s="184">
        <v>1007409</v>
      </c>
      <c r="AE73" s="184">
        <v>2913471.5300000003</v>
      </c>
      <c r="AF73" s="184">
        <v>0</v>
      </c>
      <c r="AG73" s="184">
        <v>17166013.400000002</v>
      </c>
      <c r="AH73" s="184">
        <v>0</v>
      </c>
      <c r="AI73" s="184">
        <v>21924</v>
      </c>
      <c r="AJ73" s="184">
        <v>0</v>
      </c>
      <c r="AK73" s="184">
        <v>1193553.72</v>
      </c>
      <c r="AL73" s="184">
        <v>694865.1</v>
      </c>
      <c r="AM73" s="184">
        <v>0</v>
      </c>
      <c r="AN73" s="184">
        <v>0</v>
      </c>
      <c r="AO73" s="184">
        <v>0</v>
      </c>
      <c r="AP73" s="184">
        <v>0</v>
      </c>
      <c r="AQ73" s="184">
        <v>2077267.9999999998</v>
      </c>
      <c r="AR73" s="184">
        <v>0</v>
      </c>
      <c r="AS73" s="184">
        <v>0</v>
      </c>
      <c r="AT73" s="184">
        <v>0</v>
      </c>
      <c r="AU73" s="184">
        <v>0</v>
      </c>
      <c r="AV73" s="184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295844862</v>
      </c>
      <c r="CF73" s="252"/>
    </row>
    <row r="74" spans="1:84" ht="12.65" customHeight="1" x14ac:dyDescent="0.35">
      <c r="A74" s="171" t="s">
        <v>246</v>
      </c>
      <c r="B74" s="175"/>
      <c r="C74" s="184">
        <v>4137485.88</v>
      </c>
      <c r="D74" s="184">
        <v>5992874.9999999991</v>
      </c>
      <c r="E74" s="184">
        <v>-534</v>
      </c>
      <c r="F74" s="184">
        <v>534385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328876.99999999994</v>
      </c>
      <c r="P74" s="184">
        <v>117026791</v>
      </c>
      <c r="Q74" s="184">
        <v>0</v>
      </c>
      <c r="R74" s="184">
        <v>14824387</v>
      </c>
      <c r="S74" s="184">
        <v>0</v>
      </c>
      <c r="T74" s="184">
        <v>0</v>
      </c>
      <c r="U74" s="184">
        <v>23465384.039999999</v>
      </c>
      <c r="V74" s="184">
        <v>1520530.1300000001</v>
      </c>
      <c r="W74" s="184">
        <v>6636213.0000000009</v>
      </c>
      <c r="X74" s="184">
        <v>54275650</v>
      </c>
      <c r="Y74" s="184">
        <v>32221512.539999999</v>
      </c>
      <c r="Z74" s="184">
        <v>0</v>
      </c>
      <c r="AA74" s="184">
        <v>11703888</v>
      </c>
      <c r="AB74" s="184">
        <v>24972973.34</v>
      </c>
      <c r="AC74" s="184">
        <v>1182072.3999999999</v>
      </c>
      <c r="AD74" s="184">
        <v>58165</v>
      </c>
      <c r="AE74" s="184">
        <v>340282.43999999994</v>
      </c>
      <c r="AF74" s="184">
        <v>0</v>
      </c>
      <c r="AG74" s="184">
        <v>82225409.629999995</v>
      </c>
      <c r="AH74" s="184">
        <v>0</v>
      </c>
      <c r="AI74" s="184">
        <v>19819627</v>
      </c>
      <c r="AJ74" s="184">
        <v>46400</v>
      </c>
      <c r="AK74" s="184">
        <v>60437.89</v>
      </c>
      <c r="AL74" s="184">
        <v>39269.75</v>
      </c>
      <c r="AM74" s="184">
        <v>0</v>
      </c>
      <c r="AN74" s="184">
        <v>0</v>
      </c>
      <c r="AO74" s="184">
        <v>0</v>
      </c>
      <c r="AP74" s="184">
        <v>0</v>
      </c>
      <c r="AQ74" s="184">
        <v>2630167</v>
      </c>
      <c r="AR74" s="184">
        <v>0</v>
      </c>
      <c r="AS74" s="184">
        <v>0</v>
      </c>
      <c r="AT74" s="184">
        <v>0</v>
      </c>
      <c r="AU74" s="184">
        <v>0</v>
      </c>
      <c r="AV74" s="184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404042249.0399999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14893141.280000001</v>
      </c>
      <c r="D75" s="195">
        <f t="shared" si="9"/>
        <v>33295156</v>
      </c>
      <c r="E75" s="195">
        <f t="shared" si="9"/>
        <v>24905.859999999986</v>
      </c>
      <c r="F75" s="195">
        <f t="shared" si="9"/>
        <v>8675948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3768536</v>
      </c>
      <c r="P75" s="195">
        <f t="shared" si="9"/>
        <v>212005208</v>
      </c>
      <c r="Q75" s="195">
        <f t="shared" si="9"/>
        <v>0</v>
      </c>
      <c r="R75" s="195">
        <f t="shared" si="9"/>
        <v>21472546</v>
      </c>
      <c r="S75" s="195">
        <f t="shared" si="9"/>
        <v>0</v>
      </c>
      <c r="T75" s="195">
        <f t="shared" si="9"/>
        <v>0</v>
      </c>
      <c r="U75" s="195">
        <f t="shared" si="9"/>
        <v>48050547.380000003</v>
      </c>
      <c r="V75" s="195">
        <f t="shared" si="9"/>
        <v>2059122.1300000001</v>
      </c>
      <c r="W75" s="195">
        <f t="shared" si="9"/>
        <v>9303863</v>
      </c>
      <c r="X75" s="195">
        <f t="shared" si="9"/>
        <v>75026512</v>
      </c>
      <c r="Y75" s="195">
        <f t="shared" si="9"/>
        <v>49746938.539999999</v>
      </c>
      <c r="Z75" s="195">
        <f t="shared" si="9"/>
        <v>0</v>
      </c>
      <c r="AA75" s="195">
        <f t="shared" si="9"/>
        <v>14833883</v>
      </c>
      <c r="AB75" s="195">
        <f t="shared" si="9"/>
        <v>61278233.99000001</v>
      </c>
      <c r="AC75" s="195">
        <f t="shared" si="9"/>
        <v>15158306.400000002</v>
      </c>
      <c r="AD75" s="195">
        <f t="shared" si="9"/>
        <v>1065574</v>
      </c>
      <c r="AE75" s="195">
        <f t="shared" si="9"/>
        <v>3253753.97</v>
      </c>
      <c r="AF75" s="195">
        <f t="shared" si="9"/>
        <v>0</v>
      </c>
      <c r="AG75" s="195">
        <f t="shared" si="9"/>
        <v>99391423.030000001</v>
      </c>
      <c r="AH75" s="195">
        <f t="shared" si="9"/>
        <v>0</v>
      </c>
      <c r="AI75" s="195">
        <f t="shared" si="9"/>
        <v>19841551</v>
      </c>
      <c r="AJ75" s="195">
        <f t="shared" si="9"/>
        <v>46400</v>
      </c>
      <c r="AK75" s="195">
        <f t="shared" si="9"/>
        <v>1253991.6099999999</v>
      </c>
      <c r="AL75" s="195">
        <f t="shared" si="9"/>
        <v>734134.85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4707435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699887111.04000008</v>
      </c>
      <c r="CF75" s="252"/>
    </row>
    <row r="76" spans="1:84" ht="12.65" customHeight="1" x14ac:dyDescent="0.35">
      <c r="A76" s="171" t="s">
        <v>248</v>
      </c>
      <c r="B76" s="175"/>
      <c r="C76" s="184">
        <v>4165</v>
      </c>
      <c r="D76" s="184">
        <v>7160</v>
      </c>
      <c r="E76" s="185">
        <v>39558</v>
      </c>
      <c r="F76" s="185"/>
      <c r="G76" s="184"/>
      <c r="H76" s="184"/>
      <c r="I76" s="185"/>
      <c r="J76" s="185">
        <v>960</v>
      </c>
      <c r="K76" s="185"/>
      <c r="L76" s="185"/>
      <c r="M76" s="185"/>
      <c r="N76" s="185"/>
      <c r="O76" s="185">
        <v>711</v>
      </c>
      <c r="P76" s="185">
        <v>28824</v>
      </c>
      <c r="Q76" s="185">
        <v>2616</v>
      </c>
      <c r="R76" s="185">
        <v>662</v>
      </c>
      <c r="S76" s="185">
        <v>4690</v>
      </c>
      <c r="T76" s="185"/>
      <c r="U76" s="185">
        <v>3779</v>
      </c>
      <c r="V76" s="185">
        <v>1616</v>
      </c>
      <c r="W76" s="185">
        <v>1549</v>
      </c>
      <c r="X76" s="185">
        <v>572</v>
      </c>
      <c r="Y76" s="185">
        <v>10453</v>
      </c>
      <c r="Z76" s="185"/>
      <c r="AA76" s="185">
        <v>1001</v>
      </c>
      <c r="AB76" s="185">
        <v>3319</v>
      </c>
      <c r="AC76" s="185">
        <v>1127</v>
      </c>
      <c r="AD76" s="185">
        <v>414</v>
      </c>
      <c r="AE76" s="185">
        <v>524</v>
      </c>
      <c r="AF76" s="185"/>
      <c r="AG76" s="185">
        <v>10843</v>
      </c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762</v>
      </c>
      <c r="AW76" s="185"/>
      <c r="AX76" s="185"/>
      <c r="AY76" s="185">
        <v>5359</v>
      </c>
      <c r="AZ76" s="185"/>
      <c r="BA76" s="185">
        <v>390</v>
      </c>
      <c r="BB76" s="185"/>
      <c r="BC76" s="185"/>
      <c r="BD76" s="185"/>
      <c r="BE76" s="185">
        <v>48771</v>
      </c>
      <c r="BF76" s="185">
        <v>2412</v>
      </c>
      <c r="BG76" s="185"/>
      <c r="BH76" s="185"/>
      <c r="BI76" s="185"/>
      <c r="BJ76" s="185"/>
      <c r="BK76" s="185"/>
      <c r="BL76" s="185"/>
      <c r="BM76" s="185"/>
      <c r="BN76" s="185">
        <v>8421</v>
      </c>
      <c r="BO76" s="185"/>
      <c r="BP76" s="185"/>
      <c r="BQ76" s="185"/>
      <c r="BR76" s="185">
        <v>1123</v>
      </c>
      <c r="BS76" s="185">
        <v>996</v>
      </c>
      <c r="BT76" s="185"/>
      <c r="BU76" s="185"/>
      <c r="BV76" s="185">
        <v>2596</v>
      </c>
      <c r="BW76" s="185"/>
      <c r="BX76" s="185"/>
      <c r="BY76" s="185">
        <v>7261</v>
      </c>
      <c r="BZ76" s="185"/>
      <c r="CA76" s="185"/>
      <c r="CB76" s="185"/>
      <c r="CC76" s="185"/>
      <c r="CD76" s="249" t="s">
        <v>221</v>
      </c>
      <c r="CE76" s="195">
        <f t="shared" si="8"/>
        <v>202634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3873</v>
      </c>
      <c r="D77" s="184">
        <v>41899</v>
      </c>
      <c r="E77" s="184"/>
      <c r="F77" s="184">
        <v>3975</v>
      </c>
      <c r="G77" s="184"/>
      <c r="H77" s="184"/>
      <c r="I77" s="184"/>
      <c r="J77" s="184"/>
      <c r="K77" s="184"/>
      <c r="L77" s="184"/>
      <c r="M77" s="184"/>
      <c r="N77" s="184"/>
      <c r="O77" s="184"/>
      <c r="P77" s="184">
        <v>10006</v>
      </c>
      <c r="Q77" s="184"/>
      <c r="R77" s="184">
        <v>305</v>
      </c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2057</v>
      </c>
      <c r="AH77" s="184"/>
      <c r="AI77" s="184">
        <v>502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62617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>
        <v>1588.9761109646424</v>
      </c>
      <c r="D78" s="184">
        <v>2731.5891847555436</v>
      </c>
      <c r="E78" s="184">
        <v>15091.648738905002</v>
      </c>
      <c r="F78" s="184">
        <v>0</v>
      </c>
      <c r="G78" s="184">
        <v>0</v>
      </c>
      <c r="H78" s="184">
        <v>0</v>
      </c>
      <c r="I78" s="184">
        <v>0</v>
      </c>
      <c r="J78" s="184">
        <v>366.24659460409526</v>
      </c>
      <c r="K78" s="184">
        <v>0</v>
      </c>
      <c r="L78" s="184">
        <v>0</v>
      </c>
      <c r="M78" s="184">
        <v>0</v>
      </c>
      <c r="N78" s="184">
        <v>0</v>
      </c>
      <c r="O78" s="184">
        <v>271.25138412865806</v>
      </c>
      <c r="P78" s="184">
        <v>10996.554002987961</v>
      </c>
      <c r="Q78" s="184">
        <v>998.02197029615957</v>
      </c>
      <c r="R78" s="184">
        <v>252.55754752907401</v>
      </c>
      <c r="S78" s="184">
        <v>1789.2672173887572</v>
      </c>
      <c r="T78" s="184">
        <v>0</v>
      </c>
      <c r="U78" s="184">
        <v>1441.7144593842459</v>
      </c>
      <c r="V78" s="184">
        <v>616.51510091689363</v>
      </c>
      <c r="W78" s="184">
        <v>590.95414066848286</v>
      </c>
      <c r="X78" s="184">
        <v>218.2219292849401</v>
      </c>
      <c r="Y78" s="184">
        <v>3987.8913056214665</v>
      </c>
      <c r="Z78" s="184">
        <v>0</v>
      </c>
      <c r="AA78" s="184">
        <v>381.88837624864516</v>
      </c>
      <c r="AB78" s="184">
        <v>1266.2212994697836</v>
      </c>
      <c r="AC78" s="184">
        <v>429.95824179043268</v>
      </c>
      <c r="AD78" s="184">
        <v>157.94384392301609</v>
      </c>
      <c r="AE78" s="184">
        <v>199.90959955473534</v>
      </c>
      <c r="AF78" s="184">
        <v>0</v>
      </c>
      <c r="AG78" s="184">
        <v>4136.6789846793799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290.70823446700058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149</v>
      </c>
      <c r="BB78" s="184">
        <v>0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0</v>
      </c>
      <c r="BI78" s="184">
        <v>0</v>
      </c>
      <c r="BJ78" s="249" t="s">
        <v>221</v>
      </c>
      <c r="BK78" s="184">
        <v>0</v>
      </c>
      <c r="BL78" s="184">
        <v>0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380</v>
      </c>
      <c r="BT78" s="184">
        <v>0</v>
      </c>
      <c r="BU78" s="184">
        <v>0</v>
      </c>
      <c r="BV78" s="184">
        <v>990</v>
      </c>
      <c r="BW78" s="184">
        <v>0</v>
      </c>
      <c r="BX78" s="184">
        <v>0</v>
      </c>
      <c r="BY78" s="184">
        <v>2770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52093.718267568904</v>
      </c>
      <c r="CF78" s="195"/>
    </row>
    <row r="79" spans="1:84" ht="12.65" customHeight="1" x14ac:dyDescent="0.35">
      <c r="A79" s="171" t="s">
        <v>251</v>
      </c>
      <c r="B79" s="175"/>
      <c r="C79" s="225">
        <v>8537</v>
      </c>
      <c r="D79" s="225">
        <v>48554.330155103642</v>
      </c>
      <c r="E79" s="184"/>
      <c r="F79" s="184">
        <v>20364.203860295765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37359</v>
      </c>
      <c r="Q79" s="184"/>
      <c r="R79" s="184">
        <v>7429.2988677523281</v>
      </c>
      <c r="S79" s="184"/>
      <c r="T79" s="184"/>
      <c r="U79" s="184">
        <v>51.849259112176007</v>
      </c>
      <c r="V79" s="184"/>
      <c r="W79" s="184">
        <v>6462.895346265539</v>
      </c>
      <c r="X79" s="184">
        <v>5931.7574858191747</v>
      </c>
      <c r="Y79" s="184">
        <v>24346.333178880726</v>
      </c>
      <c r="Z79" s="184"/>
      <c r="AA79" s="184"/>
      <c r="AB79" s="184">
        <v>1166.8962659533768</v>
      </c>
      <c r="AC79" s="184"/>
      <c r="AD79" s="184"/>
      <c r="AE79" s="184"/>
      <c r="AF79" s="184"/>
      <c r="AG79" s="184">
        <v>46035.291714780702</v>
      </c>
      <c r="AH79" s="184"/>
      <c r="AI79" s="184">
        <v>18083.275153459668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5641.344089608303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229963.47537703137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21.239129999999999</v>
      </c>
      <c r="D80" s="187"/>
      <c r="E80" s="187">
        <v>48.621810000000004</v>
      </c>
      <c r="F80" s="187"/>
      <c r="G80" s="187"/>
      <c r="H80" s="187"/>
      <c r="I80" s="187"/>
      <c r="J80" s="187">
        <v>18.43065</v>
      </c>
      <c r="K80" s="187"/>
      <c r="L80" s="187"/>
      <c r="M80" s="187"/>
      <c r="N80" s="187"/>
      <c r="O80" s="187"/>
      <c r="P80" s="187">
        <v>21.414660000000001</v>
      </c>
      <c r="Q80" s="187">
        <v>10.18074</v>
      </c>
      <c r="R80" s="187">
        <v>0.87765000000000004</v>
      </c>
      <c r="S80" s="187"/>
      <c r="T80" s="187"/>
      <c r="U80" s="187"/>
      <c r="V80" s="187"/>
      <c r="W80" s="187"/>
      <c r="X80" s="187"/>
      <c r="Y80" s="187">
        <v>0.17552999999999999</v>
      </c>
      <c r="Z80" s="187"/>
      <c r="AA80" s="187"/>
      <c r="AB80" s="187"/>
      <c r="AC80" s="187"/>
      <c r="AD80" s="187"/>
      <c r="AE80" s="187"/>
      <c r="AF80" s="187"/>
      <c r="AG80" s="187">
        <v>29.664570000000001</v>
      </c>
      <c r="AH80" s="187"/>
      <c r="AI80" s="187">
        <v>12.98922</v>
      </c>
      <c r="AJ80" s="187"/>
      <c r="AK80" s="187"/>
      <c r="AL80" s="187"/>
      <c r="AM80" s="187"/>
      <c r="AN80" s="187">
        <v>2.2818899999999998</v>
      </c>
      <c r="AO80" s="187"/>
      <c r="AP80" s="187"/>
      <c r="AQ80" s="187"/>
      <c r="AR80" s="187"/>
      <c r="AS80" s="187"/>
      <c r="AT80" s="187"/>
      <c r="AU80" s="187"/>
      <c r="AV80" s="187">
        <v>9.6541499999999996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175.52999999999997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2" t="s">
        <v>1265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65" customHeight="1" x14ac:dyDescent="0.35">
      <c r="A85" s="173" t="s">
        <v>1251</v>
      </c>
      <c r="B85" s="172"/>
      <c r="C85" s="230" t="s">
        <v>1271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0" t="s">
        <v>1271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 t="s">
        <v>1268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30" t="s">
        <v>1276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30" t="s">
        <v>1277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5635</v>
      </c>
      <c r="D111" s="174">
        <v>21765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651</v>
      </c>
      <c r="D114" s="174">
        <v>995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10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16</v>
      </c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44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14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10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19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113</v>
      </c>
    </row>
    <row r="128" spans="1:5" ht="12.65" customHeight="1" x14ac:dyDescent="0.35">
      <c r="A128" s="173" t="s">
        <v>292</v>
      </c>
      <c r="B128" s="172" t="s">
        <v>256</v>
      </c>
      <c r="C128" s="189">
        <v>123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10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2881</v>
      </c>
      <c r="C138" s="189">
        <v>1168</v>
      </c>
      <c r="D138" s="174">
        <v>1586</v>
      </c>
      <c r="E138" s="175">
        <f>SUM(B138:D138)</f>
        <v>5635</v>
      </c>
    </row>
    <row r="139" spans="1:6" ht="12.65" customHeight="1" x14ac:dyDescent="0.35">
      <c r="A139" s="173" t="s">
        <v>215</v>
      </c>
      <c r="B139" s="174">
        <v>11794</v>
      </c>
      <c r="C139" s="189">
        <v>4303</v>
      </c>
      <c r="D139" s="174">
        <v>5668</v>
      </c>
      <c r="E139" s="175">
        <f>SUM(B139:D139)</f>
        <v>21765</v>
      </c>
    </row>
    <row r="140" spans="1:6" ht="12.65" customHeight="1" x14ac:dyDescent="0.35">
      <c r="A140" s="173" t="s">
        <v>298</v>
      </c>
      <c r="B140" s="174">
        <v>15990</v>
      </c>
      <c r="C140" s="174">
        <v>18542</v>
      </c>
      <c r="D140" s="174">
        <v>20522</v>
      </c>
      <c r="E140" s="175">
        <f>SUM(B140:D140)</f>
        <v>55054</v>
      </c>
    </row>
    <row r="141" spans="1:6" ht="12.65" customHeight="1" x14ac:dyDescent="0.35">
      <c r="A141" s="173" t="s">
        <v>245</v>
      </c>
      <c r="B141" s="174">
        <v>117340001.38565001</v>
      </c>
      <c r="C141" s="189">
        <v>5560769.6025461843</v>
      </c>
      <c r="D141" s="174">
        <v>172915643.04180378</v>
      </c>
      <c r="E141" s="175">
        <f>SUM(B141:D141)</f>
        <v>295816414.02999997</v>
      </c>
      <c r="F141" s="199"/>
    </row>
    <row r="142" spans="1:6" ht="12.65" customHeight="1" x14ac:dyDescent="0.35">
      <c r="A142" s="173" t="s">
        <v>246</v>
      </c>
      <c r="B142" s="174">
        <v>89789560.537192389</v>
      </c>
      <c r="C142" s="189">
        <v>4589583.1947066961</v>
      </c>
      <c r="D142" s="174">
        <v>309675553.30810082</v>
      </c>
      <c r="E142" s="175">
        <f>SUM(B142:D142)</f>
        <v>404054697.0399999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3483885.2699999996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15936.820000000009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7002138.0899999999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852385.94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634840.28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26608.05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12015794.449999999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0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787439.62000000011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787439.62000000011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1019357.3600000001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1019357.3600000001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8752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-198663.50000000012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-189911.50000000012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3067282.3600000008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3067282.3600000008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8979210</v>
      </c>
      <c r="C195" s="189">
        <v>0</v>
      </c>
      <c r="D195" s="174">
        <v>0</v>
      </c>
      <c r="E195" s="175">
        <f t="shared" ref="E195:E203" si="10">SUM(B195:C195)-D195</f>
        <v>8979210</v>
      </c>
    </row>
    <row r="196" spans="1:8" ht="12.65" customHeight="1" x14ac:dyDescent="0.35">
      <c r="A196" s="173" t="s">
        <v>333</v>
      </c>
      <c r="B196" s="174">
        <v>766764</v>
      </c>
      <c r="C196" s="189">
        <v>0</v>
      </c>
      <c r="D196" s="174">
        <v>0</v>
      </c>
      <c r="E196" s="175">
        <f t="shared" si="10"/>
        <v>766764</v>
      </c>
    </row>
    <row r="197" spans="1:8" ht="12.65" customHeight="1" x14ac:dyDescent="0.35">
      <c r="A197" s="173" t="s">
        <v>334</v>
      </c>
      <c r="B197" s="174">
        <v>31013046.300000001</v>
      </c>
      <c r="C197" s="189">
        <v>1169674.0900000001</v>
      </c>
      <c r="D197" s="174">
        <v>0</v>
      </c>
      <c r="E197" s="175">
        <f t="shared" si="10"/>
        <v>32182720.390000001</v>
      </c>
    </row>
    <row r="198" spans="1:8" ht="12.65" customHeight="1" x14ac:dyDescent="0.35">
      <c r="A198" s="173" t="s">
        <v>335</v>
      </c>
      <c r="B198" s="174">
        <v>986580</v>
      </c>
      <c r="C198" s="189">
        <v>57583.49</v>
      </c>
      <c r="D198" s="174">
        <v>0</v>
      </c>
      <c r="E198" s="175">
        <f t="shared" si="10"/>
        <v>1044163.49</v>
      </c>
    </row>
    <row r="199" spans="1:8" ht="12.65" customHeight="1" x14ac:dyDescent="0.35">
      <c r="A199" s="173" t="s">
        <v>336</v>
      </c>
      <c r="B199" s="174">
        <v>0</v>
      </c>
      <c r="C199" s="189"/>
      <c r="D199" s="174"/>
      <c r="E199" s="175">
        <f t="shared" si="10"/>
        <v>0</v>
      </c>
    </row>
    <row r="200" spans="1:8" ht="12.65" customHeight="1" x14ac:dyDescent="0.35">
      <c r="A200" s="173" t="s">
        <v>337</v>
      </c>
      <c r="B200" s="174">
        <v>10797512.459999993</v>
      </c>
      <c r="C200" s="189">
        <v>3411695.13</v>
      </c>
      <c r="D200" s="174">
        <v>438737.28</v>
      </c>
      <c r="E200" s="175">
        <f t="shared" si="10"/>
        <v>13770470.309999993</v>
      </c>
    </row>
    <row r="201" spans="1:8" ht="12.65" customHeight="1" x14ac:dyDescent="0.3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135000</v>
      </c>
      <c r="C202" s="189">
        <v>0</v>
      </c>
      <c r="D202" s="174">
        <v>0</v>
      </c>
      <c r="E202" s="175">
        <f t="shared" si="10"/>
        <v>135000</v>
      </c>
    </row>
    <row r="203" spans="1:8" ht="12.65" customHeight="1" x14ac:dyDescent="0.35">
      <c r="A203" s="173" t="s">
        <v>340</v>
      </c>
      <c r="B203" s="174">
        <v>0</v>
      </c>
      <c r="C203" s="189"/>
      <c r="D203" s="174"/>
      <c r="E203" s="175">
        <f t="shared" si="10"/>
        <v>0</v>
      </c>
    </row>
    <row r="204" spans="1:8" ht="12.65" customHeight="1" x14ac:dyDescent="0.35">
      <c r="A204" s="173" t="s">
        <v>203</v>
      </c>
      <c r="B204" s="175">
        <f>SUM(B195:B203)</f>
        <v>52678112.75999999</v>
      </c>
      <c r="C204" s="191">
        <f>SUM(C195:C203)</f>
        <v>4638952.71</v>
      </c>
      <c r="D204" s="175">
        <f>SUM(D195:D203)</f>
        <v>438737.28</v>
      </c>
      <c r="E204" s="175">
        <f>SUM(E195:E203)</f>
        <v>56878328.189999998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54768.869999999995</v>
      </c>
      <c r="C209" s="189">
        <v>109537.70999999999</v>
      </c>
      <c r="D209" s="174">
        <v>0</v>
      </c>
      <c r="E209" s="175">
        <f t="shared" ref="E209:E216" si="11">SUM(B209:C209)-D209</f>
        <v>164306.57999999999</v>
      </c>
      <c r="H209" s="259"/>
    </row>
    <row r="210" spans="1:8" ht="12.65" customHeight="1" x14ac:dyDescent="0.35">
      <c r="A210" s="173" t="s">
        <v>334</v>
      </c>
      <c r="B210" s="174">
        <v>775193.52999999933</v>
      </c>
      <c r="C210" s="189">
        <v>1575569.6900000002</v>
      </c>
      <c r="D210" s="174">
        <v>0</v>
      </c>
      <c r="E210" s="175">
        <f t="shared" si="11"/>
        <v>2350763.2199999997</v>
      </c>
      <c r="H210" s="259"/>
    </row>
    <row r="211" spans="1:8" ht="12.65" customHeight="1" x14ac:dyDescent="0.35">
      <c r="A211" s="173" t="s">
        <v>335</v>
      </c>
      <c r="B211" s="174">
        <v>41107.5</v>
      </c>
      <c r="C211" s="189">
        <v>85895.61</v>
      </c>
      <c r="D211" s="174">
        <v>0</v>
      </c>
      <c r="E211" s="175">
        <f t="shared" si="11"/>
        <v>127003.11</v>
      </c>
      <c r="H211" s="259"/>
    </row>
    <row r="212" spans="1:8" ht="12.65" customHeight="1" x14ac:dyDescent="0.3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9"/>
    </row>
    <row r="213" spans="1:8" ht="12.65" customHeight="1" x14ac:dyDescent="0.35">
      <c r="A213" s="173" t="s">
        <v>337</v>
      </c>
      <c r="B213" s="174">
        <v>1170793.1099999994</v>
      </c>
      <c r="C213" s="189">
        <v>2807006.7300000004</v>
      </c>
      <c r="D213" s="174">
        <v>92059.349999999991</v>
      </c>
      <c r="E213" s="175">
        <f t="shared" si="11"/>
        <v>3885740.4899999998</v>
      </c>
      <c r="H213" s="259"/>
    </row>
    <row r="214" spans="1:8" ht="12.65" customHeight="1" x14ac:dyDescent="0.3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>
        <v>9315.4899999999907</v>
      </c>
      <c r="C215" s="189">
        <v>18630.95</v>
      </c>
      <c r="D215" s="174">
        <v>0</v>
      </c>
      <c r="E215" s="175">
        <f t="shared" si="11"/>
        <v>27946.439999999991</v>
      </c>
      <c r="H215" s="259"/>
    </row>
    <row r="216" spans="1:8" ht="12.65" customHeight="1" x14ac:dyDescent="0.3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2051178.4999999988</v>
      </c>
      <c r="C217" s="191">
        <f>SUM(C208:C216)</f>
        <v>4596640.6900000004</v>
      </c>
      <c r="D217" s="175">
        <f>SUM(D208:D216)</f>
        <v>92059.349999999991</v>
      </c>
      <c r="E217" s="175">
        <f>SUM(E208:E216)</f>
        <v>6555759.8399999999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9" t="s">
        <v>1255</v>
      </c>
      <c r="C220" s="299"/>
      <c r="D220" s="208"/>
      <c r="E220" s="208"/>
    </row>
    <row r="221" spans="1:8" ht="12.65" customHeight="1" x14ac:dyDescent="0.35">
      <c r="A221" s="272" t="s">
        <v>1255</v>
      </c>
      <c r="B221" s="208"/>
      <c r="C221" s="189">
        <v>5706270.2500000009</v>
      </c>
      <c r="D221" s="172">
        <f>C221</f>
        <v>5706270.2500000009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166365592.62153047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7855147.7856802195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9505158.6496296413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404122.06196344621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371989578.13119632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556119599.25000012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2561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2622615.4652816295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3582222.1047183699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6204837.5699999994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v>3244406.399999998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3244406.399999998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571275113.47000015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45" customHeight="1" x14ac:dyDescent="0.35">
      <c r="A250" s="173" t="s">
        <v>362</v>
      </c>
      <c r="B250" s="172" t="s">
        <v>256</v>
      </c>
      <c r="C250" s="189">
        <v>5728.28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99987079.530000001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80427546.25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>
        <v>154013.63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2876433.9299999997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106415.6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22702124.720000003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4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45" customHeight="1" x14ac:dyDescent="0.35">
      <c r="A267" s="173" t="s">
        <v>332</v>
      </c>
      <c r="B267" s="172" t="s">
        <v>256</v>
      </c>
      <c r="C267" s="189">
        <v>8979210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766764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32182720.390000001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v>1044163.49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13770470.310000001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135000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56878328.190000005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6555759.8399999999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50322568.350000009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81694.38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81694.38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>
        <v>68985724.879999995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3609999.92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72595724.799999997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145702112.25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1524172.43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959554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126720489.8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417292.39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129621508.61999999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405787.73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405787.73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405787.73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15674815.899999972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145702112.24999997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145702112.25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295816414.02999997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404054697.0399999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699871111.06999993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v>5706270.2500000009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559364005.6500001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6204837.5699999994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571275113.47000015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128595997.59999979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968464.11999999988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968464.11999999988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129564461.71999979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48078760.760000005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12015794.450000001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4004050.02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26996468.020000003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/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12410036.899999999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4960417.51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787439.62000000011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/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/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3067282.3600000008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6682757.79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119003007.43000002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10561454.289999768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-3035909.7199999997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7525544.5699997684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7525544.5699997684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VALLEY HOSPITAL AND MEDICAL CENTER   H-0     FYE 12/31/2018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5635</v>
      </c>
      <c r="C414" s="194">
        <f>E138</f>
        <v>5635</v>
      </c>
      <c r="D414" s="179"/>
    </row>
    <row r="415" spans="1:5" ht="12.65" customHeight="1" x14ac:dyDescent="0.35">
      <c r="A415" s="179" t="s">
        <v>464</v>
      </c>
      <c r="B415" s="179">
        <f>D111</f>
        <v>21765</v>
      </c>
      <c r="C415" s="179">
        <f>E139</f>
        <v>21765</v>
      </c>
      <c r="D415" s="194">
        <f>SUM(C59:H59)+N59</f>
        <v>18332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651</v>
      </c>
    </row>
    <row r="424" spans="1:7" ht="12.65" customHeight="1" x14ac:dyDescent="0.35">
      <c r="A424" s="179" t="s">
        <v>1244</v>
      </c>
      <c r="B424" s="179">
        <f>D114</f>
        <v>995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48078760.760000005</v>
      </c>
      <c r="C427" s="179">
        <f t="shared" ref="C427:C434" si="13">CE61</f>
        <v>48078760.760000005</v>
      </c>
      <c r="D427" s="179"/>
    </row>
    <row r="428" spans="1:7" ht="12.65" customHeight="1" x14ac:dyDescent="0.35">
      <c r="A428" s="179" t="s">
        <v>3</v>
      </c>
      <c r="B428" s="179">
        <f t="shared" si="12"/>
        <v>12015794.450000001</v>
      </c>
      <c r="C428" s="179">
        <f t="shared" si="13"/>
        <v>12015795</v>
      </c>
      <c r="D428" s="179">
        <f>D173</f>
        <v>12015794.449999999</v>
      </c>
    </row>
    <row r="429" spans="1:7" ht="12.65" customHeight="1" x14ac:dyDescent="0.35">
      <c r="A429" s="179" t="s">
        <v>236</v>
      </c>
      <c r="B429" s="179">
        <f t="shared" si="12"/>
        <v>4004050.02</v>
      </c>
      <c r="C429" s="179">
        <f t="shared" si="13"/>
        <v>4004050.02</v>
      </c>
      <c r="D429" s="179"/>
    </row>
    <row r="430" spans="1:7" ht="12.65" customHeight="1" x14ac:dyDescent="0.35">
      <c r="A430" s="179" t="s">
        <v>237</v>
      </c>
      <c r="B430" s="179">
        <f t="shared" si="12"/>
        <v>26996468.020000003</v>
      </c>
      <c r="C430" s="179">
        <f t="shared" si="13"/>
        <v>26996468.020000003</v>
      </c>
      <c r="D430" s="179"/>
    </row>
    <row r="431" spans="1:7" ht="12.65" customHeight="1" x14ac:dyDescent="0.35">
      <c r="A431" s="179" t="s">
        <v>444</v>
      </c>
      <c r="B431" s="179">
        <f t="shared" si="12"/>
        <v>0</v>
      </c>
      <c r="C431" s="179">
        <f t="shared" si="13"/>
        <v>0</v>
      </c>
      <c r="D431" s="179"/>
    </row>
    <row r="432" spans="1:7" ht="12.65" customHeight="1" x14ac:dyDescent="0.35">
      <c r="A432" s="179" t="s">
        <v>445</v>
      </c>
      <c r="B432" s="179">
        <f t="shared" si="12"/>
        <v>12410036.899999999</v>
      </c>
      <c r="C432" s="179">
        <f t="shared" si="13"/>
        <v>12410036.899999999</v>
      </c>
      <c r="D432" s="179"/>
    </row>
    <row r="433" spans="1:7" ht="12.65" customHeight="1" x14ac:dyDescent="0.35">
      <c r="A433" s="179" t="s">
        <v>6</v>
      </c>
      <c r="B433" s="179">
        <f t="shared" si="12"/>
        <v>4960417.51</v>
      </c>
      <c r="C433" s="179">
        <f t="shared" si="13"/>
        <v>4960418</v>
      </c>
      <c r="D433" s="179">
        <f>C217</f>
        <v>4596640.6900000004</v>
      </c>
    </row>
    <row r="434" spans="1:7" ht="12.65" customHeight="1" x14ac:dyDescent="0.35">
      <c r="A434" s="179" t="s">
        <v>474</v>
      </c>
      <c r="B434" s="179">
        <f t="shared" si="12"/>
        <v>787439.62000000011</v>
      </c>
      <c r="C434" s="179">
        <f t="shared" si="13"/>
        <v>787439.62000000011</v>
      </c>
      <c r="D434" s="179">
        <f>D177</f>
        <v>787439.62000000011</v>
      </c>
    </row>
    <row r="435" spans="1:7" ht="12.65" customHeight="1" x14ac:dyDescent="0.35">
      <c r="A435" s="179" t="s">
        <v>447</v>
      </c>
      <c r="B435" s="179">
        <f t="shared" si="12"/>
        <v>0</v>
      </c>
      <c r="C435" s="179"/>
      <c r="D435" s="179">
        <f>D181</f>
        <v>1019357.3600000001</v>
      </c>
    </row>
    <row r="436" spans="1:7" ht="12.65" customHeight="1" x14ac:dyDescent="0.35">
      <c r="A436" s="179" t="s">
        <v>475</v>
      </c>
      <c r="B436" s="179">
        <f t="shared" si="12"/>
        <v>0</v>
      </c>
      <c r="C436" s="179"/>
      <c r="D436" s="179">
        <f>D186</f>
        <v>-189911.50000000012</v>
      </c>
    </row>
    <row r="437" spans="1:7" ht="12.65" customHeight="1" x14ac:dyDescent="0.35">
      <c r="A437" s="194" t="s">
        <v>449</v>
      </c>
      <c r="B437" s="194">
        <f t="shared" si="12"/>
        <v>3067282.3600000008</v>
      </c>
      <c r="C437" s="194"/>
      <c r="D437" s="194">
        <f>D190</f>
        <v>3067282.3600000008</v>
      </c>
    </row>
    <row r="438" spans="1:7" ht="12.65" customHeight="1" x14ac:dyDescent="0.35">
      <c r="A438" s="194" t="s">
        <v>476</v>
      </c>
      <c r="B438" s="194">
        <f>C386+C387+C388</f>
        <v>3067282.3600000008</v>
      </c>
      <c r="C438" s="194">
        <f>CD69</f>
        <v>3067282.3600000008</v>
      </c>
      <c r="D438" s="194">
        <f>D181+D186+D190</f>
        <v>3896728.2200000007</v>
      </c>
    </row>
    <row r="439" spans="1:7" ht="12.65" customHeight="1" x14ac:dyDescent="0.35">
      <c r="A439" s="179" t="s">
        <v>451</v>
      </c>
      <c r="B439" s="194">
        <f>C389</f>
        <v>6682757.79</v>
      </c>
      <c r="C439" s="194">
        <f>SUM(C69:CC69)</f>
        <v>6682757.79</v>
      </c>
      <c r="D439" s="179"/>
    </row>
    <row r="440" spans="1:7" ht="12.65" customHeight="1" x14ac:dyDescent="0.35">
      <c r="A440" s="179" t="s">
        <v>477</v>
      </c>
      <c r="B440" s="194">
        <f>B438+B439</f>
        <v>9750040.1500000004</v>
      </c>
      <c r="C440" s="194">
        <f>CE69</f>
        <v>9750040.1500000004</v>
      </c>
      <c r="D440" s="179"/>
    </row>
    <row r="441" spans="1:7" ht="12.65" customHeight="1" x14ac:dyDescent="0.35">
      <c r="A441" s="179" t="s">
        <v>478</v>
      </c>
      <c r="B441" s="179">
        <f>D390</f>
        <v>119003007.43000002</v>
      </c>
      <c r="C441" s="179">
        <f>SUM(C427:C437)+C440</f>
        <v>119003008.47000003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5706270.2500000009</v>
      </c>
      <c r="C444" s="179">
        <f>C363</f>
        <v>5706270.2500000009</v>
      </c>
      <c r="D444" s="179"/>
    </row>
    <row r="445" spans="1:7" ht="12.65" customHeight="1" x14ac:dyDescent="0.35">
      <c r="A445" s="179" t="s">
        <v>343</v>
      </c>
      <c r="B445" s="179">
        <f>D229</f>
        <v>556119599.25000012</v>
      </c>
      <c r="C445" s="179">
        <f>C364</f>
        <v>559364005.6500001</v>
      </c>
      <c r="D445" s="179"/>
    </row>
    <row r="446" spans="1:7" ht="12.65" customHeight="1" x14ac:dyDescent="0.35">
      <c r="A446" s="179" t="s">
        <v>351</v>
      </c>
      <c r="B446" s="179">
        <f>D236</f>
        <v>6204837.5699999994</v>
      </c>
      <c r="C446" s="179">
        <f>C365</f>
        <v>6204837.5699999994</v>
      </c>
      <c r="D446" s="179"/>
    </row>
    <row r="447" spans="1:7" ht="12.65" customHeight="1" x14ac:dyDescent="0.35">
      <c r="A447" s="179" t="s">
        <v>356</v>
      </c>
      <c r="B447" s="179">
        <f>D240</f>
        <v>3244406.399999998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571275113.47000015</v>
      </c>
      <c r="C448" s="179">
        <f>D367</f>
        <v>571275113.47000015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2561</v>
      </c>
    </row>
    <row r="454" spans="1:7" ht="12.65" customHeight="1" x14ac:dyDescent="0.35">
      <c r="A454" s="179" t="s">
        <v>168</v>
      </c>
      <c r="B454" s="179">
        <f>C233</f>
        <v>2622615.4652816295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3582222.1047183699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968464.11999999988</v>
      </c>
      <c r="C458" s="194">
        <f>CE70</f>
        <v>0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295816414.02999997</v>
      </c>
      <c r="C463" s="194">
        <f>CE73</f>
        <v>295844862</v>
      </c>
      <c r="D463" s="194">
        <f>E141+E147+E153</f>
        <v>295816414.02999997</v>
      </c>
    </row>
    <row r="464" spans="1:7" ht="12.65" customHeight="1" x14ac:dyDescent="0.35">
      <c r="A464" s="179" t="s">
        <v>246</v>
      </c>
      <c r="B464" s="194">
        <f>C360</f>
        <v>404054697.0399999</v>
      </c>
      <c r="C464" s="194">
        <f>CE74</f>
        <v>404042249.0399999</v>
      </c>
      <c r="D464" s="194">
        <f>E142+E148+E154</f>
        <v>404054697.0399999</v>
      </c>
    </row>
    <row r="465" spans="1:7" ht="12.65" customHeight="1" x14ac:dyDescent="0.35">
      <c r="A465" s="179" t="s">
        <v>247</v>
      </c>
      <c r="B465" s="194">
        <f>D361</f>
        <v>699871111.06999993</v>
      </c>
      <c r="C465" s="194">
        <f>CE75</f>
        <v>699887111.04000008</v>
      </c>
      <c r="D465" s="194">
        <f>D463+D464</f>
        <v>699871111.06999993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8979210</v>
      </c>
      <c r="C468" s="179">
        <f>E195</f>
        <v>8979210</v>
      </c>
      <c r="D468" s="179"/>
    </row>
    <row r="469" spans="1:7" ht="12.65" customHeight="1" x14ac:dyDescent="0.35">
      <c r="A469" s="179" t="s">
        <v>333</v>
      </c>
      <c r="B469" s="179">
        <f t="shared" si="14"/>
        <v>766764</v>
      </c>
      <c r="C469" s="179">
        <f>E196</f>
        <v>766764</v>
      </c>
      <c r="D469" s="179"/>
    </row>
    <row r="470" spans="1:7" ht="12.65" customHeight="1" x14ac:dyDescent="0.35">
      <c r="A470" s="179" t="s">
        <v>334</v>
      </c>
      <c r="B470" s="179">
        <f t="shared" si="14"/>
        <v>32182720.390000001</v>
      </c>
      <c r="C470" s="179">
        <f>E197</f>
        <v>32182720.390000001</v>
      </c>
      <c r="D470" s="179"/>
    </row>
    <row r="471" spans="1:7" ht="12.65" customHeight="1" x14ac:dyDescent="0.35">
      <c r="A471" s="179" t="s">
        <v>494</v>
      </c>
      <c r="B471" s="179">
        <f t="shared" si="14"/>
        <v>1044163.49</v>
      </c>
      <c r="C471" s="179">
        <f>E198</f>
        <v>1044163.49</v>
      </c>
      <c r="D471" s="179"/>
    </row>
    <row r="472" spans="1:7" ht="12.65" customHeight="1" x14ac:dyDescent="0.3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13770470.310000001</v>
      </c>
      <c r="C473" s="179">
        <f>SUM(E200:E201)</f>
        <v>13770470.309999993</v>
      </c>
      <c r="D473" s="179"/>
    </row>
    <row r="474" spans="1:7" ht="12.65" customHeight="1" x14ac:dyDescent="0.35">
      <c r="A474" s="179" t="s">
        <v>339</v>
      </c>
      <c r="B474" s="179">
        <f t="shared" si="14"/>
        <v>135000</v>
      </c>
      <c r="C474" s="179">
        <f>E202</f>
        <v>135000</v>
      </c>
      <c r="D474" s="179"/>
    </row>
    <row r="475" spans="1:7" ht="12.65" customHeight="1" x14ac:dyDescent="0.3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5" customHeight="1" x14ac:dyDescent="0.35">
      <c r="A476" s="179" t="s">
        <v>203</v>
      </c>
      <c r="B476" s="179">
        <f>D275</f>
        <v>56878328.190000005</v>
      </c>
      <c r="C476" s="179">
        <f>E204</f>
        <v>56878328.189999998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6555759.8399999999</v>
      </c>
      <c r="C478" s="179">
        <f>E217</f>
        <v>6555759.8399999999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145702112.25</v>
      </c>
    </row>
    <row r="482" spans="1:12" ht="12.65" customHeight="1" x14ac:dyDescent="0.35">
      <c r="A482" s="180" t="s">
        <v>499</v>
      </c>
      <c r="C482" s="180">
        <f>D339</f>
        <v>145702112.24999997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180</v>
      </c>
      <c r="B493" s="261" t="s">
        <v>1267</v>
      </c>
      <c r="C493" s="261" t="str">
        <f>RIGHT(C82,4)</f>
        <v>2018</v>
      </c>
      <c r="D493" s="261" t="s">
        <v>1267</v>
      </c>
      <c r="E493" s="261" t="str">
        <f>RIGHT(C82,4)</f>
        <v>2018</v>
      </c>
      <c r="F493" s="261" t="s">
        <v>1267</v>
      </c>
      <c r="G493" s="261" t="str">
        <f>RIGHT(C82,4)</f>
        <v>2018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v>3589659.04</v>
      </c>
      <c r="C496" s="240">
        <f>C71</f>
        <v>3452471.88</v>
      </c>
      <c r="D496" s="240">
        <v>2842</v>
      </c>
      <c r="E496" s="180">
        <f>C59</f>
        <v>2632</v>
      </c>
      <c r="F496" s="263">
        <f t="shared" ref="F496:G511" si="15">IF(B496=0,"",IF(D496=0,"",B496/D496))</f>
        <v>1263.0749612948628</v>
      </c>
      <c r="G496" s="264">
        <f t="shared" si="15"/>
        <v>1311.7294376899695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v>164195</v>
      </c>
      <c r="C497" s="240">
        <f>D71</f>
        <v>7073825.3199999994</v>
      </c>
      <c r="D497" s="240">
        <v>0</v>
      </c>
      <c r="E497" s="180">
        <f>D59</f>
        <v>14348</v>
      </c>
      <c r="F497" s="263" t="str">
        <f t="shared" si="15"/>
        <v/>
      </c>
      <c r="G497" s="263">
        <f t="shared" si="15"/>
        <v>493.01821299135764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v>12989936</v>
      </c>
      <c r="C498" s="240">
        <f>E71</f>
        <v>1059364.71</v>
      </c>
      <c r="D498" s="240">
        <v>17744</v>
      </c>
      <c r="E498" s="180">
        <f>E59</f>
        <v>0</v>
      </c>
      <c r="F498" s="263">
        <f t="shared" si="15"/>
        <v>732.07484220018034</v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v>0</v>
      </c>
      <c r="C499" s="240">
        <f>F71</f>
        <v>2981913.56</v>
      </c>
      <c r="D499" s="240">
        <v>0</v>
      </c>
      <c r="E499" s="180">
        <f>F59</f>
        <v>1352</v>
      </c>
      <c r="F499" s="263" t="str">
        <f t="shared" si="15"/>
        <v/>
      </c>
      <c r="G499" s="263">
        <f t="shared" si="15"/>
        <v>2205.5573668639054</v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v>22015</v>
      </c>
      <c r="C503" s="240">
        <f>J71</f>
        <v>0</v>
      </c>
      <c r="D503" s="240">
        <v>195</v>
      </c>
      <c r="E503" s="180">
        <f>J59</f>
        <v>0</v>
      </c>
      <c r="F503" s="263">
        <f t="shared" si="15"/>
        <v>112.8974358974359</v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v>3549696</v>
      </c>
      <c r="C508" s="240">
        <f>O71</f>
        <v>267710.63999999996</v>
      </c>
      <c r="D508" s="240">
        <v>708</v>
      </c>
      <c r="E508" s="180">
        <f>O59</f>
        <v>651</v>
      </c>
      <c r="F508" s="263">
        <f t="shared" si="15"/>
        <v>5013.6949152542375</v>
      </c>
      <c r="G508" s="263">
        <f t="shared" si="15"/>
        <v>411.22986175115199</v>
      </c>
      <c r="H508" s="265">
        <f t="shared" si="16"/>
        <v>-0.91797868264780547</v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v>19197410</v>
      </c>
      <c r="C509" s="240">
        <f>P71</f>
        <v>24554306.760000002</v>
      </c>
      <c r="D509" s="240">
        <v>510247</v>
      </c>
      <c r="E509" s="180">
        <f>P59</f>
        <v>654109</v>
      </c>
      <c r="F509" s="263">
        <f t="shared" si="15"/>
        <v>37.623758689419049</v>
      </c>
      <c r="G509" s="263">
        <f t="shared" si="15"/>
        <v>37.5385551337774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v>2033427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v>1086352</v>
      </c>
      <c r="C511" s="240">
        <f>R71</f>
        <v>3755438.9</v>
      </c>
      <c r="D511" s="240">
        <v>480437</v>
      </c>
      <c r="E511" s="180">
        <f>R59</f>
        <v>1239013</v>
      </c>
      <c r="F511" s="263">
        <f t="shared" si="15"/>
        <v>2.2611747221800154</v>
      </c>
      <c r="G511" s="263">
        <f t="shared" si="15"/>
        <v>3.0309923301853976</v>
      </c>
      <c r="H511" s="265">
        <f t="shared" si="16"/>
        <v>0.34045029800403714</v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v>1428707</v>
      </c>
      <c r="C512" s="240">
        <f>S71</f>
        <v>912313.47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v>3936621</v>
      </c>
      <c r="C514" s="240">
        <f>U71</f>
        <v>4554377.84</v>
      </c>
      <c r="D514" s="240">
        <v>346146</v>
      </c>
      <c r="E514" s="180">
        <f>U59</f>
        <v>380545</v>
      </c>
      <c r="F514" s="263">
        <f t="shared" si="17"/>
        <v>11.372718448284827</v>
      </c>
      <c r="G514" s="263">
        <f t="shared" si="17"/>
        <v>11.968040152938547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v>967205</v>
      </c>
      <c r="C515" s="240">
        <f>V71</f>
        <v>12098.08</v>
      </c>
      <c r="D515" s="240">
        <v>15198</v>
      </c>
      <c r="E515" s="180">
        <f>V59</f>
        <v>14331</v>
      </c>
      <c r="F515" s="263">
        <f t="shared" si="17"/>
        <v>63.640281616002106</v>
      </c>
      <c r="G515" s="263">
        <f t="shared" si="17"/>
        <v>0.84418951922405971</v>
      </c>
      <c r="H515" s="265">
        <f t="shared" si="16"/>
        <v>-0.9867349814019083</v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v>478049</v>
      </c>
      <c r="C516" s="240">
        <f>W71</f>
        <v>589456.21</v>
      </c>
      <c r="D516" s="240">
        <v>1739</v>
      </c>
      <c r="E516" s="180">
        <f>W59</f>
        <v>16152</v>
      </c>
      <c r="F516" s="263">
        <f t="shared" si="17"/>
        <v>274.89879240943071</v>
      </c>
      <c r="G516" s="263">
        <f t="shared" si="17"/>
        <v>36.494317112431894</v>
      </c>
      <c r="H516" s="265">
        <f t="shared" si="16"/>
        <v>-0.86724453464285234</v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v>784626</v>
      </c>
      <c r="C517" s="240">
        <f>X71</f>
        <v>968387.48</v>
      </c>
      <c r="D517" s="240">
        <v>15131</v>
      </c>
      <c r="E517" s="180">
        <f>X59</f>
        <v>15497</v>
      </c>
      <c r="F517" s="263">
        <f t="shared" si="17"/>
        <v>51.855528385433878</v>
      </c>
      <c r="G517" s="263">
        <f t="shared" si="17"/>
        <v>62.48870620120023</v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v>3865681</v>
      </c>
      <c r="C518" s="240">
        <f>Y71</f>
        <v>4360743.2700000005</v>
      </c>
      <c r="D518" s="240">
        <v>27215</v>
      </c>
      <c r="E518" s="180">
        <f>Y59</f>
        <v>48446</v>
      </c>
      <c r="F518" s="263">
        <f t="shared" si="17"/>
        <v>142.04229285320596</v>
      </c>
      <c r="G518" s="263">
        <f t="shared" si="17"/>
        <v>90.012452421252533</v>
      </c>
      <c r="H518" s="265">
        <f t="shared" si="16"/>
        <v>-0.36629822982176041</v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v>787875</v>
      </c>
      <c r="C520" s="240">
        <f>AA71</f>
        <v>838361.08</v>
      </c>
      <c r="D520" s="240">
        <v>1371</v>
      </c>
      <c r="E520" s="180">
        <f>AA59</f>
        <v>13930</v>
      </c>
      <c r="F520" s="263">
        <f t="shared" si="17"/>
        <v>574.67177242888408</v>
      </c>
      <c r="G520" s="263">
        <f t="shared" si="17"/>
        <v>60.18385355348169</v>
      </c>
      <c r="H520" s="265">
        <f t="shared" si="16"/>
        <v>-0.89527264702925802</v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v>4817345</v>
      </c>
      <c r="C521" s="240">
        <f>AB71</f>
        <v>5113514.3000000007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v>1796297</v>
      </c>
      <c r="C522" s="240">
        <f>AC71</f>
        <v>1880127.2599999998</v>
      </c>
      <c r="D522" s="240">
        <v>102032</v>
      </c>
      <c r="E522" s="180">
        <f>AC59</f>
        <v>32564</v>
      </c>
      <c r="F522" s="263">
        <f t="shared" si="17"/>
        <v>17.60523169201819</v>
      </c>
      <c r="G522" s="263">
        <f t="shared" si="17"/>
        <v>57.736373295663917</v>
      </c>
      <c r="H522" s="265">
        <f t="shared" si="16"/>
        <v>2.2795009066447145</v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v>174869</v>
      </c>
      <c r="C523" s="240">
        <f>AD71</f>
        <v>137855.78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v>657680</v>
      </c>
      <c r="C524" s="240">
        <f>AE71</f>
        <v>579397.59</v>
      </c>
      <c r="D524" s="240">
        <v>11264</v>
      </c>
      <c r="E524" s="180">
        <f>AE59</f>
        <v>13828</v>
      </c>
      <c r="F524" s="263">
        <f t="shared" si="17"/>
        <v>58.387784090909093</v>
      </c>
      <c r="G524" s="263">
        <f t="shared" si="17"/>
        <v>41.900317471796356</v>
      </c>
      <c r="H524" s="265">
        <f t="shared" si="16"/>
        <v>-0.28237870088445116</v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v>8271417</v>
      </c>
      <c r="C526" s="240">
        <f>AG71</f>
        <v>7967647.8899999997</v>
      </c>
      <c r="D526" s="240">
        <v>43236</v>
      </c>
      <c r="E526" s="180">
        <f>AG59</f>
        <v>43023</v>
      </c>
      <c r="F526" s="263">
        <f t="shared" si="17"/>
        <v>191.30856230918678</v>
      </c>
      <c r="G526" s="263">
        <f t="shared" si="17"/>
        <v>185.19507914371383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v>3029775</v>
      </c>
      <c r="C528" s="240">
        <f>AI71</f>
        <v>2447017.06</v>
      </c>
      <c r="D528" s="240">
        <v>3862</v>
      </c>
      <c r="E528" s="180">
        <f>AI59</f>
        <v>2139</v>
      </c>
      <c r="F528" s="263">
        <f t="shared" ref="F528:G540" si="18">IF(B528=0,"",IF(D528=0,"",B528/D528))</f>
        <v>784.5093215950285</v>
      </c>
      <c r="G528" s="263">
        <f t="shared" si="18"/>
        <v>1144.0004955586724</v>
      </c>
      <c r="H528" s="265">
        <f t="shared" si="16"/>
        <v>0.45823696936161684</v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v>0</v>
      </c>
      <c r="C529" s="240">
        <f>AJ71</f>
        <v>231854.68</v>
      </c>
      <c r="D529" s="240">
        <v>0</v>
      </c>
      <c r="E529" s="180">
        <f>AJ59</f>
        <v>4698</v>
      </c>
      <c r="F529" s="263" t="str">
        <f t="shared" si="18"/>
        <v/>
      </c>
      <c r="G529" s="263">
        <f t="shared" si="18"/>
        <v>49.351783737760748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v>300</v>
      </c>
      <c r="C530" s="240">
        <f>AK71</f>
        <v>1729.19</v>
      </c>
      <c r="D530" s="240">
        <v>3105</v>
      </c>
      <c r="E530" s="180">
        <f>AK59</f>
        <v>3388</v>
      </c>
      <c r="F530" s="263">
        <f t="shared" si="18"/>
        <v>9.6618357487922704E-2</v>
      </c>
      <c r="G530" s="263">
        <f t="shared" si="18"/>
        <v>0.51038665879574974</v>
      </c>
      <c r="H530" s="265">
        <f t="shared" si="16"/>
        <v>4.2825019185360098</v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v>-177.44</v>
      </c>
      <c r="C531" s="240">
        <f>AL71</f>
        <v>1130.8200000000002</v>
      </c>
      <c r="D531" s="240">
        <v>931</v>
      </c>
      <c r="E531" s="180">
        <f>AL59</f>
        <v>1086</v>
      </c>
      <c r="F531" s="263">
        <f t="shared" si="18"/>
        <v>-0.19059076262083779</v>
      </c>
      <c r="G531" s="263">
        <f t="shared" si="18"/>
        <v>1.0412707182320444</v>
      </c>
      <c r="H531" s="265">
        <f t="shared" si="16"/>
        <v>-6.4633850240872039</v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40">
        <v>0</v>
      </c>
      <c r="C533" s="240">
        <f>AN71</f>
        <v>0</v>
      </c>
      <c r="D533" s="240">
        <v>4158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v>0</v>
      </c>
      <c r="C536" s="240">
        <f>AQ71</f>
        <v>576496.35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>
        <v>0</v>
      </c>
      <c r="C542" s="240">
        <f>AW71</f>
        <v>-893.90000000000009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v>1744467.38</v>
      </c>
      <c r="C544" s="240">
        <f>AY71</f>
        <v>2068514.89</v>
      </c>
      <c r="D544" s="240">
        <v>378514</v>
      </c>
      <c r="E544" s="180">
        <f>AY59</f>
        <v>62617</v>
      </c>
      <c r="F544" s="263">
        <f t="shared" ref="F544:G550" si="19">IF(B544=0,"",IF(D544=0,"",B544/D544))</f>
        <v>4.6087261765747103</v>
      </c>
      <c r="G544" s="263">
        <f t="shared" si="19"/>
        <v>33.034397847229982</v>
      </c>
      <c r="H544" s="265">
        <f t="shared" si="16"/>
        <v>6.1677935684566432</v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v>503526</v>
      </c>
      <c r="C546" s="240">
        <f>BA71</f>
        <v>508939.84999999992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v>0</v>
      </c>
      <c r="C548" s="240">
        <f>BC71</f>
        <v>238438.11000000004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v>574053</v>
      </c>
      <c r="C549" s="240">
        <f>BD71</f>
        <v>-74734.270000000062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v>3341502</v>
      </c>
      <c r="C550" s="240">
        <f>BE71</f>
        <v>2457804.83</v>
      </c>
      <c r="D550" s="240">
        <v>201872</v>
      </c>
      <c r="E550" s="180">
        <f>BE59</f>
        <v>202634</v>
      </c>
      <c r="F550" s="263">
        <f t="shared" si="19"/>
        <v>16.552577871126257</v>
      </c>
      <c r="G550" s="263">
        <f t="shared" si="19"/>
        <v>12.129281512480631</v>
      </c>
      <c r="H550" s="265">
        <f t="shared" si="16"/>
        <v>-0.26722703817400373</v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v>1255901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v>38405</v>
      </c>
      <c r="C552" s="240">
        <f>BG71</f>
        <v>47822.19999999999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v>2862053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v>885962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v>211351</v>
      </c>
      <c r="C555" s="240">
        <f>BJ71</f>
        <v>295784.32000000007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v>2079359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v>1293580</v>
      </c>
      <c r="C557" s="240">
        <f>BL71</f>
        <v>1057961.73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v>-2992066</v>
      </c>
      <c r="C559" s="240">
        <f>BN71</f>
        <v>5604976.3799999999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v>329152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v>330042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>
        <v>41528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v>60005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v>1731351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v>255270</v>
      </c>
      <c r="C568" s="240">
        <f>BW71</f>
        <v>230283.95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v>0</v>
      </c>
      <c r="C569" s="240">
        <f>BX71</f>
        <v>1317336.4099999999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v>2489962</v>
      </c>
      <c r="C570" s="240">
        <f>BY71</f>
        <v>1155918.05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v>0</v>
      </c>
      <c r="C571" s="240">
        <f>BZ71</f>
        <v>87115.000000000015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v>951642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v>5717043</v>
      </c>
      <c r="C574" s="240">
        <f>CC71</f>
        <v>26622918.440000005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v>2725857</v>
      </c>
      <c r="C575" s="240">
        <f>CD71</f>
        <v>3067282.3600000008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153863</v>
      </c>
      <c r="E612" s="180">
        <f>SUM(C624:D647)+SUM(C668:D713)</f>
        <v>86129116.306819692</v>
      </c>
      <c r="F612" s="180">
        <f>CE64-(AX64+BD64+BE64+BG64+BJ64+BN64+BP64+BQ64+CB64+CC64+CD64)</f>
        <v>26907587.920000002</v>
      </c>
      <c r="G612" s="180">
        <f>CE77-(AX77+AY77+BD77+BE77+BG77+BJ77+BN77+BP77+BQ77+CB77+CC77+CD77)</f>
        <v>62617</v>
      </c>
      <c r="H612" s="197">
        <f>CE60-(AX60+AY60+AZ60+BD60+BE60+BG60+BJ60+BN60+BO60+BP60+BQ60+BR60+CB60+CC60+CD60)</f>
        <v>494.2600000000001</v>
      </c>
      <c r="I612" s="180">
        <f>CE78-(AX78+AY78+AZ78+BD78+BE78+BF78+BG78+BJ78+BN78+BO78+BP78+BQ78+BR78+CB78+CC78+CD78)</f>
        <v>52093.718267568904</v>
      </c>
      <c r="J612" s="180">
        <f>CE79-(AX79+AY79+AZ79+BA79+BD79+BE79+BF79+BG79+BJ79+BN79+BO79+BP79+BQ79+BR79+CB79+CC79+CD79)</f>
        <v>229963.47537703137</v>
      </c>
      <c r="K612" s="180">
        <f>CE75-(AW75+AX75+AY75+AZ75+BA75+BB75+BC75+BD75+BE75+BF75+BG75+BH75+BI75+BJ75+BK75+BL75+BM75+BN75+BO75+BP75+BQ75+BR75+BS75+BT75+BU75+BV75+BW75+BX75+CB75+CC75+CD75)</f>
        <v>699887111.04000008</v>
      </c>
      <c r="L612" s="197">
        <f>CE80-(AW80+AX80+AY80+AZ80+BA80+BB80+BC80+BD80+BE80+BF80+BG80+BH80+BI80+BJ80+BK80+BL80+BM80+BN80+BO80+BP80+BQ80+BR80+BS80+BT80+BU80+BV80+BW80+BX80+BY80+BZ80+CA80+CB80+CC80+CD80)</f>
        <v>175.52999999999997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2457804.83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3067282.3600000008</v>
      </c>
      <c r="D615" s="266">
        <f>SUM(C614:C615)</f>
        <v>5525087.1900000013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295784.32000000007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47822.19999999999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5604976.3799999999</v>
      </c>
      <c r="D619" s="180">
        <f>(D615/D612)*BN76</f>
        <v>302390.82318029681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26622918.440000005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32873892.163180303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-74734.270000000062</v>
      </c>
      <c r="D624" s="180">
        <f>(D615/D612)*BD76</f>
        <v>0</v>
      </c>
      <c r="E624" s="180">
        <f>(E623/E612)*SUM(C624:D624)</f>
        <v>-28524.689886774948</v>
      </c>
      <c r="F624" s="180">
        <f>SUM(C624:E624)</f>
        <v>-103258.959886775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2068514.89</v>
      </c>
      <c r="D625" s="180">
        <f>(D615/D612)*AY76</f>
        <v>192437.05277558611</v>
      </c>
      <c r="E625" s="180">
        <f>(E623/E612)*SUM(C625:D625)</f>
        <v>862963.57770772208</v>
      </c>
      <c r="F625" s="180">
        <f>(F624/F612)*AY64</f>
        <v>-3182.114531806501</v>
      </c>
      <c r="G625" s="180">
        <f>SUM(C625:F625)</f>
        <v>3120733.4059515018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40325.958250976524</v>
      </c>
      <c r="E626" s="180">
        <f>(E623/E612)*SUM(C626:D626)</f>
        <v>15391.673103867046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55717.631354843572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0</v>
      </c>
      <c r="D629" s="180">
        <f>(D615/D612)*BF76</f>
        <v>86612.832859621893</v>
      </c>
      <c r="E629" s="180">
        <f>(E623/E612)*SUM(C629:D629)</f>
        <v>33058.51783306084</v>
      </c>
      <c r="F629" s="180">
        <f>(F624/F612)*BF64</f>
        <v>0</v>
      </c>
      <c r="G629" s="180">
        <f>(G625/G612)*BF77</f>
        <v>0</v>
      </c>
      <c r="H629" s="180">
        <f>(H628/H612)*BF60</f>
        <v>2815.9803165216526</v>
      </c>
      <c r="I629" s="180">
        <f>SUM(C629:H629)</f>
        <v>122487.33100920438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508939.84999999992</v>
      </c>
      <c r="D630" s="180">
        <f>(D615/D612)*BA76</f>
        <v>14004.562527053289</v>
      </c>
      <c r="E630" s="180">
        <f>(E623/E612)*SUM(C630:D630)</f>
        <v>199598.21906811814</v>
      </c>
      <c r="F630" s="180">
        <f>(F624/F612)*BA64</f>
        <v>0.4739746339781013</v>
      </c>
      <c r="G630" s="180">
        <f>(G625/G612)*BA77</f>
        <v>0</v>
      </c>
      <c r="H630" s="180">
        <f>(H628/H612)*BA60</f>
        <v>0</v>
      </c>
      <c r="I630" s="180">
        <f>(I629/I612)*BA78</f>
        <v>350.34190162105256</v>
      </c>
      <c r="J630" s="180">
        <f>SUM(C630:I630)</f>
        <v>722893.44747142633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-893.90000000000009</v>
      </c>
      <c r="D631" s="180">
        <f>(D615/D612)*AW76</f>
        <v>0</v>
      </c>
      <c r="E631" s="180">
        <f>(E623/E612)*SUM(C631:D631)</f>
        <v>-341.18511212845334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238438.11000000004</v>
      </c>
      <c r="D633" s="180">
        <f>(D615/D612)*BC76</f>
        <v>0</v>
      </c>
      <c r="E633" s="180">
        <f>(E623/E612)*SUM(C633:D633)</f>
        <v>91007.420624282924</v>
      </c>
      <c r="F633" s="180">
        <f>(F624/F612)*BC64</f>
        <v>0</v>
      </c>
      <c r="G633" s="180">
        <f>(G625/G612)*BC77</f>
        <v>0</v>
      </c>
      <c r="H633" s="180">
        <f>(H628/H612)*BC60</f>
        <v>661.72155556373502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1057961.73</v>
      </c>
      <c r="D637" s="180">
        <f>(D615/D612)*BL76</f>
        <v>0</v>
      </c>
      <c r="E637" s="180">
        <f>(E623/E612)*SUM(C637:D637)</f>
        <v>403804.44286571478</v>
      </c>
      <c r="F637" s="180">
        <f>(F624/F612)*BL64</f>
        <v>-87.78412395524623</v>
      </c>
      <c r="G637" s="180">
        <f>(G625/G612)*BL77</f>
        <v>0</v>
      </c>
      <c r="H637" s="180">
        <f>(H628/H612)*BL60</f>
        <v>2277.1338027917286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35765.498146013015</v>
      </c>
      <c r="E639" s="180">
        <f>(E623/E612)*SUM(C639:D639)</f>
        <v>13651.029751960443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893.4894135302012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0</v>
      </c>
      <c r="D642" s="180">
        <f>(D615/D612)*BV76</f>
        <v>93220.113641616263</v>
      </c>
      <c r="E642" s="180">
        <f>(E623/E612)*SUM(C642:D642)</f>
        <v>35580.394815350715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2327.7750510392084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230283.95</v>
      </c>
      <c r="D643" s="180">
        <f>(D615/D612)*BW76</f>
        <v>0</v>
      </c>
      <c r="E643" s="180">
        <f>(E623/E612)*SUM(C643:D643)</f>
        <v>87895.128428384764</v>
      </c>
      <c r="F643" s="180">
        <f>(F624/F612)*BW64</f>
        <v>-20.332863253306705</v>
      </c>
      <c r="G643" s="180">
        <f>(G625/G612)*BW77</f>
        <v>0</v>
      </c>
      <c r="H643" s="180">
        <f>(H628/H612)*BW60</f>
        <v>375.38888927210184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1317336.4099999999</v>
      </c>
      <c r="D644" s="180">
        <f>(D615/D612)*BX76</f>
        <v>0</v>
      </c>
      <c r="E644" s="180">
        <f>(E623/E612)*SUM(C644:D644)</f>
        <v>502802.96538398491</v>
      </c>
      <c r="F644" s="180">
        <f>(F624/F612)*BX64</f>
        <v>-21.15190953401229</v>
      </c>
      <c r="G644" s="180">
        <f>(G625/G612)*BX77</f>
        <v>0</v>
      </c>
      <c r="H644" s="180">
        <f>(H628/H612)*BX60</f>
        <v>1306.5337017007987</v>
      </c>
      <c r="I644" s="180">
        <f>(I629/I612)*BX78</f>
        <v>0</v>
      </c>
      <c r="J644" s="180">
        <f>(J630/J612)*BX79</f>
        <v>0</v>
      </c>
      <c r="K644" s="180">
        <f>SUM(C631:J644)</f>
        <v>4114224.882062335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1155918.05</v>
      </c>
      <c r="D645" s="180">
        <f>(D615/D612)*BY76</f>
        <v>260736.22694598447</v>
      </c>
      <c r="E645" s="180">
        <f>(E623/E612)*SUM(C645:D645)</f>
        <v>540710.75995868514</v>
      </c>
      <c r="F645" s="180">
        <f>(F624/F612)*BY64</f>
        <v>-0.96460419396595853</v>
      </c>
      <c r="G645" s="180">
        <f>(G625/G612)*BY77</f>
        <v>0</v>
      </c>
      <c r="H645" s="180">
        <f>(H628/H612)*BY60</f>
        <v>979.61845278515455</v>
      </c>
      <c r="I645" s="180">
        <f>(I629/I612)*BY78</f>
        <v>6513.0675670490982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87115.000000000015</v>
      </c>
      <c r="D646" s="180">
        <f>(D615/D612)*BZ76</f>
        <v>0</v>
      </c>
      <c r="E646" s="180">
        <f>(E623/E612)*SUM(C646:D646)</f>
        <v>33250.185751281148</v>
      </c>
      <c r="F646" s="180">
        <f>(F624/F612)*BZ64</f>
        <v>-0.18788598558471248</v>
      </c>
      <c r="G646" s="180">
        <f>(G625/G612)*BZ77</f>
        <v>0</v>
      </c>
      <c r="H646" s="180">
        <f>(H628/H612)*BZ60</f>
        <v>55.237404127126091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2085276.9935897326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44685468.350000001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3452471.88</v>
      </c>
      <c r="D668" s="180">
        <f>(D615/D612)*C76</f>
        <v>149561.54596199217</v>
      </c>
      <c r="E668" s="180">
        <f>(E623/E612)*SUM(C668:D668)</f>
        <v>1374829.5987552067</v>
      </c>
      <c r="F668" s="180">
        <f>(F624/F612)*C64</f>
        <v>-545.96697154527681</v>
      </c>
      <c r="G668" s="180">
        <f>(G625/G612)*C77</f>
        <v>193024.26627353858</v>
      </c>
      <c r="H668" s="180">
        <f>(H628/H612)*C60</f>
        <v>3208.2786152204258</v>
      </c>
      <c r="I668" s="180">
        <f>(I629/I612)*C78</f>
        <v>3736.1403513139426</v>
      </c>
      <c r="J668" s="180">
        <f>(J630/J612)*C79</f>
        <v>26836.180619315674</v>
      </c>
      <c r="K668" s="180">
        <f>(K644/K612)*C75</f>
        <v>87548.022330623789</v>
      </c>
      <c r="L668" s="180">
        <f>(L647/L612)*C80</f>
        <v>252318.51622435768</v>
      </c>
      <c r="M668" s="180">
        <f t="shared" ref="M668:M713" si="20">ROUND(SUM(D668:L668),0)</f>
        <v>2090517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7073825.3199999994</v>
      </c>
      <c r="D669" s="180">
        <f>(D615/D612)*D76</f>
        <v>257109.40434282451</v>
      </c>
      <c r="E669" s="180">
        <f>(E623/E612)*SUM(C669:D669)</f>
        <v>2798082.3200931628</v>
      </c>
      <c r="F669" s="180">
        <f>(F624/F612)*D64</f>
        <v>-3011.278930785762</v>
      </c>
      <c r="G669" s="180">
        <f>(G625/G612)*D77</f>
        <v>2088180.6694022703</v>
      </c>
      <c r="H669" s="180">
        <f>(H628/H612)*D60</f>
        <v>7729.8546959123178</v>
      </c>
      <c r="I669" s="180">
        <f>(I629/I612)*D78</f>
        <v>6422.752680770187</v>
      </c>
      <c r="J669" s="180">
        <f>(J630/J612)*D79</f>
        <v>152631.22571070012</v>
      </c>
      <c r="K669" s="180">
        <f>(K644/K612)*D75</f>
        <v>195722.64884803421</v>
      </c>
      <c r="L669" s="180">
        <f>(L647/L612)*D80</f>
        <v>0</v>
      </c>
      <c r="M669" s="180">
        <f t="shared" si="20"/>
        <v>5502868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1059364.71</v>
      </c>
      <c r="D670" s="180">
        <f>(D615/D612)*E76</f>
        <v>1420493.5498594206</v>
      </c>
      <c r="E670" s="180">
        <f>(E623/E612)*SUM(C670:D670)</f>
        <v>946516.07389283751</v>
      </c>
      <c r="F670" s="180">
        <f>(F624/F612)*E64</f>
        <v>-1379.4034920773411</v>
      </c>
      <c r="G670" s="180">
        <f>(G625/G612)*E77</f>
        <v>0</v>
      </c>
      <c r="H670" s="180">
        <f>(H628/H612)*E60</f>
        <v>1516.2103785915224</v>
      </c>
      <c r="I670" s="180">
        <f>(I629/I612)*E78</f>
        <v>35484.811528757971</v>
      </c>
      <c r="J670" s="180">
        <f>(J630/J612)*E79</f>
        <v>0</v>
      </c>
      <c r="K670" s="180">
        <f>(K644/K612)*E75</f>
        <v>146.40690949272917</v>
      </c>
      <c r="L670" s="180">
        <f>(L647/L612)*E80</f>
        <v>577621.72722435603</v>
      </c>
      <c r="M670" s="180">
        <f t="shared" si="20"/>
        <v>2980399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2981913.56</v>
      </c>
      <c r="D671" s="180">
        <f>(D615/D612)*F76</f>
        <v>0</v>
      </c>
      <c r="E671" s="180">
        <f>(E623/E612)*SUM(C671:D671)</f>
        <v>1138141.3047611092</v>
      </c>
      <c r="F671" s="180">
        <f>(F624/F612)*F64</f>
        <v>-448.6169334971645</v>
      </c>
      <c r="G671" s="180">
        <f>(G625/G612)*F77</f>
        <v>198107.78684154814</v>
      </c>
      <c r="H671" s="180">
        <f>(H628/H612)*F60</f>
        <v>2654.7772799873869</v>
      </c>
      <c r="I671" s="180">
        <f>(I629/I612)*F78</f>
        <v>0</v>
      </c>
      <c r="J671" s="180">
        <f>(J630/J612)*F79</f>
        <v>64015.163753480454</v>
      </c>
      <c r="K671" s="180">
        <f>(K644/K612)*F75</f>
        <v>51000.797948740787</v>
      </c>
      <c r="L671" s="180">
        <f>(L647/L612)*F80</f>
        <v>0</v>
      </c>
      <c r="M671" s="180">
        <f t="shared" si="20"/>
        <v>1453471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34472.769297361941</v>
      </c>
      <c r="E675" s="180">
        <f>(E623/E612)*SUM(C675:D675)</f>
        <v>13157.619038034161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861.15119742170111</v>
      </c>
      <c r="J675" s="180">
        <f>(J630/J612)*J79</f>
        <v>0</v>
      </c>
      <c r="K675" s="180">
        <f>(K644/K612)*J75</f>
        <v>0</v>
      </c>
      <c r="L675" s="180">
        <f>(L647/L612)*J80</f>
        <v>218954.08432692196</v>
      </c>
      <c r="M675" s="180">
        <f t="shared" si="20"/>
        <v>267446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267710.63999999996</v>
      </c>
      <c r="D680" s="180">
        <f>(D615/D612)*O76</f>
        <v>25531.39476085869</v>
      </c>
      <c r="E680" s="180">
        <f>(E623/E612)*SUM(C680:D680)</f>
        <v>111925.06601483315</v>
      </c>
      <c r="F680" s="180">
        <f>(F624/F612)*O64</f>
        <v>-453.62139338444621</v>
      </c>
      <c r="G680" s="180">
        <f>(G625/G612)*O77</f>
        <v>0</v>
      </c>
      <c r="H680" s="180">
        <f>(H628/H612)*O60</f>
        <v>0</v>
      </c>
      <c r="I680" s="180">
        <f>(I629/I612)*O78</f>
        <v>637.79010559044741</v>
      </c>
      <c r="J680" s="180">
        <f>(J630/J612)*O79</f>
        <v>0</v>
      </c>
      <c r="K680" s="180">
        <f>(K644/K612)*O75</f>
        <v>22153.007728787197</v>
      </c>
      <c r="L680" s="180">
        <f>(L647/L612)*O80</f>
        <v>0</v>
      </c>
      <c r="M680" s="180">
        <f t="shared" si="20"/>
        <v>159794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24554306.760000002</v>
      </c>
      <c r="D681" s="180">
        <f>(D615/D612)*P76</f>
        <v>1035044.8981532924</v>
      </c>
      <c r="E681" s="180">
        <f>(E623/E612)*SUM(C681:D681)</f>
        <v>9766982.6767887399</v>
      </c>
      <c r="F681" s="180">
        <f>(F624/F612)*P64</f>
        <v>-59710.783986100214</v>
      </c>
      <c r="G681" s="180">
        <f>(G625/G612)*P77</f>
        <v>498683.40003434732</v>
      </c>
      <c r="H681" s="180">
        <f>(H628/H612)*P60</f>
        <v>8884.2037127730764</v>
      </c>
      <c r="I681" s="180">
        <f>(I629/I612)*P79</f>
        <v>87841.765789670491</v>
      </c>
      <c r="J681" s="180" t="e">
        <f>(J630/J612)*#REF!</f>
        <v>#REF!</v>
      </c>
      <c r="K681" s="180">
        <f>(K644/K612)*P75</f>
        <v>1246253.9859953937</v>
      </c>
      <c r="L681" s="180">
        <f>(L647/L612)*P80</f>
        <v>254403.79321794742</v>
      </c>
      <c r="M681" s="180" t="e">
        <f t="shared" si="20"/>
        <v>#REF!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93938.296335311301</v>
      </c>
      <c r="E682" s="180">
        <f>(E623/E612)*SUM(C682:D682)</f>
        <v>35854.511878643098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2346.6370129741354</v>
      </c>
      <c r="J682" s="180">
        <f>(J630/J612)*Q79</f>
        <v>0</v>
      </c>
      <c r="K682" s="180">
        <f>(K644/K612)*Q75</f>
        <v>0</v>
      </c>
      <c r="L682" s="180">
        <f>(L647/L612)*Q80</f>
        <v>120946.06562820451</v>
      </c>
      <c r="M682" s="180">
        <f t="shared" si="20"/>
        <v>253086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3755438.9</v>
      </c>
      <c r="D683" s="180">
        <f>(D615/D612)*R76</f>
        <v>23771.847161305843</v>
      </c>
      <c r="E683" s="180">
        <f>(E623/E612)*SUM(C683:D683)</f>
        <v>1442454.9082976687</v>
      </c>
      <c r="F683" s="180">
        <f>(F624/F612)*R64</f>
        <v>-1297.405343143452</v>
      </c>
      <c r="G683" s="180">
        <f>(G625/G612)*R77</f>
        <v>15200.72326708734</v>
      </c>
      <c r="H683" s="180">
        <f>(H628/H612)*R60</f>
        <v>1805.9249267684897</v>
      </c>
      <c r="I683" s="180">
        <f>(I629/I612)*R78</f>
        <v>593.83551322204801</v>
      </c>
      <c r="J683" s="180">
        <f>(J630/J612)*R79</f>
        <v>23354.106394503797</v>
      </c>
      <c r="K683" s="180">
        <f>(K644/K612)*R75</f>
        <v>126224.47483445524</v>
      </c>
      <c r="L683" s="180">
        <f>(L647/L612)*R80</f>
        <v>10426.384967948665</v>
      </c>
      <c r="M683" s="180">
        <f t="shared" si="20"/>
        <v>1642535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912313.47</v>
      </c>
      <c r="D684" s="180">
        <f>(D615/D612)*S76</f>
        <v>168413.841671487</v>
      </c>
      <c r="E684" s="180">
        <f>(E623/E612)*SUM(C684:D684)</f>
        <v>412493.64471743844</v>
      </c>
      <c r="F684" s="180">
        <f>(F624/F612)*S64</f>
        <v>-1205.2060136531818</v>
      </c>
      <c r="G684" s="180">
        <f>(G625/G612)*S77</f>
        <v>0</v>
      </c>
      <c r="H684" s="180">
        <f>(H628/H612)*S60</f>
        <v>659.46696764017884</v>
      </c>
      <c r="I684" s="180">
        <f>(I629/I612)*S78</f>
        <v>4207.0824124039355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584569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4554377.84</v>
      </c>
      <c r="D686" s="180">
        <f>(D615/D612)*U76</f>
        <v>135700.61997367791</v>
      </c>
      <c r="E686" s="180">
        <f>(E623/E612)*SUM(C686:D686)</f>
        <v>1790116.2828698545</v>
      </c>
      <c r="F686" s="180">
        <f>(F624/F612)*U64</f>
        <v>-8055.4125019651356</v>
      </c>
      <c r="G686" s="180">
        <f>(G625/G612)*U77</f>
        <v>0</v>
      </c>
      <c r="H686" s="180">
        <f>(H628/H612)*U60</f>
        <v>2679.5777471465044</v>
      </c>
      <c r="I686" s="180">
        <f>(I629/I612)*U78</f>
        <v>3389.885807350634</v>
      </c>
      <c r="J686" s="180">
        <f>(J630/J612)*U79</f>
        <v>162.98888163430414</v>
      </c>
      <c r="K686" s="180">
        <f>(K644/K612)*U75</f>
        <v>282460.92049580935</v>
      </c>
      <c r="L686" s="180">
        <f>(L647/L612)*U80</f>
        <v>0</v>
      </c>
      <c r="M686" s="180">
        <f t="shared" si="20"/>
        <v>2206455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12098.08</v>
      </c>
      <c r="D687" s="180">
        <f>(D615/D612)*V76</f>
        <v>58029.161650559276</v>
      </c>
      <c r="E687" s="180">
        <f>(E623/E612)*SUM(C687:D687)</f>
        <v>26766.272296459567</v>
      </c>
      <c r="F687" s="180">
        <f>(F624/F612)*V64</f>
        <v>-2.9760127005911872</v>
      </c>
      <c r="G687" s="180">
        <f>(G625/G612)*V77</f>
        <v>0</v>
      </c>
      <c r="H687" s="180">
        <f>(H628/H612)*V60</f>
        <v>0</v>
      </c>
      <c r="I687" s="180">
        <f>(I629/I612)*V78</f>
        <v>1449.6045156598634</v>
      </c>
      <c r="J687" s="180">
        <f>(J630/J612)*V79</f>
        <v>0</v>
      </c>
      <c r="K687" s="180">
        <f>(K644/K612)*V75</f>
        <v>12104.368502889918</v>
      </c>
      <c r="L687" s="180">
        <f>(L647/L612)*V80</f>
        <v>0</v>
      </c>
      <c r="M687" s="180">
        <f t="shared" si="20"/>
        <v>98346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589456.21</v>
      </c>
      <c r="D688" s="180">
        <f>(D615/D612)*W76</f>
        <v>55623.249626680888</v>
      </c>
      <c r="E688" s="180">
        <f>(E623/E612)*SUM(C688:D688)</f>
        <v>246214.90968172185</v>
      </c>
      <c r="F688" s="180">
        <f>(F624/F612)*W64</f>
        <v>-14.039718872168754</v>
      </c>
      <c r="G688" s="180">
        <f>(G625/G612)*W77</f>
        <v>0</v>
      </c>
      <c r="H688" s="180">
        <f>(H628/H612)*W60</f>
        <v>331.42442476275653</v>
      </c>
      <c r="I688" s="180">
        <f>(I629/I612)*W78</f>
        <v>1389.5033383398072</v>
      </c>
      <c r="J688" s="180">
        <f>(J630/J612)*W79</f>
        <v>20316.203213789002</v>
      </c>
      <c r="K688" s="180">
        <f>(K644/K612)*W75</f>
        <v>54691.941100357602</v>
      </c>
      <c r="L688" s="180">
        <f>(L647/L612)*W80</f>
        <v>0</v>
      </c>
      <c r="M688" s="180">
        <f t="shared" si="20"/>
        <v>378553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968387.48</v>
      </c>
      <c r="D689" s="180">
        <f>(D615/D612)*X76</f>
        <v>20540.025039678159</v>
      </c>
      <c r="E689" s="180">
        <f>(E623/E612)*SUM(C689:D689)</f>
        <v>377455.35484268283</v>
      </c>
      <c r="F689" s="180">
        <f>(F624/F612)*X64</f>
        <v>-446.29844499530867</v>
      </c>
      <c r="G689" s="180">
        <f>(G625/G612)*X77</f>
        <v>0</v>
      </c>
      <c r="H689" s="180">
        <f>(H628/H612)*X60</f>
        <v>853.36152906600933</v>
      </c>
      <c r="I689" s="180">
        <f>(I629/I612)*X78</f>
        <v>513.1025884637636</v>
      </c>
      <c r="J689" s="180">
        <f>(J630/J612)*X79</f>
        <v>18646.563813918379</v>
      </c>
      <c r="K689" s="180">
        <f>(K644/K612)*X75</f>
        <v>441036.75809384475</v>
      </c>
      <c r="L689" s="180">
        <f>(L647/L612)*X80</f>
        <v>0</v>
      </c>
      <c r="M689" s="180">
        <f t="shared" si="20"/>
        <v>858599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4360743.2700000005</v>
      </c>
      <c r="D690" s="180">
        <f>(D615/D612)*Y76</f>
        <v>375358.1848597129</v>
      </c>
      <c r="E690" s="180">
        <f>(E623/E612)*SUM(C690:D690)</f>
        <v>1807682.4095850119</v>
      </c>
      <c r="F690" s="180">
        <f>(F624/F612)*Y64</f>
        <v>-4655.3730218712672</v>
      </c>
      <c r="G690" s="180">
        <f>(G625/G612)*Y77</f>
        <v>0</v>
      </c>
      <c r="H690" s="180">
        <f>(H628/H612)*Y60</f>
        <v>3375.1181215635825</v>
      </c>
      <c r="I690" s="180">
        <f>(I629/I612)*Y78</f>
        <v>9376.6806944260843</v>
      </c>
      <c r="J690" s="180">
        <f>(J630/J612)*Y79</f>
        <v>76533.043763205002</v>
      </c>
      <c r="K690" s="180">
        <f>(K644/K612)*Y75</f>
        <v>292433.00686529774</v>
      </c>
      <c r="L690" s="180">
        <f>(L647/L612)*Y80</f>
        <v>2085.2769935897327</v>
      </c>
      <c r="M690" s="180">
        <f t="shared" si="20"/>
        <v>2562188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838361.08</v>
      </c>
      <c r="D692" s="180">
        <f>(D615/D612)*AA76</f>
        <v>35945.043819436774</v>
      </c>
      <c r="E692" s="180">
        <f>(E623/E612)*SUM(C692:D692)</f>
        <v>333706.49165446684</v>
      </c>
      <c r="F692" s="180">
        <f>(F624/F612)*AA64</f>
        <v>-1662.430205237107</v>
      </c>
      <c r="G692" s="180">
        <f>(G625/G612)*AA77</f>
        <v>0</v>
      </c>
      <c r="H692" s="180">
        <f>(H628/H612)*AA60</f>
        <v>348.33383418942782</v>
      </c>
      <c r="I692" s="180">
        <f>(I629/I612)*AA78</f>
        <v>897.92952981158624</v>
      </c>
      <c r="J692" s="180">
        <f>(J630/J612)*AA79</f>
        <v>0</v>
      </c>
      <c r="K692" s="180">
        <f>(K644/K612)*AA75</f>
        <v>87199.677738762475</v>
      </c>
      <c r="L692" s="180">
        <f>(L647/L612)*AA80</f>
        <v>0</v>
      </c>
      <c r="M692" s="180">
        <f t="shared" si="20"/>
        <v>456435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5113514.3000000007</v>
      </c>
      <c r="D693" s="180">
        <f>(D615/D612)*AB76</f>
        <v>119182.41801869197</v>
      </c>
      <c r="E693" s="180">
        <f>(E623/E612)*SUM(C693:D693)</f>
        <v>1997223.6452303361</v>
      </c>
      <c r="F693" s="180">
        <f>(F624/F612)*AB64</f>
        <v>-12451.535559575032</v>
      </c>
      <c r="G693" s="180">
        <f>(G625/G612)*AB77</f>
        <v>0</v>
      </c>
      <c r="H693" s="180">
        <f>(H628/H612)*AB60</f>
        <v>1710.1049400173526</v>
      </c>
      <c r="I693" s="180">
        <f>(I629/I612)*AB78</f>
        <v>2977.2508585860687</v>
      </c>
      <c r="J693" s="180">
        <f>(J630/J612)*AB79</f>
        <v>3668.1549674510761</v>
      </c>
      <c r="K693" s="180">
        <f>(K644/K612)*AB75</f>
        <v>360218.71389497153</v>
      </c>
      <c r="L693" s="180">
        <f>(L647/L612)*AB80</f>
        <v>0</v>
      </c>
      <c r="M693" s="180">
        <f t="shared" si="20"/>
        <v>2472529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1880127.2599999998</v>
      </c>
      <c r="D694" s="180">
        <f>(D615/D612)*AC76</f>
        <v>40469.594789715535</v>
      </c>
      <c r="E694" s="180">
        <f>(E623/E612)*SUM(C694:D694)</f>
        <v>733056.32985231432</v>
      </c>
      <c r="F694" s="180">
        <f>(F624/F612)*AC64</f>
        <v>-749.31026348326498</v>
      </c>
      <c r="G694" s="180">
        <f>(G625/G612)*AC77</f>
        <v>0</v>
      </c>
      <c r="H694" s="180">
        <f>(H628/H612)*AC60</f>
        <v>1914.1451470991858</v>
      </c>
      <c r="I694" s="180">
        <f>(I629/I612)*AC78</f>
        <v>1010.9556244731846</v>
      </c>
      <c r="J694" s="180">
        <f>(J630/J612)*AC79</f>
        <v>0</v>
      </c>
      <c r="K694" s="180">
        <f>(K644/K612)*AC75</f>
        <v>89106.772188065734</v>
      </c>
      <c r="L694" s="180">
        <f>(L647/L612)*AC80</f>
        <v>0</v>
      </c>
      <c r="M694" s="180">
        <f t="shared" si="20"/>
        <v>864808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137855.78</v>
      </c>
      <c r="D695" s="180">
        <f>(D615/D612)*AD76</f>
        <v>14866.381759487338</v>
      </c>
      <c r="E695" s="180">
        <f>(E623/E612)*SUM(C695:D695)</f>
        <v>58291.227077313422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371.37145388810859</v>
      </c>
      <c r="J695" s="180">
        <f>(J630/J612)*AD79</f>
        <v>0</v>
      </c>
      <c r="K695" s="180">
        <f>(K644/K612)*AD75</f>
        <v>6263.8831253289572</v>
      </c>
      <c r="L695" s="180">
        <f>(L647/L612)*AD80</f>
        <v>0</v>
      </c>
      <c r="M695" s="180">
        <f t="shared" si="20"/>
        <v>79793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579397.59</v>
      </c>
      <c r="D696" s="180">
        <f>(D615/D612)*AE76</f>
        <v>18816.386574810062</v>
      </c>
      <c r="E696" s="180">
        <f>(E623/E612)*SUM(C696:D696)</f>
        <v>228327.22080152645</v>
      </c>
      <c r="F696" s="180">
        <f>(F624/F612)*AE64</f>
        <v>-5.2216646827084681</v>
      </c>
      <c r="G696" s="180">
        <f>(G625/G612)*AE77</f>
        <v>0</v>
      </c>
      <c r="H696" s="180">
        <f>(H628/H612)*AE60</f>
        <v>640.30297028995142</v>
      </c>
      <c r="I696" s="180">
        <f>(I629/I612)*AE78</f>
        <v>470.04502859267853</v>
      </c>
      <c r="J696" s="180">
        <f>(J630/J612)*AE79</f>
        <v>0</v>
      </c>
      <c r="K696" s="180">
        <f>(K644/K612)*AE75</f>
        <v>19126.906800142555</v>
      </c>
      <c r="L696" s="180">
        <f>(L647/L612)*AE80</f>
        <v>0</v>
      </c>
      <c r="M696" s="180">
        <f t="shared" si="20"/>
        <v>267376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7967647.8899999997</v>
      </c>
      <c r="D698" s="180">
        <f>(D615/D612)*AG76</f>
        <v>389362.74738676619</v>
      </c>
      <c r="E698" s="180">
        <f>(E623/E612)*SUM(C698:D698)</f>
        <v>3189716.5358266933</v>
      </c>
      <c r="F698" s="180">
        <f>(F624/F612)*AG64</f>
        <v>-3256.1496305866385</v>
      </c>
      <c r="G698" s="180">
        <f>(G625/G612)*AG77</f>
        <v>102517.66478819233</v>
      </c>
      <c r="H698" s="180">
        <f>(H628/H612)*AG60</f>
        <v>6041.16834116875</v>
      </c>
      <c r="I698" s="180">
        <f>(I629/I612)*AG78</f>
        <v>9726.52336837865</v>
      </c>
      <c r="J698" s="180">
        <f>(J630/J612)*AG79</f>
        <v>144712.59263450175</v>
      </c>
      <c r="K698" s="180">
        <f>(K644/K612)*AG75</f>
        <v>584263.74660046969</v>
      </c>
      <c r="L698" s="180">
        <f>(L647/L612)*AG80</f>
        <v>352411.81191666488</v>
      </c>
      <c r="M698" s="180">
        <f t="shared" si="20"/>
        <v>4775497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2447017.06</v>
      </c>
      <c r="D700" s="180">
        <f>(D615/D612)*AI76</f>
        <v>0</v>
      </c>
      <c r="E700" s="180">
        <f>(E623/E612)*SUM(C700:D700)</f>
        <v>933981.19476041861</v>
      </c>
      <c r="F700" s="180">
        <f>(F624/F612)*AI64</f>
        <v>-429.50049384905884</v>
      </c>
      <c r="G700" s="180">
        <f>(G625/G612)*AI77</f>
        <v>25018.895344517525</v>
      </c>
      <c r="H700" s="180">
        <f>(H628/H612)*AI60</f>
        <v>2734.8151512736308</v>
      </c>
      <c r="I700" s="180">
        <f>(I629/I612)*AI78</f>
        <v>0</v>
      </c>
      <c r="J700" s="180">
        <f>(J630/J612)*AI79</f>
        <v>56845.03200269732</v>
      </c>
      <c r="K700" s="180">
        <f>(K644/K612)*AI75</f>
        <v>116636.81404506294</v>
      </c>
      <c r="L700" s="180">
        <f>(L647/L612)*AI80</f>
        <v>154310.49752564024</v>
      </c>
      <c r="M700" s="180">
        <f t="shared" si="20"/>
        <v>1289098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231854.68</v>
      </c>
      <c r="D701" s="180">
        <f>(D615/D612)*AJ76</f>
        <v>0</v>
      </c>
      <c r="E701" s="180">
        <f>(E623/E612)*SUM(C701:D701)</f>
        <v>88494.647044755184</v>
      </c>
      <c r="F701" s="180">
        <f>(F624/F612)*AJ64</f>
        <v>-144.22294802742627</v>
      </c>
      <c r="G701" s="180">
        <f>(G625/G612)*AJ77</f>
        <v>0</v>
      </c>
      <c r="H701" s="180">
        <f>(H628/H612)*AJ60</f>
        <v>158.94844861070976</v>
      </c>
      <c r="I701" s="180">
        <f>(I629/I612)*AJ78</f>
        <v>0</v>
      </c>
      <c r="J701" s="180">
        <f>(J630/J612)*AJ79</f>
        <v>0</v>
      </c>
      <c r="K701" s="180">
        <f>(K644/K612)*AJ75</f>
        <v>272.75832275868555</v>
      </c>
      <c r="L701" s="180">
        <f>(L647/L612)*AJ80</f>
        <v>0</v>
      </c>
      <c r="M701" s="180">
        <f t="shared" si="20"/>
        <v>88782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1729.19</v>
      </c>
      <c r="D702" s="180">
        <f>(D615/D612)*AK76</f>
        <v>0</v>
      </c>
      <c r="E702" s="180">
        <f>(E623/E612)*SUM(C702:D702)</f>
        <v>659.9998702778837</v>
      </c>
      <c r="F702" s="180">
        <f>(F624/F612)*AK64</f>
        <v>-0.11969288991803886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7371.4794891608562</v>
      </c>
      <c r="L702" s="180">
        <f>(L647/L612)*AK80</f>
        <v>0</v>
      </c>
      <c r="M702" s="180">
        <f t="shared" si="20"/>
        <v>8031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1130.8200000000002</v>
      </c>
      <c r="D703" s="180">
        <f>(D615/D612)*AL76</f>
        <v>0</v>
      </c>
      <c r="E703" s="180">
        <f>(E623/E612)*SUM(C703:D703)</f>
        <v>431.6130982180307</v>
      </c>
      <c r="F703" s="180">
        <f>(F624/F612)*AL64</f>
        <v>-4.3395676106802412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4315.5472061357586</v>
      </c>
      <c r="L703" s="180">
        <f>(L647/L612)*AL80</f>
        <v>0</v>
      </c>
      <c r="M703" s="180">
        <f t="shared" si="20"/>
        <v>4743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27108.600916666524</v>
      </c>
      <c r="M705" s="180">
        <f t="shared" si="20"/>
        <v>27109</v>
      </c>
      <c r="N705" s="198" t="s">
        <v>726</v>
      </c>
    </row>
    <row r="706" spans="1:15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5" customHeight="1" x14ac:dyDescent="0.35">
      <c r="A708" s="196">
        <v>7390</v>
      </c>
      <c r="B708" s="198" t="s">
        <v>731</v>
      </c>
      <c r="C708" s="180">
        <f>AQ71</f>
        <v>576496.35</v>
      </c>
      <c r="D708" s="180">
        <f>(D615/D612)*AQ76</f>
        <v>0</v>
      </c>
      <c r="E708" s="180">
        <f>(E623/E612)*SUM(C708:D708)</f>
        <v>220038.00404563604</v>
      </c>
      <c r="F708" s="180">
        <f>(F624/F612)*AQ64</f>
        <v>-17.685152147216588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27672.242997748555</v>
      </c>
      <c r="L708" s="180">
        <f>(L647/L612)*AQ80</f>
        <v>0</v>
      </c>
      <c r="M708" s="180">
        <f t="shared" si="20"/>
        <v>247693</v>
      </c>
      <c r="N708" s="198" t="s">
        <v>732</v>
      </c>
    </row>
    <row r="709" spans="1:15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5" customHeight="1" x14ac:dyDescent="0.35">
      <c r="A713" s="196">
        <v>7490</v>
      </c>
      <c r="B713" s="198" t="s">
        <v>740</v>
      </c>
      <c r="C713" s="180">
        <f>AV71</f>
        <v>0</v>
      </c>
      <c r="D713" s="180">
        <f>(D615/D612)*AV76</f>
        <v>27362.760629781045</v>
      </c>
      <c r="E713" s="180">
        <f>(E623/E612)*SUM(C713:D713)</f>
        <v>10443.860111439617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683.53876295347516</v>
      </c>
      <c r="J713" s="180">
        <f>(J630/J612)*AV79</f>
        <v>17733.645182668075</v>
      </c>
      <c r="K713" s="180">
        <f>(K644/K612)*AV75</f>
        <v>0</v>
      </c>
      <c r="L713" s="180">
        <f>(L647/L612)*AV80</f>
        <v>114690.2346474353</v>
      </c>
      <c r="M713" s="180">
        <f t="shared" si="20"/>
        <v>170914</v>
      </c>
      <c r="N713" s="199" t="s">
        <v>741</v>
      </c>
    </row>
    <row r="715" spans="1:15" ht="12.65" customHeight="1" x14ac:dyDescent="0.35">
      <c r="C715" s="180">
        <f>SUM(C614:C647)+SUM(C668:C713)</f>
        <v>119003008.47</v>
      </c>
      <c r="D715" s="180">
        <f>SUM(D616:D647)+SUM(D668:D713)</f>
        <v>5525087.1900000013</v>
      </c>
      <c r="E715" s="180">
        <f>SUM(E624:E647)+SUM(E668:E713)</f>
        <v>32873892.163180303</v>
      </c>
      <c r="F715" s="180">
        <f>SUM(F625:F648)+SUM(F668:F713)</f>
        <v>-103258.959886775</v>
      </c>
      <c r="G715" s="180">
        <f>SUM(G626:G647)+SUM(G668:G713)</f>
        <v>3120733.4059515018</v>
      </c>
      <c r="H715" s="180">
        <f>SUM(H629:H647)+SUM(H668:H713)</f>
        <v>55717.631354843557</v>
      </c>
      <c r="I715" s="180">
        <f>SUM(I630:I647)+SUM(I668:I713)</f>
        <v>184473.03209628831</v>
      </c>
      <c r="J715" s="180" t="e">
        <f>SUM(J631:J647)+SUM(J668:J713)</f>
        <v>#REF!</v>
      </c>
      <c r="K715" s="180">
        <f>SUM(K668:K713)</f>
        <v>4114224.8820623346</v>
      </c>
      <c r="L715" s="180">
        <f>SUM(L668:L713)</f>
        <v>2085276.9935897333</v>
      </c>
      <c r="M715" s="180" t="e">
        <f>SUM(M668:M713)</f>
        <v>#REF!</v>
      </c>
      <c r="N715" s="198" t="s">
        <v>742</v>
      </c>
    </row>
    <row r="716" spans="1:15" ht="12.65" customHeight="1" x14ac:dyDescent="0.35">
      <c r="C716" s="180">
        <f>CE71</f>
        <v>119003008.47000003</v>
      </c>
      <c r="D716" s="180">
        <f>D615</f>
        <v>5525087.1900000013</v>
      </c>
      <c r="E716" s="180">
        <f>E623</f>
        <v>32873892.163180303</v>
      </c>
      <c r="F716" s="180">
        <f>F624</f>
        <v>-103258.959886775</v>
      </c>
      <c r="G716" s="180">
        <f>G625</f>
        <v>3120733.4059515018</v>
      </c>
      <c r="H716" s="180">
        <f>H628</f>
        <v>55717.631354843572</v>
      </c>
      <c r="I716" s="180">
        <f>I629</f>
        <v>122487.33100920438</v>
      </c>
      <c r="J716" s="180">
        <f>J630</f>
        <v>722893.44747142633</v>
      </c>
      <c r="K716" s="180">
        <f>K644</f>
        <v>4114224.882062335</v>
      </c>
      <c r="L716" s="180">
        <f>L647</f>
        <v>2085276.9935897326</v>
      </c>
      <c r="M716" s="180">
        <f>C648</f>
        <v>44685468.350000001</v>
      </c>
      <c r="N716" s="198" t="s">
        <v>743</v>
      </c>
    </row>
    <row r="717" spans="1:15" ht="12.65" customHeight="1" x14ac:dyDescent="0.35">
      <c r="O717" s="198"/>
    </row>
    <row r="718" spans="1:15" ht="12.65" customHeight="1" x14ac:dyDescent="0.35">
      <c r="O718" s="198"/>
    </row>
    <row r="719" spans="1:15" ht="12.65" customHeight="1" x14ac:dyDescent="0.35">
      <c r="O719" s="198"/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VALLEY HOSPITAL AND MEDICAL CENTER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H-180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 xml:space="preserve">12606 E MISSION AVE 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 xml:space="preserve">12606 E MISSION AVE 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SPOKANE WA 99210-0248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H-180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VALLEY HOSPITAL AND MEDICAL CENTER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SPOKANE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GREG REPETTI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JUSTIN VOELKER 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FRANK TOMBARI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(509) 473-5291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(509) 473-5731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4588</v>
      </c>
      <c r="G23" s="21">
        <f>data!D111</f>
        <v>19663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1130</v>
      </c>
      <c r="G26" s="13">
        <f>data!D114</f>
        <v>1442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10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76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16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21</v>
      </c>
      <c r="E34" s="49" t="s">
        <v>291</v>
      </c>
      <c r="F34" s="24"/>
      <c r="G34" s="21">
        <f>data!E127</f>
        <v>123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123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10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VALLEY HOSPITAL AND MEDICAL CENTER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2188.8510313216198</v>
      </c>
      <c r="C7" s="48">
        <f>data!B139</f>
        <v>11280.326179454809</v>
      </c>
      <c r="D7" s="48">
        <f>data!B140</f>
        <v>15464.006278506225</v>
      </c>
      <c r="E7" s="48">
        <f>data!B141</f>
        <v>145209567.97999999</v>
      </c>
      <c r="F7" s="48">
        <f>data!B142</f>
        <v>182839883.89286074</v>
      </c>
      <c r="G7" s="48">
        <f>data!B141+data!B142</f>
        <v>328049451.87286073</v>
      </c>
    </row>
    <row r="8" spans="1:13" ht="20.149999999999999" customHeight="1" x14ac:dyDescent="0.35">
      <c r="A8" s="23" t="s">
        <v>297</v>
      </c>
      <c r="B8" s="48">
        <f>data!C138</f>
        <v>1084.7868601986249</v>
      </c>
      <c r="C8" s="48">
        <f>data!C139</f>
        <v>4511.0412867629866</v>
      </c>
      <c r="D8" s="48">
        <f>data!C140</f>
        <v>8281.2530027960584</v>
      </c>
      <c r="E8" s="48">
        <f>data!C141</f>
        <v>45747822.246703282</v>
      </c>
      <c r="F8" s="48">
        <f>data!C142</f>
        <v>97914040.53056924</v>
      </c>
      <c r="G8" s="48">
        <f>data!C141+data!C142</f>
        <v>143661862.77727252</v>
      </c>
    </row>
    <row r="9" spans="1:13" ht="20.149999999999999" customHeight="1" x14ac:dyDescent="0.35">
      <c r="A9" s="23" t="s">
        <v>1058</v>
      </c>
      <c r="B9" s="48">
        <f>data!D138</f>
        <v>1314.3621084797555</v>
      </c>
      <c r="C9" s="48">
        <f>data!D139</f>
        <v>3871.6325337822045</v>
      </c>
      <c r="D9" s="48">
        <f>data!D140</f>
        <v>16367.740718697716</v>
      </c>
      <c r="E9" s="48">
        <f>data!D141</f>
        <v>60565166.623296723</v>
      </c>
      <c r="F9" s="48">
        <f>data!D142</f>
        <v>193525258.50657004</v>
      </c>
      <c r="G9" s="48">
        <f>data!D141+data!D142</f>
        <v>254090425.12986678</v>
      </c>
    </row>
    <row r="10" spans="1:13" ht="20.149999999999999" customHeight="1" x14ac:dyDescent="0.35">
      <c r="A10" s="111" t="s">
        <v>203</v>
      </c>
      <c r="B10" s="48">
        <f>data!E138</f>
        <v>4588</v>
      </c>
      <c r="C10" s="48">
        <f>data!E139</f>
        <v>19663</v>
      </c>
      <c r="D10" s="48">
        <f>data!E140</f>
        <v>40113</v>
      </c>
      <c r="E10" s="48">
        <f>data!E141</f>
        <v>251522556.85000002</v>
      </c>
      <c r="F10" s="48">
        <f>data!E142</f>
        <v>474279182.93000001</v>
      </c>
      <c r="G10" s="48">
        <f>data!E141+data!E142</f>
        <v>725801739.77999997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25" sqref="C25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VALLEY HOSPITAL AND MEDICAL CENTER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3723024.4600000004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0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0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5625631.4699999997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0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4517667.59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10162.17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13876485.689999999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189319.19999999998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444433.74000000005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633752.94000000006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1584512.99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1584512.99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22747.61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1154841.2700000003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1177588.8800000004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2979692.93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2979692.93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VALLEY HOSPITAL AND MEDICAL CENTER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8979210</v>
      </c>
      <c r="D7" s="21">
        <f>data!C195</f>
        <v>0</v>
      </c>
      <c r="E7" s="21">
        <f>data!D195</f>
        <v>0</v>
      </c>
      <c r="F7" s="21">
        <f>data!E195</f>
        <v>8979210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766764</v>
      </c>
      <c r="D8" s="21">
        <f>data!C196</f>
        <v>0</v>
      </c>
      <c r="E8" s="21">
        <f>data!D196</f>
        <v>0</v>
      </c>
      <c r="F8" s="21">
        <f>data!E196</f>
        <v>766764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32498183.829999998</v>
      </c>
      <c r="D9" s="21">
        <f>data!C197</f>
        <v>1443134.7</v>
      </c>
      <c r="E9" s="21">
        <f>data!D197</f>
        <v>0</v>
      </c>
      <c r="F9" s="21">
        <f>data!E197</f>
        <v>33941318.530000001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1044163.4900000002</v>
      </c>
      <c r="D11" s="21">
        <f>data!C199</f>
        <v>163049.88</v>
      </c>
      <c r="E11" s="21">
        <f>data!D199</f>
        <v>0</v>
      </c>
      <c r="F11" s="21">
        <f>data!E199</f>
        <v>1207213.3700000001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16643571.160000004</v>
      </c>
      <c r="D12" s="21">
        <f>data!C200</f>
        <v>4829769.97</v>
      </c>
      <c r="E12" s="21">
        <f>data!D200</f>
        <v>23036.01</v>
      </c>
      <c r="F12" s="21">
        <f>data!E200</f>
        <v>21450305.120000001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135000</v>
      </c>
      <c r="D14" s="21">
        <f>data!C202</f>
        <v>0</v>
      </c>
      <c r="E14" s="21">
        <f>data!D202</f>
        <v>0</v>
      </c>
      <c r="F14" s="21">
        <f>data!E202</f>
        <v>135000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60066892.480000004</v>
      </c>
      <c r="D16" s="21">
        <f>data!C204</f>
        <v>6435954.5499999998</v>
      </c>
      <c r="E16" s="21">
        <f>data!D204</f>
        <v>23036.01</v>
      </c>
      <c r="F16" s="21">
        <f>data!E204</f>
        <v>66479811.019999996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273844.30000000005</v>
      </c>
      <c r="D24" s="21">
        <f>data!C209</f>
        <v>109537.70999999995</v>
      </c>
      <c r="E24" s="21">
        <f>data!D209</f>
        <v>0</v>
      </c>
      <c r="F24" s="21">
        <f>data!E209</f>
        <v>383382.01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4022336.0199999996</v>
      </c>
      <c r="D25" s="21">
        <f>data!C210</f>
        <v>1796579.6400000025</v>
      </c>
      <c r="E25" s="21">
        <f>data!D210</f>
        <v>0</v>
      </c>
      <c r="F25" s="21">
        <f>data!E210</f>
        <v>5818915.660000002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213501.49</v>
      </c>
      <c r="D27" s="21">
        <f>data!C212</f>
        <v>113673.35999999999</v>
      </c>
      <c r="E27" s="21">
        <f>data!D212</f>
        <v>0</v>
      </c>
      <c r="F27" s="21">
        <f>data!E212</f>
        <v>327174.84999999998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7318495.3700000001</v>
      </c>
      <c r="D28" s="21">
        <f>data!C213</f>
        <v>3303979.1300000064</v>
      </c>
      <c r="E28" s="21">
        <f>data!D213</f>
        <v>9577.81</v>
      </c>
      <c r="F28" s="21">
        <f>data!E213</f>
        <v>10612896.690000007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46577.39</v>
      </c>
      <c r="D30" s="21">
        <f>data!C215</f>
        <v>18630.96</v>
      </c>
      <c r="E30" s="21">
        <f>data!D215</f>
        <v>0</v>
      </c>
      <c r="F30" s="21">
        <f>data!E215</f>
        <v>65208.35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11874754.57</v>
      </c>
      <c r="D32" s="21">
        <f>data!C217</f>
        <v>5342400.8000000091</v>
      </c>
      <c r="E32" s="21">
        <f>data!D217</f>
        <v>9577.81</v>
      </c>
      <c r="F32" s="21">
        <f>data!E217</f>
        <v>17207577.56000001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VALLEY HOSPITAL AND MEDICAL CENTER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4171476.9900000012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279529170.78086501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125777278.55751544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7850012.7968722275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33953207.931983128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121255480.87276421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568365150.93999994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3947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3363357.0070153601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10141417.97298464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13504774.98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4232437.24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590273840.14999998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VALLEY HOSPITAL AND MEDICAL CENTER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0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17389607.480000019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2313904.4899999965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5454.7199999999884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3161434.2199999997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-1.2732999999999999E-11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18242591.930000022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8979210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766764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33941318.529999994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1207213.3699999999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21450305.120000001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135000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66479811.019999996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17207577.560000002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49272233.459999993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68985724.879999995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3356666.4799999995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72342391.359999999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139857216.75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VALLEY HOSPITAL AND MEDICAL CENTER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972491.71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1184166.1400000004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295000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530199.91999999993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2981857.7700000005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91214749.310000002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2122.6899999999996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91216872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91216872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45658486.980000004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45658486.980000004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139857216.75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VALLEY HOSPITAL AND MEDICAL CENTER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251522556.84999999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483972661.93000001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735495218.77999997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4171476.9900000012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572597588.17999995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13504774.979999997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590273840.14999998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145221378.63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4612918.13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4612918.13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149834296.75999999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63048326.45000001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13876485.690000001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5408632.1900000004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27824899.940000009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604309.67000000016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6044742.5700000022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7037907.120000001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633752.93999999983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1584512.9900000002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1177588.8800000001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2979692.9300000006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4524473.3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134745324.67000005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15088972.089999944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15088972.089999944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15088972.089999944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VALLEY HOSPITAL AND MEDICAL CENTER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2524</v>
      </c>
      <c r="D9" s="14">
        <f>data!D59</f>
        <v>14714</v>
      </c>
      <c r="E9" s="14">
        <f>data!E59</f>
        <v>0</v>
      </c>
      <c r="F9" s="14">
        <f>data!F59</f>
        <v>1075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24.778513695235823</v>
      </c>
      <c r="D10" s="26">
        <f>data!D60</f>
        <v>80.625472591695157</v>
      </c>
      <c r="E10" s="26">
        <f>data!E60</f>
        <v>9.5213520534902241</v>
      </c>
      <c r="F10" s="26">
        <f>data!F60</f>
        <v>22.090010270946575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2537290.0499999998</v>
      </c>
      <c r="D11" s="14">
        <f>data!D61</f>
        <v>6890392.2399999993</v>
      </c>
      <c r="E11" s="14">
        <f>data!E61</f>
        <v>458829.73</v>
      </c>
      <c r="F11" s="14">
        <f>data!F61</f>
        <v>2521497.2899999996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505104</v>
      </c>
      <c r="D12" s="14">
        <f>data!D62</f>
        <v>1632080</v>
      </c>
      <c r="E12" s="14">
        <f>data!E62</f>
        <v>137424</v>
      </c>
      <c r="F12" s="14">
        <f>data!F62</f>
        <v>465023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150000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34045.129999999997</v>
      </c>
      <c r="D14" s="14">
        <f>data!D64</f>
        <v>1590621.67</v>
      </c>
      <c r="E14" s="14">
        <f>data!E64</f>
        <v>466</v>
      </c>
      <c r="F14" s="14">
        <f>data!F64</f>
        <v>242565.24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2014.07</v>
      </c>
      <c r="D16" s="14">
        <f>data!D66</f>
        <v>9802.18</v>
      </c>
      <c r="E16" s="14">
        <f>data!E66</f>
        <v>0</v>
      </c>
      <c r="F16" s="14">
        <f>data!F66</f>
        <v>14967.69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218830</v>
      </c>
      <c r="D17" s="14">
        <f>data!D67</f>
        <v>34139</v>
      </c>
      <c r="E17" s="14">
        <f>data!E67</f>
        <v>0</v>
      </c>
      <c r="F17" s="14">
        <f>data!F67</f>
        <v>82825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16359.769999999999</v>
      </c>
      <c r="D18" s="14">
        <f>data!D68</f>
        <v>100305.68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15457.549999999996</v>
      </c>
      <c r="D19" s="14">
        <f>data!D69</f>
        <v>22588.360000000015</v>
      </c>
      <c r="E19" s="14">
        <f>data!E69</f>
        <v>0</v>
      </c>
      <c r="F19" s="14">
        <f>data!F69</f>
        <v>42440.5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-596.60000000000014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3329100.5699999994</v>
      </c>
      <c r="D21" s="14">
        <f>data!D71</f>
        <v>10279929.129999997</v>
      </c>
      <c r="E21" s="14">
        <f>data!E71</f>
        <v>596719.73</v>
      </c>
      <c r="F21" s="14">
        <f>data!F71</f>
        <v>3518722.1199999992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1560540</v>
      </c>
      <c r="D23" s="48">
        <f>+data!M669</f>
        <v>5440338</v>
      </c>
      <c r="E23" s="48">
        <f>+data!M670</f>
        <v>3348253</v>
      </c>
      <c r="F23" s="48">
        <f>+data!M671</f>
        <v>1230159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8581801</v>
      </c>
      <c r="D24" s="14">
        <f>data!D73</f>
        <v>30282782</v>
      </c>
      <c r="E24" s="14">
        <f>data!E73</f>
        <v>0</v>
      </c>
      <c r="F24" s="14">
        <f>data!F73</f>
        <v>8930563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73674</v>
      </c>
      <c r="D25" s="14">
        <f>data!D74</f>
        <v>5050483</v>
      </c>
      <c r="E25" s="14">
        <f>data!E74</f>
        <v>0</v>
      </c>
      <c r="F25" s="14">
        <f>data!F74</f>
        <v>498891.00000000006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8655475</v>
      </c>
      <c r="D26" s="14">
        <f>data!D75</f>
        <v>35333265</v>
      </c>
      <c r="E26" s="14">
        <f>data!E75</f>
        <v>0</v>
      </c>
      <c r="F26" s="14">
        <f>data!F75</f>
        <v>9429454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4165</v>
      </c>
      <c r="D28" s="14">
        <f>data!D76</f>
        <v>7160</v>
      </c>
      <c r="E28" s="14">
        <f>data!E76</f>
        <v>39558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4130</v>
      </c>
      <c r="D29" s="14">
        <f>data!D77</f>
        <v>37942</v>
      </c>
      <c r="E29" s="14">
        <f>data!E77</f>
        <v>0</v>
      </c>
      <c r="F29" s="14">
        <f>data!F77</f>
        <v>3462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1588.9761109646424</v>
      </c>
      <c r="D30" s="14">
        <f>data!D78</f>
        <v>2731.5891847555436</v>
      </c>
      <c r="E30" s="14">
        <f>data!E78</f>
        <v>15091.648738905002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25934.662116328771</v>
      </c>
      <c r="D31" s="14">
        <f>data!D79</f>
        <v>147503.82416039429</v>
      </c>
      <c r="E31" s="14">
        <f>data!E79</f>
        <v>0</v>
      </c>
      <c r="F31" s="14">
        <f>data!F79</f>
        <v>61864.676863629931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20.013949312326858</v>
      </c>
      <c r="D32" s="84">
        <f>data!D80</f>
        <v>46.895809582617019</v>
      </c>
      <c r="E32" s="84">
        <f>data!E80</f>
        <v>0.78051438345472424</v>
      </c>
      <c r="F32" s="84">
        <f>data!F80</f>
        <v>16.283975340235074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VALLEY HOSPITAL AND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813630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71.959276017539821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6133719.5700000003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1290410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15753796.84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1888.2100000000003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582739.69999999995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1261167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33218.400000000001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12162.360000000006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25069102.079999998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77920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57709</v>
      </c>
      <c r="I55" s="48">
        <f>+data!M681</f>
        <v>10315596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55637221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178444844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234082065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960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711</v>
      </c>
      <c r="I60" s="14">
        <f>data!P76</f>
        <v>28824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10032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366.24659460409526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271.25138412865806</v>
      </c>
      <c r="I62" s="14">
        <f>data!P78</f>
        <v>10996.554002987961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113493.38667025026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30.222878762983168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VALLEY HOSPITAL AND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684750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35.07603150204438</v>
      </c>
      <c r="E74" s="26">
        <f>data!S60</f>
        <v>5.4957095882882587</v>
      </c>
      <c r="F74" s="26">
        <f>data!T60</f>
        <v>0</v>
      </c>
      <c r="G74" s="26">
        <f>data!U60</f>
        <v>26.746525338801849</v>
      </c>
      <c r="H74" s="26">
        <f>data!V60</f>
        <v>0</v>
      </c>
      <c r="I74" s="26">
        <f>data!W60</f>
        <v>2.7027958900407132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3453371.3600000003</v>
      </c>
      <c r="E75" s="14">
        <f>data!S61</f>
        <v>230254.86999999997</v>
      </c>
      <c r="F75" s="14">
        <f>data!T61</f>
        <v>0</v>
      </c>
      <c r="G75" s="14">
        <f>data!U61</f>
        <v>1763697.79</v>
      </c>
      <c r="H75" s="14">
        <f>data!V61</f>
        <v>0</v>
      </c>
      <c r="I75" s="14">
        <f>data!W61</f>
        <v>265931.15999999997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671071</v>
      </c>
      <c r="E76" s="14">
        <f>data!S62</f>
        <v>84125</v>
      </c>
      <c r="F76" s="14">
        <f>data!T62</f>
        <v>0</v>
      </c>
      <c r="G76" s="14">
        <f>data!U62</f>
        <v>450397</v>
      </c>
      <c r="H76" s="14">
        <f>data!V62</f>
        <v>0</v>
      </c>
      <c r="I76" s="14">
        <f>data!W62</f>
        <v>52961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2239640</v>
      </c>
      <c r="E77" s="14">
        <f>data!S63</f>
        <v>0</v>
      </c>
      <c r="F77" s="14">
        <f>data!T63</f>
        <v>0</v>
      </c>
      <c r="G77" s="14">
        <f>data!U63</f>
        <v>15800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237473.21999999997</v>
      </c>
      <c r="E78" s="14">
        <f>data!S64</f>
        <v>216219.41999999998</v>
      </c>
      <c r="F78" s="14">
        <f>data!T64</f>
        <v>0</v>
      </c>
      <c r="G78" s="14">
        <f>data!U64</f>
        <v>1388106.88</v>
      </c>
      <c r="H78" s="14">
        <f>data!V64</f>
        <v>620.45999999999992</v>
      </c>
      <c r="I78" s="14">
        <f>data!W64</f>
        <v>10927.17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12968.27</v>
      </c>
      <c r="E80" s="14">
        <f>data!S66</f>
        <v>101490.99</v>
      </c>
      <c r="F80" s="14">
        <f>data!T66</f>
        <v>0</v>
      </c>
      <c r="G80" s="14">
        <f>data!U66</f>
        <v>1014961.34</v>
      </c>
      <c r="H80" s="14">
        <f>data!V66</f>
        <v>1707.18</v>
      </c>
      <c r="I80" s="14">
        <f>data!W66</f>
        <v>157137.85999999999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83139</v>
      </c>
      <c r="E81" s="14">
        <f>data!S67</f>
        <v>0</v>
      </c>
      <c r="F81" s="14">
        <f>data!T67</f>
        <v>0</v>
      </c>
      <c r="G81" s="14">
        <f>data!U67</f>
        <v>23362</v>
      </c>
      <c r="H81" s="14">
        <f>data!V67</f>
        <v>0</v>
      </c>
      <c r="I81" s="14">
        <f>data!W67</f>
        <v>125619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-300.7</v>
      </c>
      <c r="F82" s="14">
        <f>data!T68</f>
        <v>0</v>
      </c>
      <c r="G82" s="14">
        <f>data!U68</f>
        <v>83047.320000000007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7492.1999999999971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0</v>
      </c>
      <c r="D85" s="14">
        <f>data!R71</f>
        <v>6697662.8499999996</v>
      </c>
      <c r="E85" s="14">
        <f>data!S71</f>
        <v>631789.58000000007</v>
      </c>
      <c r="F85" s="14">
        <f>data!T71</f>
        <v>0</v>
      </c>
      <c r="G85" s="14">
        <f>data!U71</f>
        <v>4746864.53</v>
      </c>
      <c r="H85" s="14">
        <f>data!V71</f>
        <v>2327.64</v>
      </c>
      <c r="I85" s="14">
        <f>data!W71</f>
        <v>612576.18999999994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212332</v>
      </c>
      <c r="D87" s="48">
        <f>+data!M683</f>
        <v>1959725</v>
      </c>
      <c r="E87" s="48">
        <f>+data!M684</f>
        <v>518886</v>
      </c>
      <c r="F87" s="48">
        <f>+data!M685</f>
        <v>0</v>
      </c>
      <c r="G87" s="48">
        <f>+data!M686</f>
        <v>1676829</v>
      </c>
      <c r="H87" s="48">
        <f>+data!M687</f>
        <v>158277</v>
      </c>
      <c r="I87" s="48">
        <f>+data!M688</f>
        <v>357169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5568454</v>
      </c>
      <c r="E88" s="14">
        <f>data!S73</f>
        <v>0</v>
      </c>
      <c r="F88" s="14">
        <f>data!T73</f>
        <v>0</v>
      </c>
      <c r="G88" s="14">
        <f>data!U73</f>
        <v>28172877.34</v>
      </c>
      <c r="H88" s="14">
        <f>data!V73</f>
        <v>1015195</v>
      </c>
      <c r="I88" s="14">
        <f>data!W73</f>
        <v>1959075.9999999998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0</v>
      </c>
      <c r="D89" s="14">
        <f>data!R74</f>
        <v>20306930</v>
      </c>
      <c r="E89" s="14">
        <f>data!S74</f>
        <v>0</v>
      </c>
      <c r="F89" s="14">
        <f>data!T74</f>
        <v>0</v>
      </c>
      <c r="G89" s="14">
        <f>data!U74</f>
        <v>26043159</v>
      </c>
      <c r="H89" s="14">
        <f>data!V74</f>
        <v>3267597</v>
      </c>
      <c r="I89" s="14">
        <f>data!W74</f>
        <v>11166668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0</v>
      </c>
      <c r="D90" s="14">
        <f>data!R75</f>
        <v>25875384</v>
      </c>
      <c r="E90" s="14">
        <f>data!S75</f>
        <v>0</v>
      </c>
      <c r="F90" s="14">
        <f>data!T75</f>
        <v>0</v>
      </c>
      <c r="G90" s="14">
        <f>data!U75</f>
        <v>54216036.340000004</v>
      </c>
      <c r="H90" s="14">
        <f>data!V75</f>
        <v>4282792</v>
      </c>
      <c r="I90" s="14">
        <f>data!W75</f>
        <v>13125744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2616</v>
      </c>
      <c r="D92" s="14">
        <f>data!R76</f>
        <v>662</v>
      </c>
      <c r="E92" s="14">
        <f>data!S76</f>
        <v>4690</v>
      </c>
      <c r="F92" s="14">
        <f>data!T76</f>
        <v>0</v>
      </c>
      <c r="G92" s="14">
        <f>data!U76</f>
        <v>3779</v>
      </c>
      <c r="H92" s="14">
        <f>data!V76</f>
        <v>1616</v>
      </c>
      <c r="I92" s="14">
        <f>data!W76</f>
        <v>1549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188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998.02197029615957</v>
      </c>
      <c r="D94" s="14">
        <f>data!R78</f>
        <v>252.55754752907401</v>
      </c>
      <c r="E94" s="14">
        <f>data!S78</f>
        <v>1789.2672173887572</v>
      </c>
      <c r="F94" s="14">
        <f>data!T78</f>
        <v>0</v>
      </c>
      <c r="G94" s="14">
        <f>data!U78</f>
        <v>1441.7144593842459</v>
      </c>
      <c r="H94" s="14">
        <f>data!V78</f>
        <v>616.51510091689363</v>
      </c>
      <c r="I94" s="14">
        <f>data!W78</f>
        <v>590.95414066848286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22569.562597678403</v>
      </c>
      <c r="E95" s="14">
        <f>data!S79</f>
        <v>0</v>
      </c>
      <c r="F95" s="14">
        <f>data!T79</f>
        <v>0</v>
      </c>
      <c r="G95" s="14">
        <f>data!U79</f>
        <v>157.51353122364591</v>
      </c>
      <c r="H95" s="14">
        <f>data!V79</f>
        <v>0</v>
      </c>
      <c r="I95" s="14">
        <f>data!W79</f>
        <v>19633.712908350753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23.027698626982506</v>
      </c>
      <c r="E96" s="84">
        <f>data!S80</f>
        <v>0</v>
      </c>
      <c r="F96" s="84">
        <f>data!T80</f>
        <v>0</v>
      </c>
      <c r="G96" s="84">
        <f>data!U80</f>
        <v>5.9931506841105278E-2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VALLEY HOSPITAL AND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44476.45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8.7967082179730536</v>
      </c>
      <c r="D106" s="26">
        <f>data!Y60</f>
        <v>32.515891776367688</v>
      </c>
      <c r="E106" s="26">
        <f>data!Z60</f>
        <v>0</v>
      </c>
      <c r="F106" s="26">
        <f>data!AA60</f>
        <v>2.3711732873464149</v>
      </c>
      <c r="G106" s="26">
        <f>data!AB60</f>
        <v>19.466999997333289</v>
      </c>
      <c r="H106" s="26">
        <f>data!AC60</f>
        <v>17.067045203141504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696342.15999999992</v>
      </c>
      <c r="D107" s="14">
        <f>data!Y61</f>
        <v>3181280.1499999994</v>
      </c>
      <c r="E107" s="14">
        <f>data!Z61</f>
        <v>0</v>
      </c>
      <c r="F107" s="14">
        <f>data!AA61</f>
        <v>272791.28000000003</v>
      </c>
      <c r="G107" s="14">
        <f>data!AB61</f>
        <v>1899659.98</v>
      </c>
      <c r="H107" s="14">
        <f>data!AC61</f>
        <v>1490046.2999999998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161856</v>
      </c>
      <c r="D108" s="14">
        <f>data!Y62</f>
        <v>647090</v>
      </c>
      <c r="E108" s="14">
        <f>data!Z62</f>
        <v>0</v>
      </c>
      <c r="F108" s="14">
        <f>data!AA62</f>
        <v>50174</v>
      </c>
      <c r="G108" s="14">
        <f>data!AB62</f>
        <v>384620</v>
      </c>
      <c r="H108" s="14">
        <f>data!AC62</f>
        <v>330450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3050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219217.46000000002</v>
      </c>
      <c r="D110" s="14">
        <f>data!Y64</f>
        <v>1628125.1900000002</v>
      </c>
      <c r="E110" s="14">
        <f>data!Z64</f>
        <v>0</v>
      </c>
      <c r="F110" s="14">
        <f>data!AA64</f>
        <v>620896.92000000004</v>
      </c>
      <c r="G110" s="14">
        <f>data!AB64</f>
        <v>3492716.0799999996</v>
      </c>
      <c r="H110" s="14">
        <f>data!AC64</f>
        <v>235370.02000000002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65.55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226367.97</v>
      </c>
      <c r="D112" s="14">
        <f>data!Y66</f>
        <v>350049.3</v>
      </c>
      <c r="E112" s="14">
        <f>data!Z66</f>
        <v>0</v>
      </c>
      <c r="F112" s="14">
        <f>data!AA66</f>
        <v>-4342.5299999999897</v>
      </c>
      <c r="G112" s="14">
        <f>data!AB66</f>
        <v>102967.63</v>
      </c>
      <c r="H112" s="14">
        <f>data!AC66</f>
        <v>7996</v>
      </c>
      <c r="I112" s="14">
        <f>data!AD66</f>
        <v>191357.75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208350</v>
      </c>
      <c r="D113" s="14">
        <f>data!Y67</f>
        <v>456167</v>
      </c>
      <c r="E113" s="14">
        <f>data!Z67</f>
        <v>0</v>
      </c>
      <c r="F113" s="14">
        <f>data!AA67</f>
        <v>54572</v>
      </c>
      <c r="G113" s="14">
        <f>data!AB67</f>
        <v>12024</v>
      </c>
      <c r="H113" s="14">
        <f>data!AC67</f>
        <v>16070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99527</v>
      </c>
      <c r="H114" s="14">
        <f>data!AC68</f>
        <v>3210.7399999999989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15694.520000000008</v>
      </c>
      <c r="E115" s="14">
        <f>data!Z69</f>
        <v>0</v>
      </c>
      <c r="F115" s="14">
        <f>data!AA69</f>
        <v>98.010000000002037</v>
      </c>
      <c r="G115" s="14">
        <f>data!AB69</f>
        <v>28537.14</v>
      </c>
      <c r="H115" s="14">
        <f>data!AC69</f>
        <v>0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-149.25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1512133.5899999999</v>
      </c>
      <c r="D117" s="14">
        <f>data!Y71</f>
        <v>6281372.459999999</v>
      </c>
      <c r="E117" s="14">
        <f>data!Z71</f>
        <v>0</v>
      </c>
      <c r="F117" s="14">
        <f>data!AA71</f>
        <v>994189.68</v>
      </c>
      <c r="G117" s="14">
        <f>data!AB71</f>
        <v>6020051.8299999991</v>
      </c>
      <c r="H117" s="14">
        <f>data!AC71</f>
        <v>2083143.0599999998</v>
      </c>
      <c r="I117" s="14">
        <f>data!AD71</f>
        <v>191357.75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761841</v>
      </c>
      <c r="D119" s="48">
        <f>+data!M690</f>
        <v>2677399</v>
      </c>
      <c r="E119" s="48">
        <f>+data!M691</f>
        <v>0</v>
      </c>
      <c r="F119" s="48">
        <f>+data!M692</f>
        <v>403460</v>
      </c>
      <c r="G119" s="48">
        <f>+data!M693</f>
        <v>1994830</v>
      </c>
      <c r="H119" s="48">
        <f>+data!M694</f>
        <v>852801</v>
      </c>
      <c r="I119" s="48">
        <f>+data!M695</f>
        <v>83617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12640596</v>
      </c>
      <c r="D120" s="14">
        <f>data!Y73</f>
        <v>14818503</v>
      </c>
      <c r="E120" s="14">
        <f>data!Z73</f>
        <v>0</v>
      </c>
      <c r="F120" s="14">
        <f>data!AA73</f>
        <v>2936558</v>
      </c>
      <c r="G120" s="14">
        <f>data!AB73</f>
        <v>33862199.109999999</v>
      </c>
      <c r="H120" s="14">
        <f>data!AC73</f>
        <v>18640069</v>
      </c>
      <c r="I120" s="14">
        <f>data!AD73</f>
        <v>1490157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47274688</v>
      </c>
      <c r="D121" s="14">
        <f>data!Y74</f>
        <v>39023709</v>
      </c>
      <c r="E121" s="14">
        <f>data!Z74</f>
        <v>0</v>
      </c>
      <c r="F121" s="14">
        <f>data!AA74</f>
        <v>13303133</v>
      </c>
      <c r="G121" s="14">
        <f>data!AB74</f>
        <v>28191343.91</v>
      </c>
      <c r="H121" s="14">
        <f>data!AC74</f>
        <v>1907200</v>
      </c>
      <c r="I121" s="14">
        <f>data!AD74</f>
        <v>38400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59915284</v>
      </c>
      <c r="D122" s="14">
        <f>data!Y75</f>
        <v>53842212</v>
      </c>
      <c r="E122" s="14">
        <f>data!Z75</f>
        <v>0</v>
      </c>
      <c r="F122" s="14">
        <f>data!AA75</f>
        <v>16239691</v>
      </c>
      <c r="G122" s="14">
        <f>data!AB75</f>
        <v>62053543.019999996</v>
      </c>
      <c r="H122" s="14">
        <f>data!AC75</f>
        <v>20547269</v>
      </c>
      <c r="I122" s="14">
        <f>data!AD75</f>
        <v>1528557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572</v>
      </c>
      <c r="D124" s="14">
        <f>data!Y76</f>
        <v>10453</v>
      </c>
      <c r="E124" s="14">
        <f>data!Z76</f>
        <v>0</v>
      </c>
      <c r="F124" s="14">
        <f>data!AA76</f>
        <v>1001</v>
      </c>
      <c r="G124" s="14">
        <f>data!AB76</f>
        <v>3319</v>
      </c>
      <c r="H124" s="14">
        <f>data!AC76</f>
        <v>1127</v>
      </c>
      <c r="I124" s="14">
        <f>data!AD76</f>
        <v>414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4173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218.2219292849401</v>
      </c>
      <c r="D126" s="14">
        <f>data!Y78</f>
        <v>3987.8913056214665</v>
      </c>
      <c r="E126" s="14">
        <f>data!Z78</f>
        <v>0</v>
      </c>
      <c r="F126" s="14">
        <f>data!AA78</f>
        <v>381.88837624864516</v>
      </c>
      <c r="G126" s="14">
        <f>data!AB78</f>
        <v>1266.2212994697836</v>
      </c>
      <c r="H126" s="14">
        <f>data!AC78</f>
        <v>429.95824179043268</v>
      </c>
      <c r="I126" s="14">
        <f>data!AD78</f>
        <v>157.94384392301609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18020.162369769725</v>
      </c>
      <c r="D127" s="14">
        <f>data!Y79</f>
        <v>73962.038744973193</v>
      </c>
      <c r="E127" s="14">
        <f>data!Z79</f>
        <v>0</v>
      </c>
      <c r="F127" s="14">
        <f>data!AA79</f>
        <v>0</v>
      </c>
      <c r="G127" s="14">
        <f>data!AB79</f>
        <v>3544.9291767958935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1.7979452052331582E-3</v>
      </c>
      <c r="D128" s="26">
        <f>data!Y80</f>
        <v>4.6854691774403463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VALLEY HOSPITAL AND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39859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6.3395164374877382</v>
      </c>
      <c r="D138" s="26">
        <f>data!AF60</f>
        <v>0</v>
      </c>
      <c r="E138" s="26">
        <f>data!AG60</f>
        <v>54.147517115870215</v>
      </c>
      <c r="F138" s="26">
        <f>data!AH60</f>
        <v>0</v>
      </c>
      <c r="G138" s="26">
        <f>data!AI60</f>
        <v>9.2366965740771647</v>
      </c>
      <c r="H138" s="26">
        <f>data!AJ60</f>
        <v>3.5328520543105686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598825.53</v>
      </c>
      <c r="D139" s="14">
        <f>data!AF61</f>
        <v>0</v>
      </c>
      <c r="E139" s="14">
        <f>data!AG61</f>
        <v>5922777.1499999994</v>
      </c>
      <c r="F139" s="14">
        <f>data!AH61</f>
        <v>0</v>
      </c>
      <c r="G139" s="14">
        <f>data!AI61</f>
        <v>728306.89000000013</v>
      </c>
      <c r="H139" s="14">
        <f>data!AJ61</f>
        <v>426484.38999999996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124629</v>
      </c>
      <c r="D140" s="14">
        <f>data!AF62</f>
        <v>0</v>
      </c>
      <c r="E140" s="14">
        <f>data!AG62</f>
        <v>1045926</v>
      </c>
      <c r="F140" s="14">
        <f>data!AH62</f>
        <v>0</v>
      </c>
      <c r="G140" s="14">
        <f>data!AI62</f>
        <v>173127</v>
      </c>
      <c r="H140" s="14">
        <f>data!AJ62</f>
        <v>76991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1238432.81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1249.57</v>
      </c>
      <c r="D142" s="14">
        <f>data!AF64</f>
        <v>0</v>
      </c>
      <c r="E142" s="14">
        <f>data!AG64</f>
        <v>787919.52</v>
      </c>
      <c r="F142" s="14">
        <f>data!AH64</f>
        <v>0</v>
      </c>
      <c r="G142" s="14">
        <f>data!AI64</f>
        <v>1394.32</v>
      </c>
      <c r="H142" s="14">
        <f>data!AJ64</f>
        <v>1234.8900000000001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1146.97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61174.75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37969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1663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603.11000000000058</v>
      </c>
      <c r="D147" s="14">
        <f>data!AF69</f>
        <v>0</v>
      </c>
      <c r="E147" s="14">
        <f>data!AG69</f>
        <v>3290.8000000000038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725307.21</v>
      </c>
      <c r="D149" s="14">
        <f>data!AF71</f>
        <v>0</v>
      </c>
      <c r="E149" s="14">
        <f>data!AG71</f>
        <v>9098637</v>
      </c>
      <c r="F149" s="14">
        <f>data!AH71</f>
        <v>0</v>
      </c>
      <c r="G149" s="14">
        <f>data!AI71</f>
        <v>902828.21000000008</v>
      </c>
      <c r="H149" s="14">
        <f>data!AJ71</f>
        <v>504710.27999999997</v>
      </c>
      <c r="I149" s="14">
        <f>data!AK71</f>
        <v>1663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217077</v>
      </c>
      <c r="D151" s="48">
        <f>+data!M697</f>
        <v>0</v>
      </c>
      <c r="E151" s="48">
        <f>+data!M698</f>
        <v>4154640</v>
      </c>
      <c r="F151" s="48">
        <f>+data!M699</f>
        <v>0</v>
      </c>
      <c r="G151" s="48">
        <f>+data!M700</f>
        <v>379914</v>
      </c>
      <c r="H151" s="48">
        <f>+data!M701</f>
        <v>145688</v>
      </c>
      <c r="I151" s="48">
        <f>+data!M702</f>
        <v>9852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2294432</v>
      </c>
      <c r="D152" s="14">
        <f>data!AF73</f>
        <v>0</v>
      </c>
      <c r="E152" s="14">
        <f>data!AG73</f>
        <v>19375550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1182954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929976</v>
      </c>
      <c r="D153" s="14">
        <f>data!AF74</f>
        <v>0</v>
      </c>
      <c r="E153" s="14">
        <f>data!AG74</f>
        <v>97674773.969999999</v>
      </c>
      <c r="F153" s="14">
        <f>data!AH74</f>
        <v>0</v>
      </c>
      <c r="G153" s="14">
        <f>data!AI74</f>
        <v>0</v>
      </c>
      <c r="H153" s="14">
        <f>data!AJ74</f>
        <v>1032</v>
      </c>
      <c r="I153" s="14">
        <f>data!AK74</f>
        <v>346166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3224408</v>
      </c>
      <c r="D154" s="14">
        <f>data!AF75</f>
        <v>0</v>
      </c>
      <c r="E154" s="14">
        <f>data!AG75</f>
        <v>117050323.97</v>
      </c>
      <c r="F154" s="14">
        <f>data!AH75</f>
        <v>0</v>
      </c>
      <c r="G154" s="14">
        <f>data!AI75</f>
        <v>0</v>
      </c>
      <c r="H154" s="14">
        <f>data!AJ75</f>
        <v>1032</v>
      </c>
      <c r="I154" s="14">
        <f>data!AK75</f>
        <v>1529120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524</v>
      </c>
      <c r="D156" s="14">
        <f>data!AF76</f>
        <v>0</v>
      </c>
      <c r="E156" s="14">
        <f>data!AG76</f>
        <v>10843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1724</v>
      </c>
      <c r="F157" s="14">
        <f>data!AH77</f>
        <v>0</v>
      </c>
      <c r="G157" s="14">
        <f>data!AI77</f>
        <v>405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199.90959955473534</v>
      </c>
      <c r="D158" s="14">
        <f>data!AF78</f>
        <v>0</v>
      </c>
      <c r="E158" s="14">
        <f>data!AG78</f>
        <v>4136.6789846793799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139851.20487870055</v>
      </c>
      <c r="F159" s="14">
        <f>data!AH79</f>
        <v>0</v>
      </c>
      <c r="G159" s="14">
        <f>data!AI79</f>
        <v>54935.414204237997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30.728235612229014</v>
      </c>
      <c r="F160" s="26">
        <f>data!AH80</f>
        <v>0</v>
      </c>
      <c r="G160" s="26">
        <f>data!AI80</f>
        <v>9.1798815055917977</v>
      </c>
      <c r="H160" s="26">
        <f>data!AJ80</f>
        <v>3.070832876291667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VALLEY HOSPITAL AND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268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268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5138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709865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107305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817170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VALLEY HOSPITAL AND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62056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8.4143787659706337</v>
      </c>
      <c r="G202" s="26">
        <f>data!AW60</f>
        <v>0</v>
      </c>
      <c r="H202" s="26">
        <f>data!AX60</f>
        <v>0</v>
      </c>
      <c r="I202" s="26">
        <f>data!AY60</f>
        <v>27.093562325055679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649960.59000000008</v>
      </c>
      <c r="G203" s="14">
        <f>data!AW61</f>
        <v>0</v>
      </c>
      <c r="H203" s="14">
        <f>data!AX61</f>
        <v>0</v>
      </c>
      <c r="I203" s="14">
        <f>data!AY61</f>
        <v>1186552.77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157949</v>
      </c>
      <c r="G204" s="14">
        <f>data!AW62</f>
        <v>0</v>
      </c>
      <c r="H204" s="14">
        <f>data!AX62</f>
        <v>0</v>
      </c>
      <c r="I204" s="14">
        <f>data!AY62</f>
        <v>427708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8074.6699999999992</v>
      </c>
      <c r="G206" s="14">
        <f>data!AW64</f>
        <v>0</v>
      </c>
      <c r="H206" s="14">
        <f>data!AX64</f>
        <v>0</v>
      </c>
      <c r="I206" s="14">
        <f>data!AY64</f>
        <v>804539.42999999993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18287.3</v>
      </c>
      <c r="G208" s="14">
        <f>data!AW66</f>
        <v>0</v>
      </c>
      <c r="H208" s="14">
        <f>data!AX66</f>
        <v>0</v>
      </c>
      <c r="I208" s="14">
        <f>data!AY66</f>
        <v>31222.1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152879</v>
      </c>
      <c r="G209" s="14">
        <f>data!AW67</f>
        <v>0</v>
      </c>
      <c r="H209" s="14">
        <f>data!AX67</f>
        <v>0</v>
      </c>
      <c r="I209" s="14">
        <f>data!AY67</f>
        <v>22395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76.06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29</v>
      </c>
      <c r="G211" s="14">
        <f>data!AW69</f>
        <v>0</v>
      </c>
      <c r="H211" s="14">
        <f>data!AX69</f>
        <v>0</v>
      </c>
      <c r="I211" s="14">
        <f>data!AY69</f>
        <v>1472.6699999999983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-495196.12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987255.62000000023</v>
      </c>
      <c r="G213" s="14">
        <f>data!AW71</f>
        <v>0</v>
      </c>
      <c r="H213" s="14">
        <f>data!AX71</f>
        <v>0</v>
      </c>
      <c r="I213" s="14">
        <f>data!AY71</f>
        <v>1978693.85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347724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3423704.3999999994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3374321.0500000003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6798025.4499999993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762</v>
      </c>
      <c r="G220" s="14">
        <f>data!AW76</f>
        <v>0</v>
      </c>
      <c r="H220" s="14">
        <f>data!AX76</f>
        <v>0</v>
      </c>
      <c r="I220" s="85">
        <f>data!AY76</f>
        <v>5359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290.70823446700058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17137.911777666584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1.2935376710556798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VALLEY HOSPITAL AND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202634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6.778732875783736</v>
      </c>
      <c r="G234" s="26">
        <f>data!BD60</f>
        <v>5.0801109582082038</v>
      </c>
      <c r="H234" s="26">
        <f>data!BE60</f>
        <v>7.3846931496733301</v>
      </c>
      <c r="I234" s="26">
        <f>data!BF60</f>
        <v>24.793074654137943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264017.41999999993</v>
      </c>
      <c r="G235" s="14">
        <f>data!BD61</f>
        <v>234370.65</v>
      </c>
      <c r="H235" s="14">
        <f>data!BE61</f>
        <v>609191.09000000008</v>
      </c>
      <c r="I235" s="14">
        <f>data!BF61</f>
        <v>966248.05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106043</v>
      </c>
      <c r="G236" s="14">
        <f>data!BD62</f>
        <v>84350</v>
      </c>
      <c r="H236" s="14">
        <f>data!BE62</f>
        <v>142971</v>
      </c>
      <c r="I236" s="14">
        <f>data!BF62</f>
        <v>336512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28562.01</v>
      </c>
      <c r="E238" s="14">
        <f>data!BB64</f>
        <v>0</v>
      </c>
      <c r="F238" s="14">
        <f>data!BC64</f>
        <v>0</v>
      </c>
      <c r="G238" s="14">
        <f>data!BD64</f>
        <v>47512.5</v>
      </c>
      <c r="H238" s="14">
        <f>data!BE64</f>
        <v>40836.6</v>
      </c>
      <c r="I238" s="14">
        <f>data!BF64</f>
        <v>117001.63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3669.42</v>
      </c>
      <c r="G239" s="14">
        <f>data!BD65</f>
        <v>0</v>
      </c>
      <c r="H239" s="14">
        <f>data!BE65</f>
        <v>539946.31000000006</v>
      </c>
      <c r="I239" s="14">
        <f>data!BF65</f>
        <v>4801.67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520855.75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1325809.6499999999</v>
      </c>
      <c r="I240" s="14">
        <f>data!BF66</f>
        <v>38806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3097</v>
      </c>
      <c r="G241" s="14">
        <f>data!BD67</f>
        <v>3724</v>
      </c>
      <c r="H241" s="14">
        <f>data!BE67</f>
        <v>5254</v>
      </c>
      <c r="I241" s="14">
        <f>data!BF67</f>
        <v>2384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1692.11</v>
      </c>
      <c r="H242" s="14">
        <f>data!BE68</f>
        <v>18.14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10664.879999999997</v>
      </c>
      <c r="H243" s="14">
        <f>data!BE69</f>
        <v>53298.569999999949</v>
      </c>
      <c r="I243" s="14">
        <f>data!BF69</f>
        <v>36371.61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549417.76</v>
      </c>
      <c r="E245" s="14">
        <f>data!BB71</f>
        <v>0</v>
      </c>
      <c r="F245" s="14">
        <f>data!BC71</f>
        <v>376826.83999999991</v>
      </c>
      <c r="G245" s="14">
        <f>data!BD71</f>
        <v>382314.14</v>
      </c>
      <c r="H245" s="14">
        <f>data!BE71</f>
        <v>2717325.36</v>
      </c>
      <c r="I245" s="14">
        <f>data!BF71</f>
        <v>1502124.9600000002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390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48771</v>
      </c>
      <c r="I252" s="85">
        <f>data!BF76</f>
        <v>2412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149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VALLEY HOSPITAL AND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1.0529486299927469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20.481280819112154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45661.36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1031220.36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17008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342146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36118.160000000003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30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669.96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54994.33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2318.37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63339.32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1466827.22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/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VALLEY HOSPITAL AND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117.31572327160059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10317695.42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2632754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679736.0299999998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361488.54000000004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137.29000000000002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-5764466.6699999999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1864366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262828.99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1166797.3599999999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-405647.97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11115688.989999996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8421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1123</v>
      </c>
      <c r="H316" s="85">
        <f>data!BS76</f>
        <v>996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380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/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VALLEY HOSPITAL AND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12.347117806527793</v>
      </c>
      <c r="G330" s="26">
        <f>data!BY60</f>
        <v>9.4766143822634774</v>
      </c>
      <c r="H330" s="26">
        <f>data!BZ60</f>
        <v>0.57658904101690556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1248112.1500000001</v>
      </c>
      <c r="G331" s="86">
        <f>data!BY61</f>
        <v>1111661.4200000002</v>
      </c>
      <c r="H331" s="86">
        <f>data!BZ61</f>
        <v>64456.97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249297</v>
      </c>
      <c r="G332" s="86">
        <f>data!BY62</f>
        <v>202794</v>
      </c>
      <c r="H332" s="86">
        <f>data!BZ62</f>
        <v>12131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1742.36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3713.9800000000005</v>
      </c>
      <c r="F334" s="86">
        <f>data!BX64</f>
        <v>7806.6</v>
      </c>
      <c r="G334" s="86">
        <f>data!BY64</f>
        <v>4589.2</v>
      </c>
      <c r="H334" s="86">
        <f>data!BZ64</f>
        <v>201.46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100.91</v>
      </c>
      <c r="G335" s="86">
        <f>data!BY65</f>
        <v>136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9265.26</v>
      </c>
      <c r="F336" s="86">
        <f>data!BX66</f>
        <v>109825.05</v>
      </c>
      <c r="G336" s="86">
        <f>data!BY66</f>
        <v>-1539.78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174.2</v>
      </c>
      <c r="G338" s="86">
        <f>data!BY68</f>
        <v>28663.16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15766.800000000007</v>
      </c>
      <c r="G339" s="86">
        <f>data!BY69</f>
        <v>1361.1000000000022</v>
      </c>
      <c r="H339" s="86">
        <f>data!BZ69</f>
        <v>4085.61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12979.240000000002</v>
      </c>
      <c r="F341" s="14">
        <f>data!BX71</f>
        <v>1632825.0700000003</v>
      </c>
      <c r="G341" s="14">
        <f>data!BY71</f>
        <v>1347665.1</v>
      </c>
      <c r="H341" s="14">
        <f>data!BZ71</f>
        <v>80875.040000000008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2596</v>
      </c>
      <c r="E348" s="85">
        <f>data!BW76</f>
        <v>0</v>
      </c>
      <c r="F348" s="85">
        <f>data!BX76</f>
        <v>0</v>
      </c>
      <c r="G348" s="85">
        <f>data!BY76</f>
        <v>7261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990</v>
      </c>
      <c r="E350" s="85">
        <f>data!BW78</f>
        <v>0</v>
      </c>
      <c r="F350" s="85">
        <f>data!BX78</f>
        <v>0</v>
      </c>
      <c r="G350" s="85">
        <f>data!BY78</f>
        <v>2770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>x</v>
      </c>
      <c r="D352" s="216" t="str">
        <f>IF(data!BV80&gt;0,data!BV80,"")</f>
        <v>x</v>
      </c>
      <c r="E352" s="216" t="str">
        <f>IF(data!BW80&gt;0,data!BW80,"")</f>
        <v>x</v>
      </c>
      <c r="F352" s="216">
        <f>IF(data!BX80&gt;0,data!BX80,"")</f>
        <v>0.10870136984812311</v>
      </c>
      <c r="G352" s="216">
        <f>IF(data!BY80&gt;0,data!BY80,"")</f>
        <v>0.18003424655068029</v>
      </c>
      <c r="H352" s="216">
        <f>IF(data!BZ80&gt;0,data!BZ80,"")</f>
        <v>2.9558219174033118E-2</v>
      </c>
      <c r="I352" s="216" t="str">
        <f>IF(data!CA80&gt;0,data!CA80,"")</f>
        <v>x</v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VALLEY HOSPITAL AND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47.200103418191773</v>
      </c>
      <c r="E362" s="217"/>
      <c r="F362" s="211"/>
      <c r="G362" s="211"/>
      <c r="H362" s="211"/>
      <c r="I362" s="87">
        <f>data!CE60</f>
        <v>720.46501770952557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5847680.3099999996</v>
      </c>
      <c r="E363" s="218"/>
      <c r="F363" s="219"/>
      <c r="G363" s="219"/>
      <c r="H363" s="219"/>
      <c r="I363" s="86">
        <f>data!CE61</f>
        <v>63048326.45000001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881364</v>
      </c>
      <c r="E364" s="218"/>
      <c r="F364" s="219"/>
      <c r="G364" s="219"/>
      <c r="H364" s="219"/>
      <c r="I364" s="86">
        <f>data!CE62</f>
        <v>13876485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1080230.99</v>
      </c>
      <c r="E365" s="218"/>
      <c r="F365" s="219"/>
      <c r="G365" s="219"/>
      <c r="H365" s="219"/>
      <c r="I365" s="86">
        <f>data!CE63</f>
        <v>5408632.1900000004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-98778.839999999938</v>
      </c>
      <c r="E366" s="218"/>
      <c r="F366" s="219"/>
      <c r="G366" s="219"/>
      <c r="H366" s="219"/>
      <c r="I366" s="86">
        <f>data!CE64</f>
        <v>27824899.940000009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52387.34</v>
      </c>
      <c r="E367" s="218"/>
      <c r="F367" s="219"/>
      <c r="G367" s="219"/>
      <c r="H367" s="219"/>
      <c r="I367" s="86">
        <f>data!CE65</f>
        <v>604309.67000000016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470670.91</v>
      </c>
      <c r="E368" s="218"/>
      <c r="F368" s="219"/>
      <c r="G368" s="219"/>
      <c r="H368" s="219"/>
      <c r="I368" s="86">
        <f>data!CE66</f>
        <v>6044742.5700000022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2367913</v>
      </c>
      <c r="E369" s="218"/>
      <c r="F369" s="219"/>
      <c r="G369" s="219"/>
      <c r="H369" s="219"/>
      <c r="I369" s="86">
        <f>data!CE67</f>
        <v>7037908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2613.7000000000007</v>
      </c>
      <c r="E370" s="218"/>
      <c r="F370" s="219"/>
      <c r="G370" s="219"/>
      <c r="H370" s="219"/>
      <c r="I370" s="86">
        <f>data!CE68</f>
        <v>633752.93999999983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3086261.15</v>
      </c>
      <c r="E371" s="86">
        <f>data!CD69</f>
        <v>5741794.8000000007</v>
      </c>
      <c r="F371" s="219"/>
      <c r="G371" s="219"/>
      <c r="H371" s="219"/>
      <c r="I371" s="86">
        <f>data!CE69</f>
        <v>10266268.100000001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-3711328.1900000004</v>
      </c>
      <c r="E372" s="229">
        <f>data!CD70</f>
        <v>0</v>
      </c>
      <c r="F372" s="220"/>
      <c r="G372" s="220"/>
      <c r="H372" s="220"/>
      <c r="I372" s="14">
        <f>-data!CE70</f>
        <v>-4612918.1300000008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9979014.370000001</v>
      </c>
      <c r="E373" s="86">
        <f>data!CD71</f>
        <v>5741794.8000000007</v>
      </c>
      <c r="F373" s="219"/>
      <c r="G373" s="219"/>
      <c r="H373" s="219"/>
      <c r="I373" s="14">
        <f>data!CE71</f>
        <v>130132406.73000005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/>
      </c>
      <c r="E376" s="214"/>
      <c r="F376" s="211"/>
      <c r="G376" s="211"/>
      <c r="H376" s="211"/>
      <c r="I376" s="85">
        <f>data!CE73</f>
        <v>251522556.84999999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>
        <f>IF(data!CC74&gt;0,data!CC74,"")</f>
        <v>6948367.9999999991</v>
      </c>
      <c r="E377" s="214"/>
      <c r="F377" s="211"/>
      <c r="G377" s="211"/>
      <c r="H377" s="211"/>
      <c r="I377" s="85">
        <f>data!CE74</f>
        <v>483972661.93000001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>
        <f>IF(data!CC75&gt;0,data!CC75,"")</f>
        <v>6948367.9999999991</v>
      </c>
      <c r="E378" s="214"/>
      <c r="F378" s="211"/>
      <c r="G378" s="211"/>
      <c r="H378" s="211"/>
      <c r="I378" s="85">
        <f>data!CE75</f>
        <v>735495218.78000009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202634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62056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52093.718267568904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698608.99999999988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>x</v>
      </c>
      <c r="D384" s="213">
        <f>IF(data!CC80&gt;0,data!CC80,"")</f>
        <v>1.0619671231421963</v>
      </c>
      <c r="E384" s="217"/>
      <c r="F384" s="211"/>
      <c r="G384" s="211"/>
      <c r="H384" s="211"/>
      <c r="I384" s="84">
        <f>data!CE80</f>
        <v>187.62477326196924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 2019</vt:lpstr>
      <vt:lpstr>Prior Year 2018</vt:lpstr>
      <vt:lpstr>'Prior Year 2019'!Costcenter</vt:lpstr>
      <vt:lpstr>Costcenter</vt:lpstr>
      <vt:lpstr>'Prior Year 2018'!Edit</vt:lpstr>
      <vt:lpstr>'Prior Year 2019'!Edit</vt:lpstr>
      <vt:lpstr>Edit</vt:lpstr>
      <vt:lpstr>'Prior Year 2019'!Funds</vt:lpstr>
      <vt:lpstr>Funds</vt:lpstr>
      <vt:lpstr>'Prior Year 2019'!Hospital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 2018'!Print_Area</vt:lpstr>
      <vt:lpstr>'Prior Year 2019'!Print_Area</vt:lpstr>
      <vt:lpstr>SS2_3_5_6!Print_Area</vt:lpstr>
      <vt:lpstr>'SS4'!Print_Area</vt:lpstr>
      <vt:lpstr>'SS8'!Print_Area</vt:lpstr>
      <vt:lpstr>'Prior Year 2019'!Support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2021-08-11T20:50:44Z</dcterms:modified>
</cp:coreProperties>
</file>