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B8315E72-BC6F-4E36-A7E2-D5476EE5EE85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data!$A$81:$E$396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F546" i="10"/>
  <c r="E546" i="10"/>
  <c r="D546" i="10"/>
  <c r="B546" i="10"/>
  <c r="H546" i="10" s="1"/>
  <c r="E545" i="10"/>
  <c r="D545" i="10"/>
  <c r="B545" i="10"/>
  <c r="F545" i="10" s="1"/>
  <c r="E544" i="10"/>
  <c r="D544" i="10"/>
  <c r="B544" i="10"/>
  <c r="F544" i="10" s="1"/>
  <c r="B543" i="10"/>
  <c r="B542" i="10"/>
  <c r="B541" i="10"/>
  <c r="H540" i="10"/>
  <c r="E540" i="10"/>
  <c r="D540" i="10"/>
  <c r="B540" i="10"/>
  <c r="F540" i="10" s="1"/>
  <c r="F539" i="10"/>
  <c r="E539" i="10"/>
  <c r="D539" i="10"/>
  <c r="B539" i="10"/>
  <c r="H539" i="10" s="1"/>
  <c r="E538" i="10"/>
  <c r="D538" i="10"/>
  <c r="B538" i="10"/>
  <c r="H538" i="10" s="1"/>
  <c r="E537" i="10"/>
  <c r="D537" i="10"/>
  <c r="B537" i="10"/>
  <c r="H537" i="10" s="1"/>
  <c r="E536" i="10"/>
  <c r="D536" i="10"/>
  <c r="B536" i="10"/>
  <c r="F536" i="10" s="1"/>
  <c r="E535" i="10"/>
  <c r="D535" i="10"/>
  <c r="B535" i="10"/>
  <c r="H535" i="10" s="1"/>
  <c r="E534" i="10"/>
  <c r="D534" i="10"/>
  <c r="B534" i="10"/>
  <c r="E533" i="10"/>
  <c r="D533" i="10"/>
  <c r="B533" i="10"/>
  <c r="F533" i="10" s="1"/>
  <c r="E532" i="10"/>
  <c r="D532" i="10"/>
  <c r="B532" i="10"/>
  <c r="F532" i="10" s="1"/>
  <c r="E531" i="10"/>
  <c r="D531" i="10"/>
  <c r="B531" i="10"/>
  <c r="H531" i="10" s="1"/>
  <c r="E530" i="10"/>
  <c r="D530" i="10"/>
  <c r="B530" i="10"/>
  <c r="D529" i="10"/>
  <c r="B529" i="10"/>
  <c r="F529" i="10" s="1"/>
  <c r="E528" i="10"/>
  <c r="D528" i="10"/>
  <c r="B528" i="10"/>
  <c r="F528" i="10" s="1"/>
  <c r="E527" i="10"/>
  <c r="D527" i="10"/>
  <c r="B527" i="10"/>
  <c r="E526" i="10"/>
  <c r="D526" i="10"/>
  <c r="B526" i="10"/>
  <c r="E525" i="10"/>
  <c r="D525" i="10"/>
  <c r="B525" i="10"/>
  <c r="H525" i="10" s="1"/>
  <c r="E524" i="10"/>
  <c r="D524" i="10"/>
  <c r="B524" i="10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H520" i="10" s="1"/>
  <c r="H519" i="10"/>
  <c r="E519" i="10"/>
  <c r="D519" i="10"/>
  <c r="B519" i="10"/>
  <c r="F519" i="10" s="1"/>
  <c r="E518" i="10"/>
  <c r="D518" i="10"/>
  <c r="B518" i="10"/>
  <c r="E517" i="10"/>
  <c r="D517" i="10"/>
  <c r="B517" i="10"/>
  <c r="E516" i="10"/>
  <c r="D516" i="10"/>
  <c r="B516" i="10"/>
  <c r="F516" i="10" s="1"/>
  <c r="E515" i="10"/>
  <c r="D515" i="10"/>
  <c r="B515" i="10"/>
  <c r="E514" i="10"/>
  <c r="D514" i="10"/>
  <c r="B514" i="10"/>
  <c r="B513" i="10"/>
  <c r="H513" i="10" s="1"/>
  <c r="B512" i="10"/>
  <c r="F512" i="10" s="1"/>
  <c r="H511" i="10"/>
  <c r="E511" i="10"/>
  <c r="D511" i="10"/>
  <c r="B511" i="10"/>
  <c r="F511" i="10" s="1"/>
  <c r="H510" i="10"/>
  <c r="E510" i="10"/>
  <c r="D510" i="10"/>
  <c r="B510" i="10"/>
  <c r="F510" i="10" s="1"/>
  <c r="E509" i="10"/>
  <c r="D509" i="10"/>
  <c r="B509" i="10"/>
  <c r="H509" i="10" s="1"/>
  <c r="E508" i="10"/>
  <c r="D508" i="10"/>
  <c r="B508" i="10"/>
  <c r="H508" i="10" s="1"/>
  <c r="H507" i="10"/>
  <c r="E507" i="10"/>
  <c r="D507" i="10"/>
  <c r="B507" i="10"/>
  <c r="F507" i="10" s="1"/>
  <c r="H506" i="10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H503" i="10"/>
  <c r="E503" i="10"/>
  <c r="D503" i="10"/>
  <c r="B503" i="10"/>
  <c r="F503" i="10" s="1"/>
  <c r="H502" i="10"/>
  <c r="E502" i="10"/>
  <c r="D502" i="10"/>
  <c r="B502" i="10"/>
  <c r="F502" i="10" s="1"/>
  <c r="E501" i="10"/>
  <c r="D501" i="10"/>
  <c r="B501" i="10"/>
  <c r="H501" i="10" s="1"/>
  <c r="E500" i="10"/>
  <c r="D500" i="10"/>
  <c r="B500" i="10"/>
  <c r="H500" i="10" s="1"/>
  <c r="H499" i="10"/>
  <c r="E499" i="10"/>
  <c r="D499" i="10"/>
  <c r="B499" i="10"/>
  <c r="F499" i="10" s="1"/>
  <c r="E498" i="10"/>
  <c r="D498" i="10"/>
  <c r="B498" i="10"/>
  <c r="E497" i="10"/>
  <c r="D497" i="10"/>
  <c r="B497" i="10"/>
  <c r="H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C475" i="10"/>
  <c r="B475" i="10"/>
  <c r="C474" i="10"/>
  <c r="B474" i="10"/>
  <c r="B473" i="10"/>
  <c r="C472" i="10"/>
  <c r="B472" i="10"/>
  <c r="B471" i="10"/>
  <c r="B470" i="10"/>
  <c r="B469" i="10"/>
  <c r="C468" i="10"/>
  <c r="B468" i="10"/>
  <c r="D464" i="10"/>
  <c r="B464" i="10"/>
  <c r="C463" i="10"/>
  <c r="B463" i="10"/>
  <c r="C459" i="10"/>
  <c r="B459" i="10"/>
  <c r="B454" i="10"/>
  <c r="B453" i="10"/>
  <c r="C447" i="10"/>
  <c r="C446" i="10"/>
  <c r="C445" i="10"/>
  <c r="B445" i="10"/>
  <c r="C444" i="10"/>
  <c r="C439" i="10"/>
  <c r="C438" i="10"/>
  <c r="B438" i="10"/>
  <c r="B437" i="10"/>
  <c r="B436" i="10"/>
  <c r="D435" i="10"/>
  <c r="B435" i="10"/>
  <c r="C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C415" i="10"/>
  <c r="B415" i="10"/>
  <c r="B414" i="10"/>
  <c r="A412" i="10"/>
  <c r="D390" i="10"/>
  <c r="B441" i="10" s="1"/>
  <c r="C389" i="10"/>
  <c r="B439" i="10" s="1"/>
  <c r="C370" i="10"/>
  <c r="D368" i="10"/>
  <c r="D367" i="10"/>
  <c r="C448" i="10" s="1"/>
  <c r="C364" i="10"/>
  <c r="D361" i="10"/>
  <c r="B465" i="10" s="1"/>
  <c r="D329" i="10"/>
  <c r="D328" i="10"/>
  <c r="D319" i="10"/>
  <c r="C312" i="10"/>
  <c r="D314" i="10" s="1"/>
  <c r="D290" i="10"/>
  <c r="D283" i="10"/>
  <c r="D277" i="10"/>
  <c r="D275" i="10"/>
  <c r="B476" i="10" s="1"/>
  <c r="D265" i="10"/>
  <c r="C254" i="10"/>
  <c r="C253" i="10"/>
  <c r="D260" i="10" s="1"/>
  <c r="D292" i="10" s="1"/>
  <c r="D341" i="10" s="1"/>
  <c r="C481" i="10" s="1"/>
  <c r="C250" i="10"/>
  <c r="D240" i="10"/>
  <c r="B447" i="10" s="1"/>
  <c r="D236" i="10"/>
  <c r="B446" i="10" s="1"/>
  <c r="C234" i="10"/>
  <c r="B455" i="10" s="1"/>
  <c r="D229" i="10"/>
  <c r="D221" i="10"/>
  <c r="D217" i="10"/>
  <c r="E216" i="10"/>
  <c r="E215" i="10"/>
  <c r="E214" i="10"/>
  <c r="E213" i="10"/>
  <c r="E212" i="10"/>
  <c r="E211" i="10"/>
  <c r="C210" i="10"/>
  <c r="C217" i="10" s="1"/>
  <c r="D433" i="10" s="1"/>
  <c r="B210" i="10"/>
  <c r="E209" i="10"/>
  <c r="D204" i="10"/>
  <c r="C204" i="10"/>
  <c r="B204" i="10"/>
  <c r="E203" i="10"/>
  <c r="E202" i="10"/>
  <c r="E201" i="10"/>
  <c r="E200" i="10"/>
  <c r="E199" i="10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434" i="10" s="1"/>
  <c r="C172" i="10"/>
  <c r="D173" i="10" s="1"/>
  <c r="D428" i="10" s="1"/>
  <c r="E154" i="10"/>
  <c r="E153" i="10"/>
  <c r="E152" i="10"/>
  <c r="E151" i="10"/>
  <c r="C421" i="10" s="1"/>
  <c r="E150" i="10"/>
  <c r="D148" i="10"/>
  <c r="B148" i="10"/>
  <c r="E148" i="10" s="1"/>
  <c r="E147" i="10"/>
  <c r="E146" i="10"/>
  <c r="E145" i="10"/>
  <c r="C418" i="10" s="1"/>
  <c r="E144" i="10"/>
  <c r="C417" i="10" s="1"/>
  <c r="D142" i="10"/>
  <c r="B142" i="10"/>
  <c r="E142" i="10" s="1"/>
  <c r="D141" i="10"/>
  <c r="E141" i="10" s="1"/>
  <c r="D463" i="10" s="1"/>
  <c r="D465" i="10" s="1"/>
  <c r="E140" i="10"/>
  <c r="E139" i="10"/>
  <c r="E138" i="10"/>
  <c r="C414" i="10" s="1"/>
  <c r="E127" i="10"/>
  <c r="AJ80" i="10"/>
  <c r="CE80" i="10" s="1"/>
  <c r="L612" i="10" s="1"/>
  <c r="CF79" i="10"/>
  <c r="CE79" i="10"/>
  <c r="J612" i="10" s="1"/>
  <c r="CE78" i="10"/>
  <c r="I612" i="10" s="1"/>
  <c r="CF77" i="10"/>
  <c r="CE77" i="10"/>
  <c r="G612" i="10" s="1"/>
  <c r="L77" i="10"/>
  <c r="E77" i="10"/>
  <c r="CF76" i="10"/>
  <c r="CB52" i="10" s="1"/>
  <c r="CB67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AJ74" i="10"/>
  <c r="AJ75" i="10" s="1"/>
  <c r="CE73" i="10"/>
  <c r="CD71" i="10"/>
  <c r="C575" i="10" s="1"/>
  <c r="CE70" i="10"/>
  <c r="C458" i="10" s="1"/>
  <c r="CE69" i="10"/>
  <c r="C440" i="10" s="1"/>
  <c r="CE68" i="10"/>
  <c r="CE66" i="10"/>
  <c r="C432" i="10" s="1"/>
  <c r="CE65" i="10"/>
  <c r="C431" i="10" s="1"/>
  <c r="CE64" i="10"/>
  <c r="F612" i="10" s="1"/>
  <c r="CE63" i="10"/>
  <c r="C429" i="10" s="1"/>
  <c r="CC62" i="10"/>
  <c r="BM62" i="10"/>
  <c r="AW62" i="10"/>
  <c r="AG62" i="10"/>
  <c r="AG71" i="10" s="1"/>
  <c r="Q62" i="10"/>
  <c r="CE61" i="10"/>
  <c r="C427" i="10" s="1"/>
  <c r="CE60" i="10"/>
  <c r="H612" i="10" s="1"/>
  <c r="AJ59" i="10"/>
  <c r="E529" i="10" s="1"/>
  <c r="B53" i="10"/>
  <c r="CC52" i="10"/>
  <c r="CC67" i="10" s="1"/>
  <c r="BX52" i="10"/>
  <c r="BX67" i="10" s="1"/>
  <c r="BR52" i="10"/>
  <c r="BR67" i="10" s="1"/>
  <c r="BM52" i="10"/>
  <c r="BM67" i="10" s="1"/>
  <c r="BH52" i="10"/>
  <c r="BH67" i="10" s="1"/>
  <c r="BB52" i="10"/>
  <c r="BB67" i="10" s="1"/>
  <c r="AW52" i="10"/>
  <c r="AW67" i="10" s="1"/>
  <c r="AR52" i="10"/>
  <c r="AR67" i="10" s="1"/>
  <c r="AL52" i="10"/>
  <c r="AL67" i="10" s="1"/>
  <c r="AG52" i="10"/>
  <c r="AG67" i="10" s="1"/>
  <c r="AB52" i="10"/>
  <c r="AB67" i="10" s="1"/>
  <c r="V52" i="10"/>
  <c r="V67" i="10" s="1"/>
  <c r="Q52" i="10"/>
  <c r="Q67" i="10" s="1"/>
  <c r="L52" i="10"/>
  <c r="L67" i="10" s="1"/>
  <c r="H52" i="10"/>
  <c r="H67" i="10" s="1"/>
  <c r="D52" i="10"/>
  <c r="D67" i="10" s="1"/>
  <c r="CE51" i="10"/>
  <c r="B49" i="10"/>
  <c r="CC48" i="10"/>
  <c r="CA48" i="10"/>
  <c r="CA62" i="10" s="1"/>
  <c r="BZ48" i="10"/>
  <c r="BZ62" i="10" s="1"/>
  <c r="BY48" i="10"/>
  <c r="BY62" i="10" s="1"/>
  <c r="BW48" i="10"/>
  <c r="BW62" i="10" s="1"/>
  <c r="BV48" i="10"/>
  <c r="BV62" i="10" s="1"/>
  <c r="BU48" i="10"/>
  <c r="BU62" i="10" s="1"/>
  <c r="BS48" i="10"/>
  <c r="BS62" i="10" s="1"/>
  <c r="BR48" i="10"/>
  <c r="BR62" i="10" s="1"/>
  <c r="BR71" i="10" s="1"/>
  <c r="BQ48" i="10"/>
  <c r="BQ62" i="10" s="1"/>
  <c r="BO48" i="10"/>
  <c r="BO62" i="10" s="1"/>
  <c r="BN48" i="10"/>
  <c r="BN62" i="10" s="1"/>
  <c r="BM48" i="10"/>
  <c r="BK48" i="10"/>
  <c r="BK62" i="10" s="1"/>
  <c r="BJ48" i="10"/>
  <c r="BJ62" i="10" s="1"/>
  <c r="BI48" i="10"/>
  <c r="BI62" i="10" s="1"/>
  <c r="BG48" i="10"/>
  <c r="BG62" i="10" s="1"/>
  <c r="BF48" i="10"/>
  <c r="BF62" i="10" s="1"/>
  <c r="BE48" i="10"/>
  <c r="BE62" i="10" s="1"/>
  <c r="BC48" i="10"/>
  <c r="BC62" i="10" s="1"/>
  <c r="BB48" i="10"/>
  <c r="BB62" i="10" s="1"/>
  <c r="BB71" i="10" s="1"/>
  <c r="BA48" i="10"/>
  <c r="BA62" i="10" s="1"/>
  <c r="AY48" i="10"/>
  <c r="AY62" i="10" s="1"/>
  <c r="AX48" i="10"/>
  <c r="AX62" i="10" s="1"/>
  <c r="AW48" i="10"/>
  <c r="AU48" i="10"/>
  <c r="AU62" i="10" s="1"/>
  <c r="AT48" i="10"/>
  <c r="AT62" i="10" s="1"/>
  <c r="AS48" i="10"/>
  <c r="AS62" i="10" s="1"/>
  <c r="AQ48" i="10"/>
  <c r="AQ62" i="10" s="1"/>
  <c r="AP48" i="10"/>
  <c r="AP62" i="10" s="1"/>
  <c r="AO48" i="10"/>
  <c r="AO62" i="10" s="1"/>
  <c r="AM48" i="10"/>
  <c r="AM62" i="10" s="1"/>
  <c r="AL48" i="10"/>
  <c r="AL62" i="10" s="1"/>
  <c r="AL71" i="10" s="1"/>
  <c r="AK48" i="10"/>
  <c r="AK62" i="10" s="1"/>
  <c r="AI48" i="10"/>
  <c r="AI62" i="10" s="1"/>
  <c r="AH48" i="10"/>
  <c r="AH62" i="10" s="1"/>
  <c r="AG48" i="10"/>
  <c r="AE48" i="10"/>
  <c r="AE62" i="10" s="1"/>
  <c r="AD48" i="10"/>
  <c r="AD62" i="10" s="1"/>
  <c r="AC48" i="10"/>
  <c r="AC62" i="10" s="1"/>
  <c r="AA48" i="10"/>
  <c r="AA62" i="10" s="1"/>
  <c r="Z48" i="10"/>
  <c r="Z62" i="10" s="1"/>
  <c r="Y48" i="10"/>
  <c r="Y62" i="10" s="1"/>
  <c r="W48" i="10"/>
  <c r="W62" i="10" s="1"/>
  <c r="V48" i="10"/>
  <c r="V62" i="10" s="1"/>
  <c r="V71" i="10" s="1"/>
  <c r="U48" i="10"/>
  <c r="U62" i="10" s="1"/>
  <c r="S48" i="10"/>
  <c r="S62" i="10" s="1"/>
  <c r="R48" i="10"/>
  <c r="R62" i="10" s="1"/>
  <c r="Q48" i="10"/>
  <c r="O48" i="10"/>
  <c r="O62" i="10" s="1"/>
  <c r="N48" i="10"/>
  <c r="N62" i="10" s="1"/>
  <c r="M48" i="10"/>
  <c r="M62" i="10" s="1"/>
  <c r="K48" i="10"/>
  <c r="K62" i="10" s="1"/>
  <c r="J48" i="10"/>
  <c r="J62" i="10" s="1"/>
  <c r="I48" i="10"/>
  <c r="I62" i="10" s="1"/>
  <c r="G48" i="10"/>
  <c r="G62" i="10" s="1"/>
  <c r="F48" i="10"/>
  <c r="F62" i="10" s="1"/>
  <c r="E48" i="10"/>
  <c r="E62" i="10" s="1"/>
  <c r="C48" i="10"/>
  <c r="C62" i="10" s="1"/>
  <c r="CE47" i="10"/>
  <c r="F513" i="10" l="1"/>
  <c r="F522" i="10"/>
  <c r="F525" i="10"/>
  <c r="F531" i="10"/>
  <c r="H532" i="10"/>
  <c r="F524" i="10"/>
  <c r="H528" i="10"/>
  <c r="F535" i="10"/>
  <c r="H536" i="10"/>
  <c r="F537" i="10"/>
  <c r="C632" i="10"/>
  <c r="C547" i="10"/>
  <c r="AH71" i="10"/>
  <c r="BN71" i="10"/>
  <c r="AW71" i="10"/>
  <c r="C687" i="10"/>
  <c r="C515" i="10"/>
  <c r="C698" i="10"/>
  <c r="C526" i="10"/>
  <c r="G526" i="10" s="1"/>
  <c r="BM71" i="10"/>
  <c r="C703" i="10"/>
  <c r="C531" i="10"/>
  <c r="G531" i="10" s="1"/>
  <c r="C563" i="10"/>
  <c r="C626" i="10"/>
  <c r="E71" i="10"/>
  <c r="AU71" i="10"/>
  <c r="Q71" i="10"/>
  <c r="CC71" i="10"/>
  <c r="K612" i="10"/>
  <c r="C465" i="10"/>
  <c r="I52" i="10"/>
  <c r="I67" i="10" s="1"/>
  <c r="I71" i="10" s="1"/>
  <c r="R52" i="10"/>
  <c r="R67" i="10" s="1"/>
  <c r="R71" i="10" s="1"/>
  <c r="AC52" i="10"/>
  <c r="AC67" i="10" s="1"/>
  <c r="AC71" i="10" s="1"/>
  <c r="AH52" i="10"/>
  <c r="AH67" i="10" s="1"/>
  <c r="AS52" i="10"/>
  <c r="AS67" i="10" s="1"/>
  <c r="AS71" i="10" s="1"/>
  <c r="BD52" i="10"/>
  <c r="BD67" i="10" s="1"/>
  <c r="BN52" i="10"/>
  <c r="BN67" i="10" s="1"/>
  <c r="BT52" i="10"/>
  <c r="BT67" i="10" s="1"/>
  <c r="B458" i="10"/>
  <c r="D372" i="10"/>
  <c r="F498" i="10"/>
  <c r="F514" i="10"/>
  <c r="F518" i="10"/>
  <c r="D373" i="10"/>
  <c r="D391" i="10" s="1"/>
  <c r="D393" i="10" s="1"/>
  <c r="D396" i="10" s="1"/>
  <c r="E52" i="10"/>
  <c r="E67" i="10" s="1"/>
  <c r="M52" i="10"/>
  <c r="M67" i="10" s="1"/>
  <c r="M71" i="10" s="1"/>
  <c r="X52" i="10"/>
  <c r="X67" i="10" s="1"/>
  <c r="AN52" i="10"/>
  <c r="AN67" i="10" s="1"/>
  <c r="AX52" i="10"/>
  <c r="AX67" i="10" s="1"/>
  <c r="AX71" i="10" s="1"/>
  <c r="BI52" i="10"/>
  <c r="BI67" i="10" s="1"/>
  <c r="BI71" i="10" s="1"/>
  <c r="BY52" i="10"/>
  <c r="BY67" i="10" s="1"/>
  <c r="BY71" i="10" s="1"/>
  <c r="D48" i="10"/>
  <c r="H48" i="10"/>
  <c r="H62" i="10" s="1"/>
  <c r="H71" i="10" s="1"/>
  <c r="L48" i="10"/>
  <c r="L62" i="10" s="1"/>
  <c r="L71" i="10" s="1"/>
  <c r="P48" i="10"/>
  <c r="P62" i="10" s="1"/>
  <c r="P71" i="10" s="1"/>
  <c r="T48" i="10"/>
  <c r="T62" i="10" s="1"/>
  <c r="X48" i="10"/>
  <c r="X62" i="10" s="1"/>
  <c r="AB48" i="10"/>
  <c r="AB62" i="10" s="1"/>
  <c r="AB71" i="10" s="1"/>
  <c r="AF48" i="10"/>
  <c r="AF62" i="10" s="1"/>
  <c r="AF71" i="10" s="1"/>
  <c r="AJ48" i="10"/>
  <c r="AJ62" i="10" s="1"/>
  <c r="AJ71" i="10" s="1"/>
  <c r="AN48" i="10"/>
  <c r="AN62" i="10" s="1"/>
  <c r="AR48" i="10"/>
  <c r="AR62" i="10" s="1"/>
  <c r="AR71" i="10" s="1"/>
  <c r="AV48" i="10"/>
  <c r="AV62" i="10" s="1"/>
  <c r="AZ48" i="10"/>
  <c r="AZ62" i="10" s="1"/>
  <c r="AZ71" i="10" s="1"/>
  <c r="BD48" i="10"/>
  <c r="BD62" i="10" s="1"/>
  <c r="BD71" i="10" s="1"/>
  <c r="BH48" i="10"/>
  <c r="BH62" i="10" s="1"/>
  <c r="BH71" i="10" s="1"/>
  <c r="BL48" i="10"/>
  <c r="BL62" i="10" s="1"/>
  <c r="BL71" i="10" s="1"/>
  <c r="BP48" i="10"/>
  <c r="BP62" i="10" s="1"/>
  <c r="BT48" i="10"/>
  <c r="BT62" i="10" s="1"/>
  <c r="BT71" i="10" s="1"/>
  <c r="BX48" i="10"/>
  <c r="BX62" i="10" s="1"/>
  <c r="BX71" i="10" s="1"/>
  <c r="CB48" i="10"/>
  <c r="CB62" i="10" s="1"/>
  <c r="CB71" i="10" s="1"/>
  <c r="F52" i="10"/>
  <c r="F67" i="10" s="1"/>
  <c r="F71" i="10" s="1"/>
  <c r="J52" i="10"/>
  <c r="J67" i="10" s="1"/>
  <c r="J71" i="10" s="1"/>
  <c r="N52" i="10"/>
  <c r="N67" i="10" s="1"/>
  <c r="N71" i="10" s="1"/>
  <c r="T52" i="10"/>
  <c r="T67" i="10" s="1"/>
  <c r="Y52" i="10"/>
  <c r="Y67" i="10" s="1"/>
  <c r="Y71" i="10" s="1"/>
  <c r="AD52" i="10"/>
  <c r="AD67" i="10" s="1"/>
  <c r="AD71" i="10" s="1"/>
  <c r="AJ52" i="10"/>
  <c r="AJ67" i="10" s="1"/>
  <c r="AO52" i="10"/>
  <c r="AO67" i="10" s="1"/>
  <c r="AO71" i="10" s="1"/>
  <c r="AT52" i="10"/>
  <c r="AT67" i="10" s="1"/>
  <c r="AT71" i="10" s="1"/>
  <c r="AZ52" i="10"/>
  <c r="AZ67" i="10" s="1"/>
  <c r="BE52" i="10"/>
  <c r="BE67" i="10" s="1"/>
  <c r="BE71" i="10" s="1"/>
  <c r="BJ52" i="10"/>
  <c r="BJ67" i="10" s="1"/>
  <c r="BJ71" i="10" s="1"/>
  <c r="BP52" i="10"/>
  <c r="BP67" i="10" s="1"/>
  <c r="BU52" i="10"/>
  <c r="BU67" i="10" s="1"/>
  <c r="BU71" i="10" s="1"/>
  <c r="BZ52" i="10"/>
  <c r="BZ67" i="10" s="1"/>
  <c r="BZ71" i="10" s="1"/>
  <c r="E204" i="10"/>
  <c r="C476" i="10" s="1"/>
  <c r="B444" i="10"/>
  <c r="D242" i="10"/>
  <c r="B448" i="10" s="1"/>
  <c r="D330" i="10"/>
  <c r="D339" i="10" s="1"/>
  <c r="C482" i="10" s="1"/>
  <c r="F496" i="10"/>
  <c r="F500" i="10"/>
  <c r="F504" i="10"/>
  <c r="F508" i="10"/>
  <c r="F520" i="10"/>
  <c r="F523" i="10"/>
  <c r="C52" i="10"/>
  <c r="G52" i="10"/>
  <c r="G67" i="10" s="1"/>
  <c r="G71" i="10" s="1"/>
  <c r="K52" i="10"/>
  <c r="K67" i="10" s="1"/>
  <c r="K71" i="10" s="1"/>
  <c r="P52" i="10"/>
  <c r="P67" i="10" s="1"/>
  <c r="U52" i="10"/>
  <c r="U67" i="10" s="1"/>
  <c r="U71" i="10" s="1"/>
  <c r="Z52" i="10"/>
  <c r="Z67" i="10" s="1"/>
  <c r="Z71" i="10" s="1"/>
  <c r="AF52" i="10"/>
  <c r="AF67" i="10" s="1"/>
  <c r="AK52" i="10"/>
  <c r="AK67" i="10" s="1"/>
  <c r="AK71" i="10" s="1"/>
  <c r="AP52" i="10"/>
  <c r="AP67" i="10" s="1"/>
  <c r="AP71" i="10" s="1"/>
  <c r="AV52" i="10"/>
  <c r="AV67" i="10" s="1"/>
  <c r="BA52" i="10"/>
  <c r="BA67" i="10" s="1"/>
  <c r="BA71" i="10" s="1"/>
  <c r="BF52" i="10"/>
  <c r="BF67" i="10" s="1"/>
  <c r="BF71" i="10" s="1"/>
  <c r="BL52" i="10"/>
  <c r="BL67" i="10" s="1"/>
  <c r="BQ52" i="10"/>
  <c r="BQ67" i="10" s="1"/>
  <c r="BQ71" i="10" s="1"/>
  <c r="BV52" i="10"/>
  <c r="BV67" i="10" s="1"/>
  <c r="BV71" i="10" s="1"/>
  <c r="CA52" i="10"/>
  <c r="CA67" i="10" s="1"/>
  <c r="CA71" i="10" s="1"/>
  <c r="BW52" i="10"/>
  <c r="BW67" i="10" s="1"/>
  <c r="BW71" i="10" s="1"/>
  <c r="BS52" i="10"/>
  <c r="BS67" i="10" s="1"/>
  <c r="BS71" i="10" s="1"/>
  <c r="BO52" i="10"/>
  <c r="BO67" i="10" s="1"/>
  <c r="BO71" i="10" s="1"/>
  <c r="BK52" i="10"/>
  <c r="BK67" i="10" s="1"/>
  <c r="BK71" i="10" s="1"/>
  <c r="BG52" i="10"/>
  <c r="BG67" i="10" s="1"/>
  <c r="BG71" i="10" s="1"/>
  <c r="BC52" i="10"/>
  <c r="BC67" i="10" s="1"/>
  <c r="BC71" i="10" s="1"/>
  <c r="AY52" i="10"/>
  <c r="AY67" i="10" s="1"/>
  <c r="AY71" i="10" s="1"/>
  <c r="AU52" i="10"/>
  <c r="AU67" i="10" s="1"/>
  <c r="AQ52" i="10"/>
  <c r="AQ67" i="10" s="1"/>
  <c r="AQ71" i="10" s="1"/>
  <c r="AM52" i="10"/>
  <c r="AM67" i="10" s="1"/>
  <c r="AM71" i="10" s="1"/>
  <c r="AI52" i="10"/>
  <c r="AI67" i="10" s="1"/>
  <c r="AI71" i="10" s="1"/>
  <c r="AE52" i="10"/>
  <c r="AE67" i="10" s="1"/>
  <c r="AE71" i="10" s="1"/>
  <c r="AA52" i="10"/>
  <c r="AA67" i="10" s="1"/>
  <c r="AA71" i="10" s="1"/>
  <c r="W52" i="10"/>
  <c r="W67" i="10" s="1"/>
  <c r="W71" i="10" s="1"/>
  <c r="S52" i="10"/>
  <c r="S67" i="10" s="1"/>
  <c r="S71" i="10" s="1"/>
  <c r="O52" i="10"/>
  <c r="O67" i="10" s="1"/>
  <c r="O71" i="10" s="1"/>
  <c r="D438" i="10"/>
  <c r="C473" i="10"/>
  <c r="E210" i="10"/>
  <c r="E217" i="10" s="1"/>
  <c r="C478" i="10" s="1"/>
  <c r="B217" i="10"/>
  <c r="C430" i="10"/>
  <c r="B440" i="10"/>
  <c r="F497" i="10"/>
  <c r="F501" i="10"/>
  <c r="F505" i="10"/>
  <c r="F509" i="10"/>
  <c r="F515" i="10"/>
  <c r="F517" i="10"/>
  <c r="H527" i="10"/>
  <c r="F527" i="10"/>
  <c r="H533" i="10"/>
  <c r="F526" i="10"/>
  <c r="F530" i="10"/>
  <c r="F534" i="10"/>
  <c r="F538" i="10"/>
  <c r="C562" i="10" l="1"/>
  <c r="C623" i="10"/>
  <c r="C691" i="10"/>
  <c r="C519" i="10"/>
  <c r="G519" i="10" s="1"/>
  <c r="C646" i="10"/>
  <c r="C571" i="10"/>
  <c r="C679" i="10"/>
  <c r="C507" i="10"/>
  <c r="G507" i="10" s="1"/>
  <c r="C634" i="10"/>
  <c r="C554" i="10"/>
  <c r="C708" i="10"/>
  <c r="C536" i="10"/>
  <c r="G536" i="10" s="1"/>
  <c r="C643" i="10"/>
  <c r="C568" i="10"/>
  <c r="C686" i="10"/>
  <c r="C514" i="10"/>
  <c r="C695" i="10"/>
  <c r="C523" i="10"/>
  <c r="G523" i="10" s="1"/>
  <c r="C543" i="10"/>
  <c r="C616" i="10"/>
  <c r="C508" i="10"/>
  <c r="G508" i="10" s="1"/>
  <c r="C680" i="10"/>
  <c r="C647" i="10"/>
  <c r="C572" i="10"/>
  <c r="C551" i="10"/>
  <c r="C629" i="10"/>
  <c r="C702" i="10"/>
  <c r="C530" i="10"/>
  <c r="C711" i="10"/>
  <c r="C539" i="10"/>
  <c r="G539" i="10" s="1"/>
  <c r="C690" i="10"/>
  <c r="C518" i="10"/>
  <c r="C671" i="10"/>
  <c r="C499" i="10"/>
  <c r="G499" i="10" s="1"/>
  <c r="C683" i="10"/>
  <c r="C511" i="10"/>
  <c r="G511" i="10" s="1"/>
  <c r="C614" i="10"/>
  <c r="C550" i="10"/>
  <c r="C678" i="10"/>
  <c r="C506" i="10"/>
  <c r="G506" i="10" s="1"/>
  <c r="C692" i="10"/>
  <c r="C520" i="10"/>
  <c r="G520" i="10" s="1"/>
  <c r="C552" i="10"/>
  <c r="C618" i="10"/>
  <c r="C707" i="10"/>
  <c r="C535" i="10"/>
  <c r="G535" i="10" s="1"/>
  <c r="C641" i="10"/>
  <c r="C566" i="10"/>
  <c r="C675" i="10"/>
  <c r="C503" i="10"/>
  <c r="G503" i="10" s="1"/>
  <c r="C694" i="10"/>
  <c r="C522" i="10"/>
  <c r="C696" i="10"/>
  <c r="C524" i="10"/>
  <c r="C635" i="10"/>
  <c r="C556" i="10"/>
  <c r="C684" i="10"/>
  <c r="C512" i="10"/>
  <c r="C700" i="10"/>
  <c r="C528" i="10"/>
  <c r="G528" i="10" s="1"/>
  <c r="C625" i="10"/>
  <c r="C544" i="10"/>
  <c r="C627" i="10"/>
  <c r="C560" i="10"/>
  <c r="C567" i="10"/>
  <c r="C642" i="10"/>
  <c r="C546" i="10"/>
  <c r="G546" i="10" s="1"/>
  <c r="C630" i="10"/>
  <c r="C676" i="10"/>
  <c r="C504" i="10"/>
  <c r="G504" i="10" s="1"/>
  <c r="C555" i="10"/>
  <c r="C617" i="10"/>
  <c r="C706" i="10"/>
  <c r="C534" i="10"/>
  <c r="C645" i="10"/>
  <c r="C570" i="10"/>
  <c r="C710" i="10"/>
  <c r="C538" i="10"/>
  <c r="G538" i="10" s="1"/>
  <c r="C674" i="10"/>
  <c r="C502" i="10"/>
  <c r="G502" i="10" s="1"/>
  <c r="H526" i="10"/>
  <c r="C67" i="10"/>
  <c r="CE52" i="10"/>
  <c r="C644" i="10"/>
  <c r="C569" i="10"/>
  <c r="C553" i="10"/>
  <c r="C636" i="10"/>
  <c r="C709" i="10"/>
  <c r="C537" i="10"/>
  <c r="G537" i="10" s="1"/>
  <c r="C693" i="10"/>
  <c r="C521" i="10"/>
  <c r="C677" i="10"/>
  <c r="C505" i="10"/>
  <c r="G505" i="10" s="1"/>
  <c r="C682" i="10"/>
  <c r="C510" i="10"/>
  <c r="G510" i="10" s="1"/>
  <c r="C688" i="10"/>
  <c r="C516" i="10"/>
  <c r="C704" i="10"/>
  <c r="C532" i="10"/>
  <c r="G532" i="10" s="1"/>
  <c r="C639" i="10"/>
  <c r="C564" i="10"/>
  <c r="AV71" i="10"/>
  <c r="C681" i="10"/>
  <c r="C509" i="10"/>
  <c r="G509" i="10" s="1"/>
  <c r="C574" i="10"/>
  <c r="C620" i="10"/>
  <c r="C712" i="10"/>
  <c r="C540" i="10"/>
  <c r="G540" i="10" s="1"/>
  <c r="C670" i="10"/>
  <c r="C498" i="10"/>
  <c r="G515" i="10"/>
  <c r="H515" i="10"/>
  <c r="C559" i="10"/>
  <c r="C619" i="10"/>
  <c r="C699" i="10"/>
  <c r="C527" i="10"/>
  <c r="G527" i="10" s="1"/>
  <c r="C565" i="10"/>
  <c r="C640" i="10"/>
  <c r="C624" i="10"/>
  <c r="C549" i="10"/>
  <c r="AN71" i="10"/>
  <c r="X71" i="10"/>
  <c r="C673" i="10"/>
  <c r="C501" i="10"/>
  <c r="G501" i="10" s="1"/>
  <c r="C631" i="10"/>
  <c r="C542" i="10"/>
  <c r="C633" i="10"/>
  <c r="C548" i="10"/>
  <c r="C672" i="10"/>
  <c r="C500" i="10"/>
  <c r="G500" i="10" s="1"/>
  <c r="C573" i="10"/>
  <c r="C622" i="10"/>
  <c r="C557" i="10"/>
  <c r="C637" i="10"/>
  <c r="C697" i="10"/>
  <c r="C525" i="10"/>
  <c r="G525" i="10" s="1"/>
  <c r="BP71" i="10"/>
  <c r="C545" i="10"/>
  <c r="C628" i="10"/>
  <c r="C701" i="10"/>
  <c r="C529" i="10"/>
  <c r="T71" i="10"/>
  <c r="D62" i="10"/>
  <c r="CE48" i="10"/>
  <c r="C638" i="10"/>
  <c r="C558" i="10"/>
  <c r="G529" i="10" l="1"/>
  <c r="H529" i="10" s="1"/>
  <c r="H498" i="10"/>
  <c r="G498" i="10"/>
  <c r="C713" i="10"/>
  <c r="C541" i="10"/>
  <c r="CE67" i="10"/>
  <c r="C433" i="10" s="1"/>
  <c r="C71" i="10"/>
  <c r="G534" i="10"/>
  <c r="H534" i="10"/>
  <c r="G544" i="10"/>
  <c r="H544" i="10" s="1"/>
  <c r="G512" i="10"/>
  <c r="H512" i="10"/>
  <c r="G524" i="10"/>
  <c r="H524" i="10" s="1"/>
  <c r="G550" i="10"/>
  <c r="H550" i="10"/>
  <c r="D71" i="10"/>
  <c r="CE62" i="10"/>
  <c r="G522" i="10"/>
  <c r="H522" i="10"/>
  <c r="G518" i="10"/>
  <c r="H518" i="10" s="1"/>
  <c r="G530" i="10"/>
  <c r="H530" i="10"/>
  <c r="G514" i="10"/>
  <c r="H514" i="10" s="1"/>
  <c r="C685" i="10"/>
  <c r="C513" i="10"/>
  <c r="G513" i="10" s="1"/>
  <c r="H545" i="10"/>
  <c r="G545" i="10"/>
  <c r="G521" i="10"/>
  <c r="H521" i="10"/>
  <c r="C561" i="10"/>
  <c r="C621" i="10"/>
  <c r="C689" i="10"/>
  <c r="C517" i="10"/>
  <c r="C705" i="10"/>
  <c r="C533" i="10"/>
  <c r="G533" i="10" s="1"/>
  <c r="G516" i="10"/>
  <c r="H516" i="10" s="1"/>
  <c r="C648" i="10"/>
  <c r="M716" i="10" s="1"/>
  <c r="D615" i="10"/>
  <c r="C428" i="10" l="1"/>
  <c r="C441" i="10" s="1"/>
  <c r="CE71" i="10"/>
  <c r="C716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2" i="10"/>
  <c r="D678" i="10"/>
  <c r="D674" i="10"/>
  <c r="D670" i="10"/>
  <c r="D647" i="10"/>
  <c r="D646" i="10"/>
  <c r="D645" i="10"/>
  <c r="D705" i="10"/>
  <c r="D689" i="10"/>
  <c r="D683" i="10"/>
  <c r="D679" i="10"/>
  <c r="D675" i="10"/>
  <c r="D671" i="10"/>
  <c r="D644" i="10"/>
  <c r="D643" i="10"/>
  <c r="D642" i="10"/>
  <c r="D709" i="10"/>
  <c r="D693" i="10"/>
  <c r="D684" i="10"/>
  <c r="D680" i="10"/>
  <c r="D676" i="10"/>
  <c r="D672" i="10"/>
  <c r="D668" i="10"/>
  <c r="D697" i="10"/>
  <c r="D673" i="10"/>
  <c r="D629" i="10"/>
  <c r="D626" i="10"/>
  <c r="D623" i="10"/>
  <c r="D621" i="10"/>
  <c r="D619" i="10"/>
  <c r="D617" i="10"/>
  <c r="D681" i="10"/>
  <c r="D628" i="10"/>
  <c r="D622" i="10"/>
  <c r="D620" i="10"/>
  <c r="D618" i="10"/>
  <c r="D616" i="10"/>
  <c r="D713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69" i="10"/>
  <c r="D627" i="10"/>
  <c r="D677" i="10"/>
  <c r="D625" i="10"/>
  <c r="D685" i="10"/>
  <c r="G517" i="10"/>
  <c r="H517" i="10"/>
  <c r="C669" i="10"/>
  <c r="C497" i="10"/>
  <c r="G497" i="10" s="1"/>
  <c r="C668" i="10"/>
  <c r="C496" i="10"/>
  <c r="G496" i="10" s="1"/>
  <c r="E612" i="10" l="1"/>
  <c r="C715" i="10"/>
  <c r="D715" i="10"/>
  <c r="E623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3" i="10"/>
  <c r="E679" i="10"/>
  <c r="E675" i="10"/>
  <c r="E671" i="10"/>
  <c r="E644" i="10"/>
  <c r="E643" i="10"/>
  <c r="E642" i="10"/>
  <c r="E702" i="10"/>
  <c r="E684" i="10"/>
  <c r="E680" i="10"/>
  <c r="E676" i="10"/>
  <c r="E672" i="10"/>
  <c r="E668" i="10"/>
  <c r="E706" i="10"/>
  <c r="E690" i="10"/>
  <c r="E686" i="10"/>
  <c r="E685" i="10"/>
  <c r="E681" i="10"/>
  <c r="E677" i="10"/>
  <c r="E673" i="10"/>
  <c r="E669" i="10"/>
  <c r="E670" i="10"/>
  <c r="E647" i="10"/>
  <c r="E645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4" i="10"/>
  <c r="E678" i="10"/>
  <c r="E646" i="10"/>
  <c r="E627" i="10"/>
  <c r="E710" i="10"/>
  <c r="E674" i="10"/>
  <c r="E628" i="10"/>
  <c r="E626" i="10"/>
  <c r="E629" i="10"/>
  <c r="E682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711" i="10"/>
  <c r="F695" i="10"/>
  <c r="F687" i="10"/>
  <c r="F684" i="10"/>
  <c r="F680" i="10"/>
  <c r="F676" i="10"/>
  <c r="F672" i="10"/>
  <c r="F668" i="10"/>
  <c r="F716" i="10"/>
  <c r="F699" i="10"/>
  <c r="F686" i="10"/>
  <c r="F685" i="10"/>
  <c r="F681" i="10"/>
  <c r="F677" i="10"/>
  <c r="F673" i="10"/>
  <c r="F669" i="10"/>
  <c r="F703" i="10"/>
  <c r="F682" i="10"/>
  <c r="F678" i="10"/>
  <c r="F674" i="10"/>
  <c r="F670" i="10"/>
  <c r="F647" i="10"/>
  <c r="F646" i="10"/>
  <c r="F645" i="10"/>
  <c r="F691" i="10"/>
  <c r="F683" i="10"/>
  <c r="F643" i="10"/>
  <c r="F628" i="10"/>
  <c r="F675" i="10"/>
  <c r="F644" i="10"/>
  <c r="F642" i="10"/>
  <c r="F629" i="10"/>
  <c r="F626" i="10"/>
  <c r="F627" i="10"/>
  <c r="F625" i="10"/>
  <c r="F707" i="10"/>
  <c r="F671" i="10"/>
  <c r="F679" i="10"/>
  <c r="F639" i="10"/>
  <c r="F635" i="10"/>
  <c r="F631" i="10"/>
  <c r="F640" i="10"/>
  <c r="F638" i="10"/>
  <c r="F634" i="10"/>
  <c r="F630" i="10"/>
  <c r="F641" i="10"/>
  <c r="F637" i="10"/>
  <c r="F633" i="10"/>
  <c r="F636" i="10"/>
  <c r="F632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708" i="10"/>
  <c r="G692" i="10"/>
  <c r="G681" i="10"/>
  <c r="G677" i="10"/>
  <c r="G673" i="10"/>
  <c r="G669" i="10"/>
  <c r="G712" i="10"/>
  <c r="G696" i="10"/>
  <c r="G682" i="10"/>
  <c r="G678" i="10"/>
  <c r="G674" i="10"/>
  <c r="G670" i="10"/>
  <c r="G647" i="10"/>
  <c r="G646" i="10"/>
  <c r="G645" i="10"/>
  <c r="G700" i="10"/>
  <c r="G683" i="10"/>
  <c r="G679" i="10"/>
  <c r="G675" i="10"/>
  <c r="G671" i="10"/>
  <c r="G644" i="10"/>
  <c r="G643" i="10"/>
  <c r="G642" i="10"/>
  <c r="G680" i="10"/>
  <c r="G627" i="10"/>
  <c r="G688" i="10"/>
  <c r="G67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4" i="10"/>
  <c r="G687" i="10"/>
  <c r="G628" i="10"/>
  <c r="H628" i="10" s="1"/>
  <c r="G668" i="10"/>
  <c r="G629" i="10"/>
  <c r="G626" i="10"/>
  <c r="G704" i="10"/>
  <c r="G676" i="10"/>
  <c r="G715" i="10" l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5" i="10"/>
  <c r="H682" i="10"/>
  <c r="H678" i="10"/>
  <c r="H674" i="10"/>
  <c r="H670" i="10"/>
  <c r="H647" i="10"/>
  <c r="H646" i="10"/>
  <c r="H645" i="10"/>
  <c r="H709" i="10"/>
  <c r="H693" i="10"/>
  <c r="H683" i="10"/>
  <c r="H679" i="10"/>
  <c r="H675" i="10"/>
  <c r="H671" i="10"/>
  <c r="H644" i="10"/>
  <c r="H643" i="10"/>
  <c r="H642" i="10"/>
  <c r="H641" i="10"/>
  <c r="H713" i="10"/>
  <c r="H697" i="10"/>
  <c r="H684" i="10"/>
  <c r="H680" i="10"/>
  <c r="H676" i="10"/>
  <c r="H672" i="10"/>
  <c r="H668" i="10"/>
  <c r="H677" i="10"/>
  <c r="H629" i="10"/>
  <c r="H669" i="10"/>
  <c r="H701" i="10"/>
  <c r="H681" i="10"/>
  <c r="H640" i="10"/>
  <c r="H639" i="10"/>
  <c r="H638" i="10"/>
  <c r="H637" i="10"/>
  <c r="H636" i="10"/>
  <c r="H635" i="10"/>
  <c r="H634" i="10"/>
  <c r="H633" i="10"/>
  <c r="H632" i="10"/>
  <c r="H631" i="10"/>
  <c r="H630" i="10"/>
  <c r="H673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6" i="10"/>
  <c r="I683" i="10"/>
  <c r="I679" i="10"/>
  <c r="I675" i="10"/>
  <c r="I671" i="10"/>
  <c r="I644" i="10"/>
  <c r="I643" i="10"/>
  <c r="I642" i="10"/>
  <c r="I706" i="10"/>
  <c r="I690" i="10"/>
  <c r="I684" i="10"/>
  <c r="I680" i="10"/>
  <c r="I676" i="10"/>
  <c r="I672" i="10"/>
  <c r="I668" i="10"/>
  <c r="I710" i="10"/>
  <c r="I694" i="10"/>
  <c r="I681" i="10"/>
  <c r="I677" i="10"/>
  <c r="I673" i="10"/>
  <c r="I669" i="10"/>
  <c r="I674" i="10"/>
  <c r="I640" i="10"/>
  <c r="I639" i="10"/>
  <c r="I638" i="10"/>
  <c r="I637" i="10"/>
  <c r="I636" i="10"/>
  <c r="I635" i="10"/>
  <c r="I634" i="10"/>
  <c r="I633" i="10"/>
  <c r="I632" i="10"/>
  <c r="I631" i="10"/>
  <c r="I630" i="10"/>
  <c r="I685" i="10"/>
  <c r="I682" i="10"/>
  <c r="I678" i="10"/>
  <c r="I646" i="10"/>
  <c r="I698" i="10"/>
  <c r="I645" i="10"/>
  <c r="I641" i="10"/>
  <c r="I647" i="10"/>
  <c r="I670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716" i="10"/>
  <c r="J699" i="10"/>
  <c r="J684" i="10"/>
  <c r="J680" i="10"/>
  <c r="J676" i="10"/>
  <c r="J672" i="10"/>
  <c r="J668" i="10"/>
  <c r="J703" i="10"/>
  <c r="J681" i="10"/>
  <c r="J677" i="10"/>
  <c r="J673" i="10"/>
  <c r="J669" i="10"/>
  <c r="J707" i="10"/>
  <c r="J691" i="10"/>
  <c r="J687" i="10"/>
  <c r="J685" i="10"/>
  <c r="J682" i="10"/>
  <c r="J678" i="10"/>
  <c r="J674" i="10"/>
  <c r="J670" i="10"/>
  <c r="J647" i="10"/>
  <c r="L647" i="10" s="1"/>
  <c r="J646" i="10"/>
  <c r="J645" i="10"/>
  <c r="J686" i="10"/>
  <c r="J671" i="10"/>
  <c r="J641" i="10"/>
  <c r="J711" i="10"/>
  <c r="J679" i="10"/>
  <c r="J675" i="10"/>
  <c r="J642" i="10"/>
  <c r="J683" i="10"/>
  <c r="J640" i="10"/>
  <c r="J639" i="10"/>
  <c r="J638" i="10"/>
  <c r="J637" i="10"/>
  <c r="J636" i="10"/>
  <c r="J635" i="10"/>
  <c r="J634" i="10"/>
  <c r="J633" i="10"/>
  <c r="J632" i="10"/>
  <c r="J631" i="10"/>
  <c r="J695" i="10"/>
  <c r="J644" i="10"/>
  <c r="J643" i="10"/>
  <c r="K644" i="10" l="1"/>
  <c r="J715" i="10"/>
  <c r="L710" i="10"/>
  <c r="L706" i="10"/>
  <c r="L702" i="10"/>
  <c r="L698" i="10"/>
  <c r="L694" i="10"/>
  <c r="L690" i="10"/>
  <c r="L686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2" i="10"/>
  <c r="L678" i="10"/>
  <c r="L674" i="10"/>
  <c r="L670" i="10"/>
  <c r="L713" i="10"/>
  <c r="L697" i="10"/>
  <c r="L685" i="10"/>
  <c r="L683" i="10"/>
  <c r="L679" i="10"/>
  <c r="L675" i="10"/>
  <c r="L671" i="10"/>
  <c r="L701" i="10"/>
  <c r="L684" i="10"/>
  <c r="L680" i="10"/>
  <c r="L676" i="10"/>
  <c r="L672" i="10"/>
  <c r="L668" i="10"/>
  <c r="L681" i="10"/>
  <c r="L705" i="10"/>
  <c r="L673" i="10"/>
  <c r="L689" i="10"/>
  <c r="L669" i="10"/>
  <c r="L677" i="10"/>
  <c r="M690" i="10" l="1"/>
  <c r="L715" i="10"/>
  <c r="M684" i="10"/>
  <c r="M692" i="10"/>
  <c r="M704" i="10"/>
  <c r="M701" i="10"/>
  <c r="M696" i="10"/>
  <c r="M680" i="10"/>
  <c r="M677" i="10"/>
  <c r="M685" i="10"/>
  <c r="M687" i="10"/>
  <c r="K713" i="10"/>
  <c r="M713" i="10" s="1"/>
  <c r="K709" i="10"/>
  <c r="M709" i="10" s="1"/>
  <c r="K705" i="10"/>
  <c r="M705" i="10" s="1"/>
  <c r="K701" i="10"/>
  <c r="K697" i="10"/>
  <c r="M697" i="10" s="1"/>
  <c r="K693" i="10"/>
  <c r="M693" i="10" s="1"/>
  <c r="K689" i="10"/>
  <c r="M689" i="10" s="1"/>
  <c r="K685" i="10"/>
  <c r="K710" i="10"/>
  <c r="M710" i="10" s="1"/>
  <c r="K706" i="10"/>
  <c r="M706" i="10" s="1"/>
  <c r="K702" i="10"/>
  <c r="M702" i="10" s="1"/>
  <c r="K698" i="10"/>
  <c r="M698" i="10" s="1"/>
  <c r="K694" i="10"/>
  <c r="M694" i="10" s="1"/>
  <c r="K690" i="10"/>
  <c r="K686" i="10"/>
  <c r="M686" i="10" s="1"/>
  <c r="K716" i="10"/>
  <c r="K711" i="10"/>
  <c r="M711" i="10" s="1"/>
  <c r="K707" i="10"/>
  <c r="M707" i="10" s="1"/>
  <c r="K703" i="10"/>
  <c r="M703" i="10" s="1"/>
  <c r="K699" i="10"/>
  <c r="M699" i="10" s="1"/>
  <c r="K695" i="10"/>
  <c r="M695" i="10" s="1"/>
  <c r="K691" i="10"/>
  <c r="M691" i="10" s="1"/>
  <c r="K712" i="10"/>
  <c r="M712" i="10" s="1"/>
  <c r="K696" i="10"/>
  <c r="K681" i="10"/>
  <c r="M681" i="10" s="1"/>
  <c r="K677" i="10"/>
  <c r="K673" i="10"/>
  <c r="M673" i="10" s="1"/>
  <c r="K669" i="10"/>
  <c r="M669" i="10" s="1"/>
  <c r="K700" i="10"/>
  <c r="M700" i="10" s="1"/>
  <c r="K687" i="10"/>
  <c r="K682" i="10"/>
  <c r="M682" i="10" s="1"/>
  <c r="K678" i="10"/>
  <c r="M678" i="10" s="1"/>
  <c r="K674" i="10"/>
  <c r="M674" i="10" s="1"/>
  <c r="K670" i="10"/>
  <c r="M670" i="10" s="1"/>
  <c r="K704" i="10"/>
  <c r="K688" i="10"/>
  <c r="M688" i="10" s="1"/>
  <c r="K683" i="10"/>
  <c r="M683" i="10" s="1"/>
  <c r="K679" i="10"/>
  <c r="M679" i="10" s="1"/>
  <c r="K675" i="10"/>
  <c r="M675" i="10" s="1"/>
  <c r="K671" i="10"/>
  <c r="M671" i="10" s="1"/>
  <c r="K708" i="10"/>
  <c r="M708" i="10" s="1"/>
  <c r="K684" i="10"/>
  <c r="K668" i="10"/>
  <c r="M668" i="10" s="1"/>
  <c r="K676" i="10"/>
  <c r="M676" i="10" s="1"/>
  <c r="K672" i="10"/>
  <c r="M672" i="10" s="1"/>
  <c r="K680" i="10"/>
  <c r="K692" i="10"/>
  <c r="M715" i="10" l="1"/>
  <c r="K715" i="10"/>
  <c r="C210" i="1" l="1"/>
  <c r="B210" i="1"/>
  <c r="D141" i="1" l="1"/>
  <c r="D142" i="1"/>
  <c r="C360" i="1"/>
  <c r="C389" i="1" l="1"/>
  <c r="C364" i="1"/>
  <c r="C312" i="1"/>
  <c r="C253" i="1"/>
  <c r="C250" i="1"/>
  <c r="C254" i="1"/>
  <c r="AJ80" i="1" l="1"/>
  <c r="B575" i="1" l="1"/>
  <c r="B498" i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R814" i="10" s="1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N816" i="10"/>
  <c r="Q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H815" i="10"/>
  <c r="F815" i="10"/>
  <c r="C815" i="10"/>
  <c r="E735" i="10"/>
  <c r="E754" i="10"/>
  <c r="D815" i="10"/>
  <c r="I815" i="10"/>
  <c r="M815" i="10"/>
  <c r="E734" i="10"/>
  <c r="G815" i="10"/>
  <c r="BI729" i="10"/>
  <c r="R815" i="10"/>
  <c r="E736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BK48" i="1" s="1"/>
  <c r="BK62" i="1" s="1"/>
  <c r="G268" i="9" s="1"/>
  <c r="CE65" i="1"/>
  <c r="C431" i="1" s="1"/>
  <c r="CE63" i="1"/>
  <c r="I365" i="9" s="1"/>
  <c r="CE66" i="1"/>
  <c r="CE68" i="1"/>
  <c r="I370" i="9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AM75" i="1"/>
  <c r="N770" i="1" s="1"/>
  <c r="D186" i="9"/>
  <c r="AI75" i="1"/>
  <c r="G154" i="9" s="1"/>
  <c r="AH75" i="1"/>
  <c r="F154" i="9"/>
  <c r="AF75" i="1"/>
  <c r="AD75" i="1"/>
  <c r="I122" i="9"/>
  <c r="AA75" i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/>
  <c r="I75" i="1"/>
  <c r="H75" i="1"/>
  <c r="H26" i="9"/>
  <c r="G75" i="1"/>
  <c r="F75" i="1"/>
  <c r="F26" i="9"/>
  <c r="AV75" i="1"/>
  <c r="AP75" i="1"/>
  <c r="G186" i="9"/>
  <c r="AJ75" i="1"/>
  <c r="AL75" i="1"/>
  <c r="C186" i="9"/>
  <c r="AK75" i="1"/>
  <c r="I154" i="9" s="1"/>
  <c r="AG75" i="1"/>
  <c r="E154" i="9"/>
  <c r="AE75" i="1"/>
  <c r="C154" i="9" s="1"/>
  <c r="AC75" i="1"/>
  <c r="H122" i="9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F8" i="6" s="1"/>
  <c r="E197" i="1"/>
  <c r="E198" i="1"/>
  <c r="E199" i="1"/>
  <c r="F11" i="6" s="1"/>
  <c r="E200" i="1"/>
  <c r="E201" i="1"/>
  <c r="E202" i="1"/>
  <c r="C474" i="1" s="1"/>
  <c r="E203" i="1"/>
  <c r="D204" i="1"/>
  <c r="B204" i="1"/>
  <c r="C16" i="6" s="1"/>
  <c r="D190" i="1"/>
  <c r="D437" i="1" s="1"/>
  <c r="D186" i="1"/>
  <c r="D181" i="1"/>
  <c r="D177" i="1"/>
  <c r="C20" i="5" s="1"/>
  <c r="E154" i="1"/>
  <c r="E153" i="1"/>
  <c r="E28" i="4" s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61" i="1"/>
  <c r="N762" i="1"/>
  <c r="N764" i="1"/>
  <c r="N768" i="1"/>
  <c r="N777" i="1"/>
  <c r="N739" i="1"/>
  <c r="N745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E759" i="1" s="1"/>
  <c r="X48" i="1"/>
  <c r="X62" i="1" s="1"/>
  <c r="P48" i="1"/>
  <c r="P62" i="1" s="1"/>
  <c r="L48" i="1"/>
  <c r="L62" i="1" s="1"/>
  <c r="E44" i="9" s="1"/>
  <c r="D48" i="1"/>
  <c r="D62" i="1" s="1"/>
  <c r="D330" i="1"/>
  <c r="C86" i="8" s="1"/>
  <c r="BI730" i="1"/>
  <c r="N766" i="1"/>
  <c r="N760" i="1"/>
  <c r="N743" i="1"/>
  <c r="N775" i="1"/>
  <c r="N769" i="1"/>
  <c r="N753" i="1"/>
  <c r="N774" i="1"/>
  <c r="N747" i="1"/>
  <c r="D436" i="1"/>
  <c r="C34" i="5"/>
  <c r="C16" i="8"/>
  <c r="C473" i="1"/>
  <c r="F12" i="6"/>
  <c r="G122" i="9"/>
  <c r="I26" i="9"/>
  <c r="N740" i="1"/>
  <c r="H58" i="9"/>
  <c r="N746" i="1"/>
  <c r="F90" i="9"/>
  <c r="N751" i="1"/>
  <c r="D366" i="9"/>
  <c r="G812" i="1"/>
  <c r="CE64" i="1"/>
  <c r="F612" i="1" s="1"/>
  <c r="D368" i="9"/>
  <c r="I812" i="1"/>
  <c r="C276" i="9"/>
  <c r="CE70" i="1"/>
  <c r="I372" i="9" s="1"/>
  <c r="CE76" i="1"/>
  <c r="P816" i="1" s="1"/>
  <c r="P812" i="1"/>
  <c r="CE77" i="1"/>
  <c r="Q816" i="1" s="1"/>
  <c r="I29" i="9"/>
  <c r="C95" i="9"/>
  <c r="CE79" i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G48" i="1"/>
  <c r="G62" i="1" s="1"/>
  <c r="AC48" i="1"/>
  <c r="AC62" i="1" s="1"/>
  <c r="H108" i="9" s="1"/>
  <c r="BS48" i="1"/>
  <c r="BS62" i="1" s="1"/>
  <c r="E802" i="1" s="1"/>
  <c r="M48" i="1"/>
  <c r="M62" i="1" s="1"/>
  <c r="BC48" i="1"/>
  <c r="BC62" i="1" s="1"/>
  <c r="O48" i="1"/>
  <c r="O62" i="1" s="1"/>
  <c r="BI48" i="1"/>
  <c r="BI62" i="1" s="1"/>
  <c r="C427" i="1"/>
  <c r="CD722" i="1"/>
  <c r="CD71" i="1"/>
  <c r="E373" i="9" s="1"/>
  <c r="BA48" i="1"/>
  <c r="BA62" i="1" s="1"/>
  <c r="D236" i="9" s="1"/>
  <c r="AK48" i="1"/>
  <c r="AK62" i="1" s="1"/>
  <c r="E768" i="1" s="1"/>
  <c r="E48" i="1"/>
  <c r="E62" i="1" s="1"/>
  <c r="BU48" i="1"/>
  <c r="BU62" i="1" s="1"/>
  <c r="C332" i="9" s="1"/>
  <c r="BE48" i="1"/>
  <c r="BE62" i="1" s="1"/>
  <c r="AW48" i="1"/>
  <c r="AW62" i="1" s="1"/>
  <c r="AG48" i="1"/>
  <c r="AG62" i="1" s="1"/>
  <c r="Y48" i="1"/>
  <c r="Y62" i="1" s="1"/>
  <c r="I48" i="1"/>
  <c r="I62" i="1" s="1"/>
  <c r="CC48" i="1"/>
  <c r="CC62" i="1" s="1"/>
  <c r="E812" i="1" s="1"/>
  <c r="BO48" i="1"/>
  <c r="BO62" i="1" s="1"/>
  <c r="D300" i="9" s="1"/>
  <c r="BG48" i="1"/>
  <c r="BG62" i="1" s="1"/>
  <c r="C268" i="9" s="1"/>
  <c r="AQ48" i="1"/>
  <c r="AQ62" i="1" s="1"/>
  <c r="E774" i="1" s="1"/>
  <c r="AI48" i="1"/>
  <c r="AI62" i="1" s="1"/>
  <c r="E766" i="1" s="1"/>
  <c r="S48" i="1"/>
  <c r="S62" i="1" s="1"/>
  <c r="K48" i="1"/>
  <c r="K62" i="1" s="1"/>
  <c r="E742" i="1" s="1"/>
  <c r="N765" i="1"/>
  <c r="N757" i="1"/>
  <c r="K816" i="1"/>
  <c r="C615" i="1"/>
  <c r="CB48" i="1"/>
  <c r="CB62" i="1" s="1"/>
  <c r="C364" i="9" s="1"/>
  <c r="V815" i="1"/>
  <c r="I816" i="1"/>
  <c r="E372" i="9"/>
  <c r="CA48" i="1"/>
  <c r="CA62" i="1" s="1"/>
  <c r="I332" i="9" s="1"/>
  <c r="BY48" i="1"/>
  <c r="BY62" i="1" s="1"/>
  <c r="BV48" i="1"/>
  <c r="BV62" i="1" s="1"/>
  <c r="BT48" i="1"/>
  <c r="BT62" i="1" s="1"/>
  <c r="BP48" i="1"/>
  <c r="BP62" i="1" s="1"/>
  <c r="E799" i="1" s="1"/>
  <c r="BN48" i="1"/>
  <c r="BN62" i="1" s="1"/>
  <c r="BJ48" i="1"/>
  <c r="BJ62" i="1" s="1"/>
  <c r="BH48" i="1"/>
  <c r="BH62" i="1" s="1"/>
  <c r="E791" i="1" s="1"/>
  <c r="BD48" i="1"/>
  <c r="BD62" i="1" s="1"/>
  <c r="BB48" i="1"/>
  <c r="BB62" i="1" s="1"/>
  <c r="AX48" i="1"/>
  <c r="AX62" i="1" s="1"/>
  <c r="AV48" i="1"/>
  <c r="AV62" i="1" s="1"/>
  <c r="F204" i="9" s="1"/>
  <c r="AR48" i="1"/>
  <c r="AR62" i="1" s="1"/>
  <c r="I172" i="9" s="1"/>
  <c r="AP48" i="1"/>
  <c r="AP62" i="1" s="1"/>
  <c r="AL48" i="1"/>
  <c r="AL62" i="1" s="1"/>
  <c r="AJ48" i="1"/>
  <c r="AJ62" i="1" s="1"/>
  <c r="AF48" i="1"/>
  <c r="AF62" i="1" s="1"/>
  <c r="E763" i="1" s="1"/>
  <c r="AD48" i="1"/>
  <c r="AD62" i="1" s="1"/>
  <c r="V48" i="1"/>
  <c r="V62" i="1" s="1"/>
  <c r="R48" i="1"/>
  <c r="R62" i="1" s="1"/>
  <c r="E749" i="1" s="1"/>
  <c r="J48" i="1"/>
  <c r="J62" i="1" s="1"/>
  <c r="F48" i="1"/>
  <c r="F62" i="1" s="1"/>
  <c r="J612" i="1"/>
  <c r="C575" i="1"/>
  <c r="H300" i="9"/>
  <c r="B10" i="4"/>
  <c r="F814" i="10" l="1"/>
  <c r="K814" i="10"/>
  <c r="T814" i="10"/>
  <c r="I612" i="1"/>
  <c r="R816" i="1"/>
  <c r="B440" i="1"/>
  <c r="C141" i="8"/>
  <c r="D368" i="1"/>
  <c r="C120" i="8" s="1"/>
  <c r="C119" i="8"/>
  <c r="C33" i="8"/>
  <c r="B476" i="1"/>
  <c r="C469" i="1"/>
  <c r="D428" i="1"/>
  <c r="D612" i="1"/>
  <c r="CF76" i="1"/>
  <c r="BC52" i="1" s="1"/>
  <c r="BC67" i="1" s="1"/>
  <c r="F241" i="9" s="1"/>
  <c r="I380" i="9"/>
  <c r="AG52" i="1"/>
  <c r="AG67" i="1" s="1"/>
  <c r="E145" i="9" s="1"/>
  <c r="BT52" i="1"/>
  <c r="BT67" i="1" s="1"/>
  <c r="J803" i="1" s="1"/>
  <c r="AB52" i="1"/>
  <c r="AB67" i="1" s="1"/>
  <c r="BU52" i="1"/>
  <c r="BU67" i="1" s="1"/>
  <c r="C337" i="9" s="1"/>
  <c r="BG52" i="1"/>
  <c r="BG67" i="1" s="1"/>
  <c r="BG71" i="1" s="1"/>
  <c r="C552" i="1" s="1"/>
  <c r="BA52" i="1"/>
  <c r="BA67" i="1" s="1"/>
  <c r="J784" i="1" s="1"/>
  <c r="Y52" i="1"/>
  <c r="Y67" i="1" s="1"/>
  <c r="D113" i="9" s="1"/>
  <c r="BO52" i="1"/>
  <c r="BO67" i="1" s="1"/>
  <c r="J798" i="1" s="1"/>
  <c r="Q52" i="1"/>
  <c r="Q67" i="1" s="1"/>
  <c r="J748" i="1" s="1"/>
  <c r="I52" i="1"/>
  <c r="I67" i="1" s="1"/>
  <c r="J740" i="1" s="1"/>
  <c r="W52" i="1"/>
  <c r="W67" i="1" s="1"/>
  <c r="J754" i="1" s="1"/>
  <c r="U52" i="1"/>
  <c r="U67" i="1" s="1"/>
  <c r="G81" i="9" s="1"/>
  <c r="BJ52" i="1"/>
  <c r="BJ67" i="1" s="1"/>
  <c r="J793" i="1" s="1"/>
  <c r="AI52" i="1"/>
  <c r="AI67" i="1" s="1"/>
  <c r="AI71" i="1" s="1"/>
  <c r="BL52" i="1"/>
  <c r="BL67" i="1" s="1"/>
  <c r="J795" i="1" s="1"/>
  <c r="E52" i="1"/>
  <c r="E67" i="1" s="1"/>
  <c r="J736" i="1" s="1"/>
  <c r="L52" i="1"/>
  <c r="L67" i="1" s="1"/>
  <c r="E49" i="9" s="1"/>
  <c r="BP52" i="1"/>
  <c r="BP67" i="1" s="1"/>
  <c r="J799" i="1" s="1"/>
  <c r="AE52" i="1"/>
  <c r="AE67" i="1" s="1"/>
  <c r="C145" i="9" s="1"/>
  <c r="P52" i="1"/>
  <c r="P67" i="1" s="1"/>
  <c r="P71" i="1" s="1"/>
  <c r="CC52" i="1"/>
  <c r="CC67" i="1" s="1"/>
  <c r="D369" i="9" s="1"/>
  <c r="Z52" i="1"/>
  <c r="Z67" i="1" s="1"/>
  <c r="J757" i="1" s="1"/>
  <c r="X52" i="1"/>
  <c r="X67" i="1" s="1"/>
  <c r="R52" i="1"/>
  <c r="R67" i="1" s="1"/>
  <c r="R71" i="1" s="1"/>
  <c r="AT52" i="1"/>
  <c r="AT67" i="1" s="1"/>
  <c r="D209" i="9" s="1"/>
  <c r="K52" i="1"/>
  <c r="K67" i="1" s="1"/>
  <c r="J742" i="1" s="1"/>
  <c r="AO52" i="1"/>
  <c r="AO67" i="1" s="1"/>
  <c r="F177" i="9" s="1"/>
  <c r="AP52" i="1"/>
  <c r="AP67" i="1" s="1"/>
  <c r="J773" i="1" s="1"/>
  <c r="AV52" i="1"/>
  <c r="AV67" i="1" s="1"/>
  <c r="AV71" i="1" s="1"/>
  <c r="AL52" i="1"/>
  <c r="AL67" i="1" s="1"/>
  <c r="AL71" i="1" s="1"/>
  <c r="S52" i="1"/>
  <c r="S67" i="1" s="1"/>
  <c r="E81" i="9" s="1"/>
  <c r="H52" i="1"/>
  <c r="H67" i="1" s="1"/>
  <c r="H71" i="1" s="1"/>
  <c r="BS52" i="1"/>
  <c r="BS67" i="1" s="1"/>
  <c r="BS71" i="1" s="1"/>
  <c r="C639" i="1" s="1"/>
  <c r="N48" i="1"/>
  <c r="N62" i="1" s="1"/>
  <c r="Z48" i="1"/>
  <c r="Z62" i="1" s="1"/>
  <c r="AH48" i="1"/>
  <c r="AH62" i="1" s="1"/>
  <c r="AN48" i="1"/>
  <c r="AN62" i="1" s="1"/>
  <c r="AT48" i="1"/>
  <c r="AT62" i="1" s="1"/>
  <c r="E777" i="1" s="1"/>
  <c r="AZ48" i="1"/>
  <c r="AZ62" i="1" s="1"/>
  <c r="BF48" i="1"/>
  <c r="BF62" i="1" s="1"/>
  <c r="BL48" i="1"/>
  <c r="BL62" i="1" s="1"/>
  <c r="BR48" i="1"/>
  <c r="BR62" i="1" s="1"/>
  <c r="BX48" i="1"/>
  <c r="BX62" i="1" s="1"/>
  <c r="C48" i="1"/>
  <c r="C62" i="1" s="1"/>
  <c r="C12" i="9" s="1"/>
  <c r="E794" i="1"/>
  <c r="AA48" i="1"/>
  <c r="AA62" i="1" s="1"/>
  <c r="F108" i="9" s="1"/>
  <c r="AY48" i="1"/>
  <c r="AY62" i="1" s="1"/>
  <c r="E782" i="1" s="1"/>
  <c r="BW48" i="1"/>
  <c r="BW62" i="1" s="1"/>
  <c r="Q48" i="1"/>
  <c r="Q62" i="1" s="1"/>
  <c r="E748" i="1" s="1"/>
  <c r="AO48" i="1"/>
  <c r="AO62" i="1" s="1"/>
  <c r="E772" i="1" s="1"/>
  <c r="BM48" i="1"/>
  <c r="BM62" i="1" s="1"/>
  <c r="I268" i="9" s="1"/>
  <c r="U48" i="1"/>
  <c r="U62" i="1" s="1"/>
  <c r="BQ48" i="1"/>
  <c r="BQ62" i="1" s="1"/>
  <c r="F300" i="9" s="1"/>
  <c r="AM48" i="1"/>
  <c r="AM62" i="1" s="1"/>
  <c r="AE48" i="1"/>
  <c r="AE62" i="1" s="1"/>
  <c r="AU48" i="1"/>
  <c r="AU62" i="1" s="1"/>
  <c r="BZ48" i="1"/>
  <c r="BZ62" i="1" s="1"/>
  <c r="E809" i="1" s="1"/>
  <c r="H48" i="1"/>
  <c r="H62" i="1" s="1"/>
  <c r="E739" i="1" s="1"/>
  <c r="T48" i="1"/>
  <c r="T62" i="1" s="1"/>
  <c r="I363" i="9"/>
  <c r="E796" i="1"/>
  <c r="C440" i="1"/>
  <c r="N752" i="1"/>
  <c r="I366" i="9"/>
  <c r="N755" i="1"/>
  <c r="C430" i="1"/>
  <c r="G816" i="1"/>
  <c r="C464" i="1"/>
  <c r="L816" i="1"/>
  <c r="C429" i="1"/>
  <c r="F816" i="1"/>
  <c r="D816" i="1"/>
  <c r="H12" i="9"/>
  <c r="AS48" i="1"/>
  <c r="AS62" i="1" s="1"/>
  <c r="E743" i="1"/>
  <c r="W48" i="1"/>
  <c r="W62" i="1" s="1"/>
  <c r="E740" i="1"/>
  <c r="D76" i="9"/>
  <c r="E790" i="1"/>
  <c r="E798" i="1"/>
  <c r="I140" i="9"/>
  <c r="G108" i="9"/>
  <c r="D815" i="1"/>
  <c r="G12" i="9"/>
  <c r="C76" i="9"/>
  <c r="I12" i="9"/>
  <c r="E737" i="1"/>
  <c r="AB71" i="1"/>
  <c r="E800" i="1"/>
  <c r="E804" i="1"/>
  <c r="E108" i="9"/>
  <c r="C236" i="9"/>
  <c r="E783" i="1"/>
  <c r="E795" i="1"/>
  <c r="E750" i="1"/>
  <c r="S71" i="1"/>
  <c r="E780" i="1"/>
  <c r="G76" i="9"/>
  <c r="E752" i="1"/>
  <c r="E172" i="9"/>
  <c r="E771" i="1"/>
  <c r="F332" i="9"/>
  <c r="E807" i="1"/>
  <c r="E764" i="1"/>
  <c r="AG71" i="1"/>
  <c r="E140" i="9"/>
  <c r="E762" i="1"/>
  <c r="C140" i="9"/>
  <c r="C815" i="1"/>
  <c r="F815" i="1"/>
  <c r="H815" i="1"/>
  <c r="S815" i="10"/>
  <c r="E748" i="10"/>
  <c r="B550" i="1"/>
  <c r="E787" i="10"/>
  <c r="E767" i="1"/>
  <c r="H140" i="9"/>
  <c r="E779" i="1"/>
  <c r="D268" i="9"/>
  <c r="I300" i="9"/>
  <c r="E803" i="1"/>
  <c r="E784" i="1"/>
  <c r="H236" i="9"/>
  <c r="E788" i="1"/>
  <c r="E268" i="9"/>
  <c r="E792" i="1"/>
  <c r="E747" i="1"/>
  <c r="I44" i="9"/>
  <c r="E113" i="9"/>
  <c r="E757" i="1"/>
  <c r="E76" i="9"/>
  <c r="C44" i="9"/>
  <c r="E741" i="1"/>
  <c r="D140" i="9"/>
  <c r="E775" i="1"/>
  <c r="E787" i="1"/>
  <c r="G236" i="9"/>
  <c r="E300" i="9"/>
  <c r="E810" i="1"/>
  <c r="D172" i="9"/>
  <c r="E770" i="1"/>
  <c r="F236" i="9"/>
  <c r="E786" i="1"/>
  <c r="BC71" i="1"/>
  <c r="H332" i="9"/>
  <c r="I381" i="9"/>
  <c r="G612" i="1"/>
  <c r="CF77" i="1"/>
  <c r="C458" i="1"/>
  <c r="M816" i="1"/>
  <c r="F76" i="9"/>
  <c r="C10" i="4"/>
  <c r="C415" i="1"/>
  <c r="D463" i="1"/>
  <c r="G10" i="4"/>
  <c r="D435" i="1"/>
  <c r="C27" i="5"/>
  <c r="N754" i="1"/>
  <c r="I90" i="9"/>
  <c r="F122" i="9"/>
  <c r="N758" i="1"/>
  <c r="D154" i="9"/>
  <c r="N763" i="1"/>
  <c r="E186" i="9"/>
  <c r="N771" i="1"/>
  <c r="N776" i="1"/>
  <c r="C218" i="9"/>
  <c r="I368" i="9"/>
  <c r="C432" i="1"/>
  <c r="D44" i="9"/>
  <c r="S815" i="1"/>
  <c r="B444" i="1"/>
  <c r="D5" i="7"/>
  <c r="Q814" i="10"/>
  <c r="D814" i="10"/>
  <c r="S814" i="10"/>
  <c r="B499" i="1"/>
  <c r="E738" i="10"/>
  <c r="E752" i="10"/>
  <c r="E809" i="10"/>
  <c r="J786" i="1"/>
  <c r="I815" i="1"/>
  <c r="C26" i="9"/>
  <c r="N734" i="1"/>
  <c r="H612" i="1"/>
  <c r="I362" i="9"/>
  <c r="T815" i="10"/>
  <c r="H814" i="10"/>
  <c r="P814" i="10"/>
  <c r="E742" i="10"/>
  <c r="B517" i="1"/>
  <c r="G28" i="4"/>
  <c r="M814" i="10"/>
  <c r="G814" i="10"/>
  <c r="I814" i="10"/>
  <c r="B497" i="1"/>
  <c r="G815" i="1"/>
  <c r="P815" i="1"/>
  <c r="Q815" i="1"/>
  <c r="R815" i="1"/>
  <c r="C814" i="10"/>
  <c r="L814" i="10"/>
  <c r="O814" i="10"/>
  <c r="E765" i="1"/>
  <c r="F140" i="9"/>
  <c r="D12" i="9"/>
  <c r="E735" i="1"/>
  <c r="E305" i="9"/>
  <c r="G113" i="9"/>
  <c r="J759" i="1"/>
  <c r="I108" i="9"/>
  <c r="E761" i="1"/>
  <c r="D204" i="9"/>
  <c r="F268" i="9"/>
  <c r="E793" i="1"/>
  <c r="G332" i="9"/>
  <c r="E808" i="1"/>
  <c r="E797" i="1"/>
  <c r="C300" i="9"/>
  <c r="J764" i="1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B542" i="1"/>
  <c r="E779" i="10"/>
  <c r="B558" i="1"/>
  <c r="E795" i="10"/>
  <c r="J762" i="1"/>
  <c r="F12" i="9"/>
  <c r="E760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55" i="10"/>
  <c r="J747" i="10"/>
  <c r="J739" i="10"/>
  <c r="J808" i="10"/>
  <c r="J776" i="10"/>
  <c r="P815" i="10"/>
  <c r="J804" i="10"/>
  <c r="J772" i="10"/>
  <c r="J806" i="10"/>
  <c r="J790" i="10"/>
  <c r="J774" i="10"/>
  <c r="J758" i="10"/>
  <c r="E758" i="1"/>
  <c r="E806" i="1"/>
  <c r="G204" i="9"/>
  <c r="D108" i="9"/>
  <c r="E756" i="1"/>
  <c r="E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B526" i="1"/>
  <c r="E763" i="10"/>
  <c r="F273" i="9"/>
  <c r="E746" i="1"/>
  <c r="H172" i="9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C562" i="1" s="1"/>
  <c r="F52" i="1"/>
  <c r="F67" i="1" s="1"/>
  <c r="F71" i="1" s="1"/>
  <c r="BY52" i="1"/>
  <c r="BY67" i="1" s="1"/>
  <c r="BY71" i="1" s="1"/>
  <c r="AY52" i="1"/>
  <c r="AY67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T52" i="1"/>
  <c r="T67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B518" i="1"/>
  <c r="E755" i="10"/>
  <c r="B522" i="1"/>
  <c r="E759" i="10"/>
  <c r="E775" i="10"/>
  <c r="B538" i="1"/>
  <c r="B554" i="1"/>
  <c r="E791" i="10"/>
  <c r="E807" i="10"/>
  <c r="B570" i="1"/>
  <c r="D364" i="9"/>
  <c r="D464" i="1"/>
  <c r="D465" i="1" s="1"/>
  <c r="K815" i="1"/>
  <c r="H154" i="9"/>
  <c r="N767" i="1"/>
  <c r="I367" i="9"/>
  <c r="H816" i="1"/>
  <c r="M815" i="1"/>
  <c r="B496" i="1"/>
  <c r="E733" i="10"/>
  <c r="D373" i="1"/>
  <c r="D434" i="1"/>
  <c r="L815" i="1"/>
  <c r="D292" i="1"/>
  <c r="C58" i="9"/>
  <c r="N741" i="1"/>
  <c r="N744" i="1"/>
  <c r="N756" i="1"/>
  <c r="N750" i="1"/>
  <c r="L815" i="10"/>
  <c r="B510" i="1"/>
  <c r="E747" i="10"/>
  <c r="B502" i="1"/>
  <c r="E739" i="10"/>
  <c r="B504" i="1"/>
  <c r="E741" i="10"/>
  <c r="B512" i="1"/>
  <c r="E749" i="10"/>
  <c r="N814" i="10"/>
  <c r="B506" i="1"/>
  <c r="E743" i="10"/>
  <c r="B514" i="1"/>
  <c r="E751" i="10"/>
  <c r="B534" i="1"/>
  <c r="E771" i="10"/>
  <c r="B566" i="1"/>
  <c r="E803" i="10"/>
  <c r="B500" i="1"/>
  <c r="E737" i="10"/>
  <c r="B508" i="1"/>
  <c r="E745" i="10"/>
  <c r="B530" i="1"/>
  <c r="E767" i="10"/>
  <c r="B546" i="1"/>
  <c r="E783" i="10"/>
  <c r="B562" i="1"/>
  <c r="E799" i="10"/>
  <c r="B503" i="1"/>
  <c r="E740" i="10"/>
  <c r="B507" i="1"/>
  <c r="E744" i="10"/>
  <c r="B509" i="1"/>
  <c r="E746" i="10"/>
  <c r="B513" i="1"/>
  <c r="E750" i="10"/>
  <c r="D305" i="9" l="1"/>
  <c r="W71" i="1"/>
  <c r="BO71" i="1"/>
  <c r="I81" i="9"/>
  <c r="AJ52" i="1"/>
  <c r="AJ67" i="1" s="1"/>
  <c r="H145" i="9" s="1"/>
  <c r="E17" i="9"/>
  <c r="G177" i="9"/>
  <c r="E71" i="1"/>
  <c r="E21" i="9" s="1"/>
  <c r="AP71" i="1"/>
  <c r="I17" i="9"/>
  <c r="J777" i="1"/>
  <c r="AF52" i="1"/>
  <c r="AF67" i="1" s="1"/>
  <c r="D81" i="9"/>
  <c r="CC71" i="1"/>
  <c r="C574" i="1" s="1"/>
  <c r="I305" i="9"/>
  <c r="J812" i="1"/>
  <c r="K71" i="1"/>
  <c r="D53" i="9" s="1"/>
  <c r="J52" i="1"/>
  <c r="J67" i="1" s="1"/>
  <c r="V52" i="1"/>
  <c r="V67" i="1" s="1"/>
  <c r="J753" i="1" s="1"/>
  <c r="BB52" i="1"/>
  <c r="BB67" i="1" s="1"/>
  <c r="E241" i="9" s="1"/>
  <c r="AR52" i="1"/>
  <c r="AR67" i="1" s="1"/>
  <c r="J775" i="1" s="1"/>
  <c r="H305" i="9"/>
  <c r="BP71" i="1"/>
  <c r="C561" i="1" s="1"/>
  <c r="J802" i="1"/>
  <c r="BT71" i="1"/>
  <c r="I309" i="9" s="1"/>
  <c r="AD52" i="1"/>
  <c r="AD67" i="1" s="1"/>
  <c r="BX52" i="1"/>
  <c r="BX67" i="1" s="1"/>
  <c r="BX71" i="1" s="1"/>
  <c r="C569" i="1" s="1"/>
  <c r="F209" i="9"/>
  <c r="BA71" i="1"/>
  <c r="C546" i="1" s="1"/>
  <c r="G546" i="1" s="1"/>
  <c r="U71" i="1"/>
  <c r="G85" i="9" s="1"/>
  <c r="AJ71" i="1"/>
  <c r="C529" i="1" s="1"/>
  <c r="G529" i="1" s="1"/>
  <c r="J743" i="1"/>
  <c r="J767" i="1"/>
  <c r="BU71" i="1"/>
  <c r="C566" i="1" s="1"/>
  <c r="BK52" i="1"/>
  <c r="BK67" i="1" s="1"/>
  <c r="J794" i="1" s="1"/>
  <c r="AH52" i="1"/>
  <c r="AH67" i="1" s="1"/>
  <c r="AU52" i="1"/>
  <c r="AU67" i="1" s="1"/>
  <c r="J778" i="1" s="1"/>
  <c r="BZ52" i="1"/>
  <c r="BZ67" i="1" s="1"/>
  <c r="BZ71" i="1" s="1"/>
  <c r="BW52" i="1"/>
  <c r="BW67" i="1" s="1"/>
  <c r="E337" i="9" s="1"/>
  <c r="C681" i="1"/>
  <c r="I53" i="9"/>
  <c r="C509" i="1"/>
  <c r="G509" i="1" s="1"/>
  <c r="BJ71" i="1"/>
  <c r="J779" i="1"/>
  <c r="D49" i="9"/>
  <c r="J750" i="1"/>
  <c r="L71" i="1"/>
  <c r="C677" i="1" s="1"/>
  <c r="J756" i="1"/>
  <c r="Y71" i="1"/>
  <c r="C690" i="1" s="1"/>
  <c r="N52" i="1"/>
  <c r="N67" i="1" s="1"/>
  <c r="G49" i="9" s="1"/>
  <c r="AN52" i="1"/>
  <c r="AN67" i="1" s="1"/>
  <c r="BH52" i="1"/>
  <c r="BH67" i="1" s="1"/>
  <c r="J791" i="1" s="1"/>
  <c r="CA52" i="1"/>
  <c r="CA67" i="1" s="1"/>
  <c r="I71" i="1"/>
  <c r="I21" i="9" s="1"/>
  <c r="J772" i="1"/>
  <c r="J749" i="1"/>
  <c r="V71" i="1"/>
  <c r="C687" i="1" s="1"/>
  <c r="D241" i="9"/>
  <c r="J804" i="1"/>
  <c r="AR71" i="1"/>
  <c r="C709" i="1" s="1"/>
  <c r="J763" i="1"/>
  <c r="Q71" i="1"/>
  <c r="C510" i="1" s="1"/>
  <c r="G510" i="1" s="1"/>
  <c r="AO71" i="1"/>
  <c r="F181" i="9" s="1"/>
  <c r="AQ52" i="1"/>
  <c r="AQ67" i="1" s="1"/>
  <c r="AC52" i="1"/>
  <c r="AC67" i="1" s="1"/>
  <c r="AC71" i="1" s="1"/>
  <c r="AS52" i="1"/>
  <c r="AS67" i="1" s="1"/>
  <c r="AS71" i="1" s="1"/>
  <c r="C538" i="1" s="1"/>
  <c r="G538" i="1" s="1"/>
  <c r="O52" i="1"/>
  <c r="O67" i="1" s="1"/>
  <c r="BI52" i="1"/>
  <c r="BI67" i="1" s="1"/>
  <c r="AZ52" i="1"/>
  <c r="AZ67" i="1" s="1"/>
  <c r="C52" i="1"/>
  <c r="H273" i="9"/>
  <c r="J752" i="1"/>
  <c r="C518" i="1"/>
  <c r="G518" i="1" s="1"/>
  <c r="BL71" i="1"/>
  <c r="C637" i="1" s="1"/>
  <c r="C511" i="1"/>
  <c r="G511" i="1" s="1"/>
  <c r="D85" i="9"/>
  <c r="C640" i="1"/>
  <c r="E209" i="9"/>
  <c r="H113" i="9"/>
  <c r="AE71" i="1"/>
  <c r="C81" i="9"/>
  <c r="G145" i="9"/>
  <c r="J766" i="1"/>
  <c r="J790" i="1"/>
  <c r="C273" i="9"/>
  <c r="C641" i="1"/>
  <c r="F21" i="9"/>
  <c r="C671" i="1"/>
  <c r="C499" i="1"/>
  <c r="G499" i="1" s="1"/>
  <c r="C549" i="1"/>
  <c r="G245" i="9"/>
  <c r="C624" i="1"/>
  <c r="T71" i="1"/>
  <c r="C513" i="1" s="1"/>
  <c r="G513" i="1" s="1"/>
  <c r="Z71" i="1"/>
  <c r="E117" i="9" s="1"/>
  <c r="J755" i="1"/>
  <c r="C113" i="9"/>
  <c r="I49" i="9"/>
  <c r="J747" i="1"/>
  <c r="X71" i="1"/>
  <c r="J769" i="1"/>
  <c r="C177" i="9"/>
  <c r="J739" i="1"/>
  <c r="H17" i="9"/>
  <c r="I204" i="9"/>
  <c r="I76" i="9"/>
  <c r="E778" i="1"/>
  <c r="AT71" i="1"/>
  <c r="C539" i="1" s="1"/>
  <c r="G539" i="1" s="1"/>
  <c r="C623" i="1"/>
  <c r="AY71" i="1"/>
  <c r="I213" i="9" s="1"/>
  <c r="E751" i="1"/>
  <c r="F309" i="9"/>
  <c r="F172" i="9"/>
  <c r="H268" i="9"/>
  <c r="E734" i="1"/>
  <c r="C683" i="1"/>
  <c r="C341" i="9"/>
  <c r="C504" i="1"/>
  <c r="G504" i="1" s="1"/>
  <c r="CE62" i="1"/>
  <c r="I364" i="9" s="1"/>
  <c r="E754" i="1"/>
  <c r="I149" i="9"/>
  <c r="C702" i="1"/>
  <c r="C204" i="9"/>
  <c r="E776" i="1"/>
  <c r="CE48" i="1"/>
  <c r="I277" i="9"/>
  <c r="C558" i="1"/>
  <c r="C621" i="1"/>
  <c r="C534" i="1"/>
  <c r="G534" i="1" s="1"/>
  <c r="C564" i="1"/>
  <c r="H309" i="9"/>
  <c r="C618" i="1"/>
  <c r="C277" i="9"/>
  <c r="C710" i="1"/>
  <c r="G117" i="9"/>
  <c r="C693" i="1"/>
  <c r="C521" i="1"/>
  <c r="G521" i="1" s="1"/>
  <c r="E801" i="10"/>
  <c r="E789" i="10"/>
  <c r="E777" i="10"/>
  <c r="E765" i="10"/>
  <c r="E753" i="10"/>
  <c r="E814" i="10" s="1"/>
  <c r="B572" i="1"/>
  <c r="F499" i="1"/>
  <c r="H499" i="1"/>
  <c r="C532" i="1"/>
  <c r="G532" i="1" s="1"/>
  <c r="C704" i="1"/>
  <c r="D181" i="9"/>
  <c r="C713" i="1"/>
  <c r="C541" i="1"/>
  <c r="F213" i="9"/>
  <c r="B511" i="1"/>
  <c r="C698" i="1"/>
  <c r="C526" i="1"/>
  <c r="G526" i="1" s="1"/>
  <c r="E149" i="9"/>
  <c r="C644" i="1"/>
  <c r="N815" i="1"/>
  <c r="E797" i="10"/>
  <c r="E785" i="10"/>
  <c r="E773" i="10"/>
  <c r="E761" i="10"/>
  <c r="H497" i="1"/>
  <c r="F497" i="1"/>
  <c r="B501" i="1"/>
  <c r="C633" i="1"/>
  <c r="C548" i="1"/>
  <c r="F245" i="9"/>
  <c r="C537" i="1"/>
  <c r="G537" i="1" s="1"/>
  <c r="E85" i="9"/>
  <c r="C684" i="1"/>
  <c r="C512" i="1"/>
  <c r="G512" i="1" s="1"/>
  <c r="E805" i="10"/>
  <c r="E793" i="10"/>
  <c r="E781" i="10"/>
  <c r="E769" i="10"/>
  <c r="E757" i="10"/>
  <c r="H517" i="1"/>
  <c r="F517" i="1"/>
  <c r="B505" i="1"/>
  <c r="B515" i="1"/>
  <c r="H245" i="9"/>
  <c r="C550" i="1"/>
  <c r="G550" i="1" s="1"/>
  <c r="C614" i="1"/>
  <c r="G213" i="9"/>
  <c r="C542" i="1"/>
  <c r="C631" i="1"/>
  <c r="C519" i="1"/>
  <c r="G519" i="1" s="1"/>
  <c r="B521" i="1"/>
  <c r="E758" i="10"/>
  <c r="B537" i="1"/>
  <c r="E774" i="10"/>
  <c r="B561" i="1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B531" i="1"/>
  <c r="E768" i="10"/>
  <c r="B539" i="1"/>
  <c r="E776" i="10"/>
  <c r="B547" i="1"/>
  <c r="E784" i="10"/>
  <c r="B555" i="1"/>
  <c r="E792" i="10"/>
  <c r="B563" i="1"/>
  <c r="E800" i="10"/>
  <c r="B571" i="1"/>
  <c r="E808" i="10"/>
  <c r="Z815" i="10"/>
  <c r="D341" i="1"/>
  <c r="C481" i="1" s="1"/>
  <c r="C50" i="8"/>
  <c r="D309" i="9"/>
  <c r="C627" i="1"/>
  <c r="C560" i="1"/>
  <c r="C620" i="1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B529" i="1"/>
  <c r="E766" i="10"/>
  <c r="B553" i="1"/>
  <c r="E790" i="10"/>
  <c r="C126" i="8"/>
  <c r="D391" i="1"/>
  <c r="F32" i="6"/>
  <c r="C478" i="1"/>
  <c r="C305" i="9"/>
  <c r="J797" i="1"/>
  <c r="J748" i="10"/>
  <c r="J763" i="10"/>
  <c r="J795" i="10"/>
  <c r="C102" i="8"/>
  <c r="C482" i="1"/>
  <c r="C498" i="1"/>
  <c r="G498" i="1" s="1"/>
  <c r="H85" i="9"/>
  <c r="B523" i="1"/>
  <c r="E760" i="10"/>
  <c r="B533" i="1"/>
  <c r="E770" i="10"/>
  <c r="B549" i="1"/>
  <c r="E786" i="10"/>
  <c r="B565" i="1"/>
  <c r="E802" i="10"/>
  <c r="B573" i="1"/>
  <c r="E810" i="10"/>
  <c r="H498" i="1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C563" i="1"/>
  <c r="G309" i="9"/>
  <c r="C626" i="1"/>
  <c r="C642" i="1"/>
  <c r="D341" i="9"/>
  <c r="C567" i="1"/>
  <c r="I245" i="9"/>
  <c r="C629" i="1"/>
  <c r="C551" i="1"/>
  <c r="G341" i="9"/>
  <c r="C570" i="1"/>
  <c r="C645" i="1"/>
  <c r="D213" i="9"/>
  <c r="B545" i="1"/>
  <c r="E782" i="10"/>
  <c r="B569" i="1"/>
  <c r="E806" i="10"/>
  <c r="J735" i="1"/>
  <c r="D17" i="9"/>
  <c r="J800" i="1"/>
  <c r="F305" i="9"/>
  <c r="J771" i="10"/>
  <c r="C622" i="1"/>
  <c r="C373" i="9"/>
  <c r="C573" i="1"/>
  <c r="C181" i="9"/>
  <c r="C703" i="1"/>
  <c r="C531" i="1"/>
  <c r="G531" i="1" s="1"/>
  <c r="C535" i="1"/>
  <c r="G535" i="1" s="1"/>
  <c r="C707" i="1"/>
  <c r="G181" i="9"/>
  <c r="B525" i="1"/>
  <c r="E762" i="10"/>
  <c r="B541" i="1"/>
  <c r="E778" i="10"/>
  <c r="B557" i="1"/>
  <c r="E794" i="10"/>
  <c r="B519" i="1"/>
  <c r="E756" i="10"/>
  <c r="B527" i="1"/>
  <c r="E764" i="10"/>
  <c r="B535" i="1"/>
  <c r="E772" i="10"/>
  <c r="B543" i="1"/>
  <c r="E780" i="10"/>
  <c r="B551" i="1"/>
  <c r="E788" i="10"/>
  <c r="B559" i="1"/>
  <c r="E796" i="10"/>
  <c r="B567" i="1"/>
  <c r="E804" i="10"/>
  <c r="B574" i="1"/>
  <c r="E811" i="10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06" i="1"/>
  <c r="G506" i="1" s="1"/>
  <c r="F53" i="9"/>
  <c r="C678" i="1"/>
  <c r="C555" i="1"/>
  <c r="C617" i="1"/>
  <c r="F277" i="9"/>
  <c r="C670" i="1" l="1"/>
  <c r="D373" i="9"/>
  <c r="D245" i="9"/>
  <c r="E309" i="9"/>
  <c r="C676" i="1"/>
  <c r="BB71" i="1"/>
  <c r="C632" i="1" s="1"/>
  <c r="C544" i="1"/>
  <c r="G544" i="1" s="1"/>
  <c r="C630" i="1"/>
  <c r="E53" i="9"/>
  <c r="J785" i="1"/>
  <c r="D145" i="9"/>
  <c r="AF71" i="1"/>
  <c r="J71" i="1"/>
  <c r="J741" i="1"/>
  <c r="C49" i="9"/>
  <c r="C625" i="1"/>
  <c r="C515" i="1"/>
  <c r="G515" i="1" s="1"/>
  <c r="I181" i="9"/>
  <c r="F341" i="9"/>
  <c r="C85" i="9"/>
  <c r="C706" i="1"/>
  <c r="J807" i="1"/>
  <c r="D117" i="9"/>
  <c r="H81" i="9"/>
  <c r="C514" i="1"/>
  <c r="G514" i="1" s="1"/>
  <c r="D273" i="9"/>
  <c r="I177" i="9"/>
  <c r="C565" i="1"/>
  <c r="C701" i="1"/>
  <c r="C691" i="1"/>
  <c r="C213" i="9"/>
  <c r="F337" i="9"/>
  <c r="C686" i="1"/>
  <c r="J761" i="1"/>
  <c r="AD71" i="1"/>
  <c r="I113" i="9"/>
  <c r="BH71" i="1"/>
  <c r="H149" i="9"/>
  <c r="G273" i="9"/>
  <c r="BK71" i="1"/>
  <c r="C571" i="1"/>
  <c r="H341" i="9"/>
  <c r="C646" i="1"/>
  <c r="C682" i="1"/>
  <c r="C505" i="1"/>
  <c r="G505" i="1" s="1"/>
  <c r="J760" i="1"/>
  <c r="J806" i="1"/>
  <c r="BW71" i="1"/>
  <c r="F145" i="9"/>
  <c r="AH71" i="1"/>
  <c r="J765" i="1"/>
  <c r="H337" i="9"/>
  <c r="J809" i="1"/>
  <c r="AU71" i="1"/>
  <c r="J771" i="1"/>
  <c r="E177" i="9"/>
  <c r="AN71" i="1"/>
  <c r="J776" i="1"/>
  <c r="J810" i="1"/>
  <c r="I337" i="9"/>
  <c r="CA71" i="1"/>
  <c r="J745" i="1"/>
  <c r="N71" i="1"/>
  <c r="C209" i="9"/>
  <c r="C674" i="1"/>
  <c r="C502" i="1"/>
  <c r="G502" i="1" s="1"/>
  <c r="C241" i="9"/>
  <c r="J783" i="1"/>
  <c r="C557" i="1"/>
  <c r="H277" i="9"/>
  <c r="BI71" i="1"/>
  <c r="E273" i="9"/>
  <c r="J792" i="1"/>
  <c r="AZ71" i="1"/>
  <c r="C67" i="1"/>
  <c r="CE52" i="1"/>
  <c r="J746" i="1"/>
  <c r="O71" i="1"/>
  <c r="H49" i="9"/>
  <c r="J774" i="1"/>
  <c r="AQ71" i="1"/>
  <c r="H177" i="9"/>
  <c r="C711" i="1"/>
  <c r="C524" i="1"/>
  <c r="G524" i="1" s="1"/>
  <c r="C149" i="9"/>
  <c r="C696" i="1"/>
  <c r="C117" i="9"/>
  <c r="C517" i="1"/>
  <c r="G517" i="1" s="1"/>
  <c r="C689" i="1"/>
  <c r="F85" i="9"/>
  <c r="C685" i="1"/>
  <c r="E815" i="1"/>
  <c r="C428" i="1"/>
  <c r="E816" i="1"/>
  <c r="D615" i="1"/>
  <c r="B556" i="1"/>
  <c r="B560" i="1"/>
  <c r="F511" i="1"/>
  <c r="H511" i="1"/>
  <c r="B516" i="1"/>
  <c r="B540" i="1"/>
  <c r="B552" i="1"/>
  <c r="F515" i="1"/>
  <c r="H515" i="1"/>
  <c r="H505" i="1"/>
  <c r="F505" i="1"/>
  <c r="B532" i="1"/>
  <c r="B544" i="1"/>
  <c r="F501" i="1"/>
  <c r="H501" i="1"/>
  <c r="B548" i="1"/>
  <c r="B528" i="1"/>
  <c r="B520" i="1"/>
  <c r="B568" i="1"/>
  <c r="B524" i="1"/>
  <c r="B536" i="1"/>
  <c r="B564" i="1"/>
  <c r="F522" i="1"/>
  <c r="H522" i="1"/>
  <c r="F510" i="1"/>
  <c r="H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D149" i="9" l="1"/>
  <c r="C525" i="1"/>
  <c r="G525" i="1" s="1"/>
  <c r="C697" i="1"/>
  <c r="E245" i="9"/>
  <c r="C547" i="1"/>
  <c r="C675" i="1"/>
  <c r="C53" i="9"/>
  <c r="C503" i="1"/>
  <c r="G503" i="1" s="1"/>
  <c r="C695" i="1"/>
  <c r="I117" i="9"/>
  <c r="C523" i="1"/>
  <c r="G523" i="1" s="1"/>
  <c r="G277" i="9"/>
  <c r="C556" i="1"/>
  <c r="C635" i="1"/>
  <c r="C553" i="1"/>
  <c r="C636" i="1"/>
  <c r="D277" i="9"/>
  <c r="C712" i="1"/>
  <c r="C540" i="1"/>
  <c r="G540" i="1" s="1"/>
  <c r="E213" i="9"/>
  <c r="C643" i="1"/>
  <c r="E341" i="9"/>
  <c r="C568" i="1"/>
  <c r="C699" i="1"/>
  <c r="C527" i="1"/>
  <c r="G527" i="1" s="1"/>
  <c r="F149" i="9"/>
  <c r="C507" i="1"/>
  <c r="G507" i="1" s="1"/>
  <c r="C679" i="1"/>
  <c r="G53" i="9"/>
  <c r="E181" i="9"/>
  <c r="C705" i="1"/>
  <c r="C533" i="1"/>
  <c r="G533" i="1" s="1"/>
  <c r="I341" i="9"/>
  <c r="C647" i="1"/>
  <c r="C572" i="1"/>
  <c r="H181" i="9"/>
  <c r="C708" i="1"/>
  <c r="C536" i="1"/>
  <c r="G536" i="1" s="1"/>
  <c r="C508" i="1"/>
  <c r="G508" i="1" s="1"/>
  <c r="H53" i="9"/>
  <c r="C680" i="1"/>
  <c r="C17" i="9"/>
  <c r="CE67" i="1"/>
  <c r="C71" i="1"/>
  <c r="J734" i="1"/>
  <c r="J815" i="1" s="1"/>
  <c r="C545" i="1"/>
  <c r="G545" i="1" s="1"/>
  <c r="C245" i="9"/>
  <c r="C628" i="1"/>
  <c r="C648" i="1" s="1"/>
  <c r="M716" i="1" s="1"/>
  <c r="Y816" i="1" s="1"/>
  <c r="E277" i="9"/>
  <c r="C634" i="1"/>
  <c r="C554" i="1"/>
  <c r="F528" i="1"/>
  <c r="H528" i="1"/>
  <c r="F540" i="1"/>
  <c r="H540" i="1"/>
  <c r="F516" i="1"/>
  <c r="H516" i="1"/>
  <c r="H520" i="1"/>
  <c r="F520" i="1"/>
  <c r="D684" i="1"/>
  <c r="D644" i="1"/>
  <c r="D626" i="1"/>
  <c r="D620" i="1"/>
  <c r="D617" i="1"/>
  <c r="D622" i="1"/>
  <c r="D680" i="1"/>
  <c r="D638" i="1"/>
  <c r="D716" i="1"/>
  <c r="D639" i="1"/>
  <c r="D646" i="1"/>
  <c r="D673" i="1"/>
  <c r="D690" i="1"/>
  <c r="D686" i="1"/>
  <c r="D695" i="1"/>
  <c r="D627" i="1"/>
  <c r="D702" i="1"/>
  <c r="D711" i="1"/>
  <c r="D679" i="1"/>
  <c r="D689" i="1"/>
  <c r="D694" i="1"/>
  <c r="D630" i="1"/>
  <c r="D625" i="1"/>
  <c r="D678" i="1"/>
  <c r="D616" i="1"/>
  <c r="D676" i="1"/>
  <c r="D672" i="1"/>
  <c r="D629" i="1"/>
  <c r="D632" i="1"/>
  <c r="D692" i="1"/>
  <c r="D668" i="1"/>
  <c r="D634" i="1"/>
  <c r="D674" i="1"/>
  <c r="D704" i="1"/>
  <c r="D633" i="1"/>
  <c r="D691" i="1"/>
  <c r="D685" i="1"/>
  <c r="D623" i="1"/>
  <c r="D619" i="1"/>
  <c r="D670" i="1"/>
  <c r="D636" i="1"/>
  <c r="D705" i="1"/>
  <c r="D688" i="1"/>
  <c r="D640" i="1"/>
  <c r="D637" i="1"/>
  <c r="D675" i="1"/>
  <c r="D624" i="1"/>
  <c r="D712" i="1"/>
  <c r="D698" i="1"/>
  <c r="D706" i="1"/>
  <c r="D618" i="1"/>
  <c r="D696" i="1"/>
  <c r="D635" i="1"/>
  <c r="D687" i="1"/>
  <c r="D710" i="1"/>
  <c r="D671" i="1"/>
  <c r="D642" i="1"/>
  <c r="D645" i="1"/>
  <c r="D641" i="1"/>
  <c r="D669" i="1"/>
  <c r="D697" i="1"/>
  <c r="D700" i="1"/>
  <c r="D643" i="1"/>
  <c r="D703" i="1"/>
  <c r="D709" i="1"/>
  <c r="D628" i="1"/>
  <c r="D708" i="1"/>
  <c r="D677" i="1"/>
  <c r="D707" i="1"/>
  <c r="D699" i="1"/>
  <c r="D683" i="1"/>
  <c r="D621" i="1"/>
  <c r="D713" i="1"/>
  <c r="D631" i="1"/>
  <c r="D693" i="1"/>
  <c r="D701" i="1"/>
  <c r="D647" i="1"/>
  <c r="D682" i="1"/>
  <c r="D681" i="1"/>
  <c r="H536" i="1"/>
  <c r="F536" i="1"/>
  <c r="F524" i="1"/>
  <c r="H524" i="1"/>
  <c r="H544" i="1"/>
  <c r="F544" i="1"/>
  <c r="F532" i="1"/>
  <c r="H532" i="1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C433" i="1"/>
  <c r="C441" i="1" s="1"/>
  <c r="J816" i="1"/>
  <c r="I369" i="9"/>
  <c r="CE71" i="1"/>
  <c r="C496" i="1"/>
  <c r="G496" i="1" s="1"/>
  <c r="C21" i="9"/>
  <c r="C668" i="1"/>
  <c r="D715" i="1"/>
  <c r="J815" i="10"/>
  <c r="E612" i="1" l="1"/>
  <c r="C715" i="1"/>
  <c r="C716" i="1"/>
  <c r="I373" i="9"/>
  <c r="E710" i="1" l="1"/>
  <c r="E697" i="1"/>
  <c r="E708" i="1"/>
  <c r="E673" i="1"/>
  <c r="E696" i="1"/>
  <c r="E678" i="1"/>
  <c r="E625" i="1"/>
  <c r="E677" i="1"/>
  <c r="E705" i="1"/>
  <c r="E711" i="1"/>
  <c r="E634" i="1"/>
  <c r="E629" i="1"/>
  <c r="E683" i="1"/>
  <c r="E624" i="1"/>
  <c r="F624" i="1" s="1"/>
  <c r="E699" i="1"/>
  <c r="E675" i="1"/>
  <c r="E640" i="1"/>
  <c r="E638" i="1"/>
  <c r="E703" i="1"/>
  <c r="E691" i="1"/>
  <c r="E646" i="1"/>
  <c r="E700" i="1"/>
  <c r="E670" i="1"/>
  <c r="E693" i="1"/>
  <c r="E641" i="1"/>
  <c r="E631" i="1"/>
  <c r="E644" i="1"/>
  <c r="E632" i="1"/>
  <c r="E713" i="1"/>
  <c r="E630" i="1"/>
  <c r="E682" i="1"/>
  <c r="E628" i="1"/>
  <c r="E681" i="1"/>
  <c r="E642" i="1"/>
  <c r="E689" i="1"/>
  <c r="E709" i="1"/>
  <c r="E688" i="1"/>
  <c r="E627" i="1"/>
  <c r="E674" i="1"/>
  <c r="E695" i="1"/>
  <c r="E669" i="1"/>
  <c r="E707" i="1"/>
  <c r="E637" i="1"/>
  <c r="E668" i="1"/>
  <c r="E687" i="1"/>
  <c r="E684" i="1"/>
  <c r="E704" i="1"/>
  <c r="E639" i="1"/>
  <c r="E680" i="1"/>
  <c r="E626" i="1"/>
  <c r="E645" i="1"/>
  <c r="E690" i="1"/>
  <c r="E679" i="1"/>
  <c r="E647" i="1"/>
  <c r="E701" i="1"/>
  <c r="E672" i="1"/>
  <c r="E633" i="1"/>
  <c r="E671" i="1"/>
  <c r="E643" i="1"/>
  <c r="E685" i="1"/>
  <c r="E694" i="1"/>
  <c r="E686" i="1"/>
  <c r="E712" i="1"/>
  <c r="E676" i="1"/>
  <c r="E636" i="1"/>
  <c r="E698" i="1"/>
  <c r="E635" i="1"/>
  <c r="E706" i="1"/>
  <c r="E692" i="1"/>
  <c r="E702" i="1"/>
  <c r="F693" i="1" l="1"/>
  <c r="F696" i="1"/>
  <c r="F670" i="1"/>
  <c r="F695" i="1"/>
  <c r="F683" i="1"/>
  <c r="F668" i="1"/>
  <c r="F675" i="1"/>
  <c r="F688" i="1"/>
  <c r="F630" i="1"/>
  <c r="F700" i="1"/>
  <c r="F689" i="1"/>
  <c r="F703" i="1"/>
  <c r="F671" i="1"/>
  <c r="F712" i="1"/>
  <c r="F635" i="1"/>
  <c r="F669" i="1"/>
  <c r="F710" i="1"/>
  <c r="F709" i="1"/>
  <c r="F702" i="1"/>
  <c r="F711" i="1"/>
  <c r="F674" i="1"/>
  <c r="F632" i="1"/>
  <c r="F704" i="1"/>
  <c r="F708" i="1"/>
  <c r="F681" i="1"/>
  <c r="F642" i="1"/>
  <c r="F687" i="1"/>
  <c r="F629" i="1"/>
  <c r="F701" i="1"/>
  <c r="F628" i="1"/>
  <c r="F707" i="1"/>
  <c r="F631" i="1"/>
  <c r="F627" i="1"/>
  <c r="F705" i="1"/>
  <c r="F676" i="1"/>
  <c r="F673" i="1"/>
  <c r="F641" i="1"/>
  <c r="F692" i="1"/>
  <c r="F697" i="1"/>
  <c r="F699" i="1"/>
  <c r="F626" i="1"/>
  <c r="F694" i="1"/>
  <c r="F698" i="1"/>
  <c r="F634" i="1"/>
  <c r="F645" i="1"/>
  <c r="F643" i="1"/>
  <c r="F640" i="1"/>
  <c r="F646" i="1"/>
  <c r="F647" i="1"/>
  <c r="F679" i="1"/>
  <c r="F684" i="1"/>
  <c r="F625" i="1"/>
  <c r="F639" i="1"/>
  <c r="F637" i="1"/>
  <c r="F685" i="1"/>
  <c r="F682" i="1"/>
  <c r="F633" i="1"/>
  <c r="F686" i="1"/>
  <c r="F677" i="1"/>
  <c r="F636" i="1"/>
  <c r="F644" i="1"/>
  <c r="F690" i="1"/>
  <c r="F716" i="1"/>
  <c r="F706" i="1"/>
  <c r="F713" i="1"/>
  <c r="F672" i="1"/>
  <c r="F691" i="1"/>
  <c r="F680" i="1"/>
  <c r="F638" i="1"/>
  <c r="F678" i="1"/>
  <c r="G625" i="1"/>
  <c r="E715" i="1"/>
  <c r="G647" i="1" l="1"/>
  <c r="G679" i="1"/>
  <c r="G674" i="1"/>
  <c r="G711" i="1"/>
  <c r="M711" i="1" s="1"/>
  <c r="G675" i="1"/>
  <c r="M675" i="1" s="1"/>
  <c r="G693" i="1"/>
  <c r="G709" i="1"/>
  <c r="G702" i="1"/>
  <c r="G678" i="1"/>
  <c r="G698" i="1"/>
  <c r="G705" i="1"/>
  <c r="G710" i="1"/>
  <c r="M710" i="1" s="1"/>
  <c r="G713" i="1"/>
  <c r="G673" i="1"/>
  <c r="M673" i="1" s="1"/>
  <c r="G700" i="1"/>
  <c r="G640" i="1"/>
  <c r="G633" i="1"/>
  <c r="G701" i="1"/>
  <c r="M701" i="1" s="1"/>
  <c r="G629" i="1"/>
  <c r="G634" i="1"/>
  <c r="G708" i="1"/>
  <c r="M708" i="1" s="1"/>
  <c r="G683" i="1"/>
  <c r="M683" i="1" s="1"/>
  <c r="G672" i="1"/>
  <c r="G628" i="1"/>
  <c r="G688" i="1"/>
  <c r="M688" i="1" s="1"/>
  <c r="G668" i="1"/>
  <c r="G642" i="1"/>
  <c r="G676" i="1"/>
  <c r="G638" i="1"/>
  <c r="G637" i="1"/>
  <c r="G670" i="1"/>
  <c r="G632" i="1"/>
  <c r="G695" i="1"/>
  <c r="G635" i="1"/>
  <c r="G691" i="1"/>
  <c r="G687" i="1"/>
  <c r="G645" i="1"/>
  <c r="G716" i="1"/>
  <c r="G703" i="1"/>
  <c r="M703" i="1" s="1"/>
  <c r="G671" i="1"/>
  <c r="G636" i="1"/>
  <c r="G641" i="1"/>
  <c r="G677" i="1"/>
  <c r="M677" i="1" s="1"/>
  <c r="G694" i="1"/>
  <c r="M694" i="1" s="1"/>
  <c r="G689" i="1"/>
  <c r="G699" i="1"/>
  <c r="G712" i="1"/>
  <c r="G707" i="1"/>
  <c r="G644" i="1"/>
  <c r="G684" i="1"/>
  <c r="M684" i="1" s="1"/>
  <c r="G680" i="1"/>
  <c r="M680" i="1" s="1"/>
  <c r="G696" i="1"/>
  <c r="M696" i="1" s="1"/>
  <c r="G690" i="1"/>
  <c r="M690" i="1" s="1"/>
  <c r="G704" i="1"/>
  <c r="G630" i="1"/>
  <c r="G639" i="1"/>
  <c r="G669" i="1"/>
  <c r="G685" i="1"/>
  <c r="G631" i="1"/>
  <c r="G686" i="1"/>
  <c r="G646" i="1"/>
  <c r="G643" i="1"/>
  <c r="G692" i="1"/>
  <c r="G682" i="1"/>
  <c r="M682" i="1" s="1"/>
  <c r="G626" i="1"/>
  <c r="G715" i="1" s="1"/>
  <c r="G697" i="1"/>
  <c r="M697" i="1" s="1"/>
  <c r="G627" i="1"/>
  <c r="G681" i="1"/>
  <c r="G706" i="1"/>
  <c r="F715" i="1"/>
  <c r="Y748" i="1" l="1"/>
  <c r="C87" i="9"/>
  <c r="C151" i="9"/>
  <c r="Y762" i="1"/>
  <c r="Y743" i="1"/>
  <c r="E55" i="9"/>
  <c r="I87" i="9"/>
  <c r="Y754" i="1"/>
  <c r="Y749" i="1"/>
  <c r="D87" i="9"/>
  <c r="Y777" i="1"/>
  <c r="D215" i="9"/>
  <c r="D151" i="9"/>
  <c r="Y763" i="1"/>
  <c r="H55" i="9"/>
  <c r="Y746" i="1"/>
  <c r="Y769" i="1"/>
  <c r="C183" i="9"/>
  <c r="H628" i="1"/>
  <c r="Y774" i="1"/>
  <c r="H183" i="9"/>
  <c r="H151" i="9"/>
  <c r="Y767" i="1"/>
  <c r="Y776" i="1"/>
  <c r="C215" i="9"/>
  <c r="Y756" i="1"/>
  <c r="D119" i="9"/>
  <c r="E87" i="9"/>
  <c r="Y750" i="1"/>
  <c r="H119" i="9"/>
  <c r="Y760" i="1"/>
  <c r="Y739" i="1"/>
  <c r="H23" i="9"/>
  <c r="Y741" i="1"/>
  <c r="C55" i="9"/>
  <c r="H681" i="1" l="1"/>
  <c r="H699" i="1"/>
  <c r="H697" i="1"/>
  <c r="H633" i="1"/>
  <c r="H686" i="1"/>
  <c r="H690" i="1"/>
  <c r="H702" i="1"/>
  <c r="H707" i="1"/>
  <c r="H692" i="1"/>
  <c r="H629" i="1"/>
  <c r="H674" i="1"/>
  <c r="H647" i="1"/>
  <c r="H644" i="1"/>
  <c r="H700" i="1"/>
  <c r="H703" i="1"/>
  <c r="H672" i="1"/>
  <c r="H683" i="1"/>
  <c r="H679" i="1"/>
  <c r="H705" i="1"/>
  <c r="H688" i="1"/>
  <c r="H636" i="1"/>
  <c r="H693" i="1"/>
  <c r="H670" i="1"/>
  <c r="H687" i="1"/>
  <c r="H675" i="1"/>
  <c r="H676" i="1"/>
  <c r="H695" i="1"/>
  <c r="H631" i="1"/>
  <c r="H685" i="1"/>
  <c r="H640" i="1"/>
  <c r="H635" i="1"/>
  <c r="H691" i="1"/>
  <c r="H638" i="1"/>
  <c r="H646" i="1"/>
  <c r="H645" i="1"/>
  <c r="H671" i="1"/>
  <c r="H706" i="1"/>
  <c r="H684" i="1"/>
  <c r="H639" i="1"/>
  <c r="H712" i="1"/>
  <c r="H708" i="1"/>
  <c r="H701" i="1"/>
  <c r="H694" i="1"/>
  <c r="H680" i="1"/>
  <c r="H632" i="1"/>
  <c r="H637" i="1"/>
  <c r="H711" i="1"/>
  <c r="H698" i="1"/>
  <c r="H716" i="1"/>
  <c r="H704" i="1"/>
  <c r="H710" i="1"/>
  <c r="H682" i="1"/>
  <c r="H669" i="1"/>
  <c r="H709" i="1"/>
  <c r="H641" i="1"/>
  <c r="H689" i="1"/>
  <c r="H677" i="1"/>
  <c r="H643" i="1"/>
  <c r="H696" i="1"/>
  <c r="H668" i="1"/>
  <c r="H713" i="1"/>
  <c r="H634" i="1"/>
  <c r="H673" i="1"/>
  <c r="H642" i="1"/>
  <c r="H630" i="1"/>
  <c r="H678" i="1"/>
  <c r="H715" i="1" l="1"/>
  <c r="I629" i="1"/>
  <c r="I645" i="1" l="1"/>
  <c r="I668" i="1"/>
  <c r="I700" i="1"/>
  <c r="I716" i="1"/>
  <c r="I692" i="1"/>
  <c r="I644" i="1"/>
  <c r="I675" i="1"/>
  <c r="I674" i="1"/>
  <c r="I681" i="1"/>
  <c r="I687" i="1"/>
  <c r="I688" i="1"/>
  <c r="I697" i="1"/>
  <c r="I672" i="1"/>
  <c r="I713" i="1"/>
  <c r="I639" i="1"/>
  <c r="I694" i="1"/>
  <c r="I693" i="1"/>
  <c r="I706" i="1"/>
  <c r="I679" i="1"/>
  <c r="I708" i="1"/>
  <c r="I630" i="1"/>
  <c r="I633" i="1"/>
  <c r="I636" i="1"/>
  <c r="I637" i="1"/>
  <c r="I696" i="1"/>
  <c r="I685" i="1"/>
  <c r="I705" i="1"/>
  <c r="I642" i="1"/>
  <c r="I682" i="1"/>
  <c r="I691" i="1"/>
  <c r="I683" i="1"/>
  <c r="I676" i="1"/>
  <c r="I695" i="1"/>
  <c r="I686" i="1"/>
  <c r="I641" i="1"/>
  <c r="I711" i="1"/>
  <c r="I671" i="1"/>
  <c r="I701" i="1"/>
  <c r="I712" i="1"/>
  <c r="I709" i="1"/>
  <c r="I678" i="1"/>
  <c r="I638" i="1"/>
  <c r="I673" i="1"/>
  <c r="I635" i="1"/>
  <c r="I646" i="1"/>
  <c r="I669" i="1"/>
  <c r="I670" i="1"/>
  <c r="I703" i="1"/>
  <c r="I699" i="1"/>
  <c r="I677" i="1"/>
  <c r="I647" i="1"/>
  <c r="I680" i="1"/>
  <c r="I690" i="1"/>
  <c r="I689" i="1"/>
  <c r="I684" i="1"/>
  <c r="I710" i="1"/>
  <c r="I698" i="1"/>
  <c r="I704" i="1"/>
  <c r="I640" i="1"/>
  <c r="I643" i="1"/>
  <c r="I631" i="1"/>
  <c r="I702" i="1"/>
  <c r="I634" i="1"/>
  <c r="I707" i="1"/>
  <c r="I632" i="1"/>
  <c r="I715" i="1" l="1"/>
  <c r="J630" i="1"/>
  <c r="J669" i="1" l="1"/>
  <c r="J707" i="1"/>
  <c r="J644" i="1"/>
  <c r="K644" i="1" s="1"/>
  <c r="J709" i="1"/>
  <c r="J681" i="1"/>
  <c r="J692" i="1"/>
  <c r="J688" i="1"/>
  <c r="J671" i="1"/>
  <c r="J643" i="1"/>
  <c r="J674" i="1"/>
  <c r="J639" i="1"/>
  <c r="J640" i="1"/>
  <c r="J686" i="1"/>
  <c r="J713" i="1"/>
  <c r="J704" i="1"/>
  <c r="J646" i="1"/>
  <c r="J668" i="1"/>
  <c r="J675" i="1"/>
  <c r="J679" i="1"/>
  <c r="J702" i="1"/>
  <c r="J635" i="1"/>
  <c r="J711" i="1"/>
  <c r="J706" i="1"/>
  <c r="J691" i="1"/>
  <c r="J676" i="1"/>
  <c r="J700" i="1"/>
  <c r="J672" i="1"/>
  <c r="J697" i="1"/>
  <c r="J690" i="1"/>
  <c r="J708" i="1"/>
  <c r="J685" i="1"/>
  <c r="J634" i="1"/>
  <c r="J712" i="1"/>
  <c r="J683" i="1"/>
  <c r="J677" i="1"/>
  <c r="J642" i="1"/>
  <c r="J678" i="1"/>
  <c r="J701" i="1"/>
  <c r="J699" i="1"/>
  <c r="J698" i="1"/>
  <c r="J705" i="1"/>
  <c r="J689" i="1"/>
  <c r="J710" i="1"/>
  <c r="J632" i="1"/>
  <c r="J636" i="1"/>
  <c r="J695" i="1"/>
  <c r="J696" i="1"/>
  <c r="J645" i="1"/>
  <c r="J703" i="1"/>
  <c r="J641" i="1"/>
  <c r="J693" i="1"/>
  <c r="J670" i="1"/>
  <c r="J638" i="1"/>
  <c r="J633" i="1"/>
  <c r="J680" i="1"/>
  <c r="J684" i="1"/>
  <c r="J716" i="1"/>
  <c r="J682" i="1"/>
  <c r="J687" i="1"/>
  <c r="J694" i="1"/>
  <c r="J637" i="1"/>
  <c r="J673" i="1"/>
  <c r="J647" i="1"/>
  <c r="L647" i="1" s="1"/>
  <c r="J631" i="1"/>
  <c r="J715" i="1" l="1"/>
  <c r="L672" i="1"/>
  <c r="M672" i="1" s="1"/>
  <c r="L679" i="1"/>
  <c r="M679" i="1" s="1"/>
  <c r="L710" i="1"/>
  <c r="L684" i="1"/>
  <c r="L704" i="1"/>
  <c r="M704" i="1" s="1"/>
  <c r="L685" i="1"/>
  <c r="M685" i="1" s="1"/>
  <c r="L716" i="1"/>
  <c r="L680" i="1"/>
  <c r="L698" i="1"/>
  <c r="M698" i="1" s="1"/>
  <c r="L705" i="1"/>
  <c r="M705" i="1" s="1"/>
  <c r="L675" i="1"/>
  <c r="L712" i="1"/>
  <c r="M712" i="1" s="1"/>
  <c r="L686" i="1"/>
  <c r="M686" i="1" s="1"/>
  <c r="L673" i="1"/>
  <c r="L678" i="1"/>
  <c r="M678" i="1" s="1"/>
  <c r="L694" i="1"/>
  <c r="L696" i="1"/>
  <c r="L688" i="1"/>
  <c r="L713" i="1"/>
  <c r="M713" i="1" s="1"/>
  <c r="L690" i="1"/>
  <c r="L687" i="1"/>
  <c r="M687" i="1" s="1"/>
  <c r="L676" i="1"/>
  <c r="M676" i="1" s="1"/>
  <c r="L683" i="1"/>
  <c r="L703" i="1"/>
  <c r="L708" i="1"/>
  <c r="L702" i="1"/>
  <c r="M702" i="1" s="1"/>
  <c r="L693" i="1"/>
  <c r="M693" i="1" s="1"/>
  <c r="L668" i="1"/>
  <c r="L697" i="1"/>
  <c r="L674" i="1"/>
  <c r="M674" i="1" s="1"/>
  <c r="L669" i="1"/>
  <c r="M669" i="1" s="1"/>
  <c r="L707" i="1"/>
  <c r="M707" i="1" s="1"/>
  <c r="L671" i="1"/>
  <c r="M671" i="1" s="1"/>
  <c r="L689" i="1"/>
  <c r="M689" i="1" s="1"/>
  <c r="L695" i="1"/>
  <c r="M695" i="1" s="1"/>
  <c r="L699" i="1"/>
  <c r="M699" i="1" s="1"/>
  <c r="L701" i="1"/>
  <c r="L706" i="1"/>
  <c r="M706" i="1" s="1"/>
  <c r="L711" i="1"/>
  <c r="L691" i="1"/>
  <c r="M691" i="1" s="1"/>
  <c r="L700" i="1"/>
  <c r="M700" i="1" s="1"/>
  <c r="L681" i="1"/>
  <c r="M681" i="1" s="1"/>
  <c r="L709" i="1"/>
  <c r="M709" i="1" s="1"/>
  <c r="L670" i="1"/>
  <c r="M670" i="1" s="1"/>
  <c r="L682" i="1"/>
  <c r="L677" i="1"/>
  <c r="L692" i="1"/>
  <c r="M692" i="1" s="1"/>
  <c r="K716" i="1"/>
  <c r="K670" i="1"/>
  <c r="K685" i="1"/>
  <c r="K680" i="1"/>
  <c r="K704" i="1"/>
  <c r="K711" i="1"/>
  <c r="K689" i="1"/>
  <c r="K710" i="1"/>
  <c r="K712" i="1"/>
  <c r="K713" i="1"/>
  <c r="K673" i="1"/>
  <c r="K674" i="1"/>
  <c r="K669" i="1"/>
  <c r="K694" i="1"/>
  <c r="K698" i="1"/>
  <c r="K695" i="1"/>
  <c r="K693" i="1"/>
  <c r="K688" i="1"/>
  <c r="K672" i="1"/>
  <c r="K676" i="1"/>
  <c r="K705" i="1"/>
  <c r="K702" i="1"/>
  <c r="K703" i="1"/>
  <c r="K706" i="1"/>
  <c r="K707" i="1"/>
  <c r="K675" i="1"/>
  <c r="K699" i="1"/>
  <c r="K677" i="1"/>
  <c r="K683" i="1"/>
  <c r="K692" i="1"/>
  <c r="K681" i="1"/>
  <c r="K671" i="1"/>
  <c r="K687" i="1"/>
  <c r="K668" i="1"/>
  <c r="K715" i="1" s="1"/>
  <c r="K686" i="1"/>
  <c r="K679" i="1"/>
  <c r="K701" i="1"/>
  <c r="K690" i="1"/>
  <c r="K684" i="1"/>
  <c r="K700" i="1"/>
  <c r="K696" i="1"/>
  <c r="K697" i="1"/>
  <c r="K691" i="1"/>
  <c r="K708" i="1"/>
  <c r="K709" i="1"/>
  <c r="K678" i="1"/>
  <c r="K682" i="1"/>
  <c r="Y747" i="1" l="1"/>
  <c r="I55" i="9"/>
  <c r="F151" i="9"/>
  <c r="Y765" i="1"/>
  <c r="F23" i="9"/>
  <c r="Y737" i="1"/>
  <c r="I23" i="9"/>
  <c r="Y740" i="1"/>
  <c r="G119" i="9"/>
  <c r="Y759" i="1"/>
  <c r="H87" i="9"/>
  <c r="Y753" i="1"/>
  <c r="Y744" i="1"/>
  <c r="F55" i="9"/>
  <c r="E215" i="9"/>
  <c r="Y778" i="1"/>
  <c r="Y764" i="1"/>
  <c r="E151" i="9"/>
  <c r="F87" i="9"/>
  <c r="Y751" i="1"/>
  <c r="Y758" i="1"/>
  <c r="F119" i="9"/>
  <c r="Y736" i="1"/>
  <c r="E23" i="9"/>
  <c r="G151" i="9"/>
  <c r="Y766" i="1"/>
  <c r="Y772" i="1"/>
  <c r="F183" i="9"/>
  <c r="I119" i="9"/>
  <c r="Y761" i="1"/>
  <c r="G183" i="9"/>
  <c r="Y773" i="1"/>
  <c r="Y768" i="1"/>
  <c r="I151" i="9"/>
  <c r="Y770" i="1"/>
  <c r="D183" i="9"/>
  <c r="G55" i="9"/>
  <c r="Y745" i="1"/>
  <c r="Y775" i="1"/>
  <c r="I183" i="9"/>
  <c r="Y757" i="1"/>
  <c r="E119" i="9"/>
  <c r="Y755" i="1"/>
  <c r="C119" i="9"/>
  <c r="Y735" i="1"/>
  <c r="D23" i="9"/>
  <c r="L715" i="1"/>
  <c r="M668" i="1"/>
  <c r="D55" i="9"/>
  <c r="Y742" i="1"/>
  <c r="F215" i="9"/>
  <c r="Y779" i="1"/>
  <c r="G87" i="9"/>
  <c r="Y752" i="1"/>
  <c r="Y771" i="1"/>
  <c r="E183" i="9"/>
  <c r="G23" i="9"/>
  <c r="Y738" i="1"/>
  <c r="M715" i="1" l="1"/>
  <c r="C23" i="9"/>
  <c r="Y734" i="1"/>
  <c r="Y815" i="1" s="1"/>
</calcChain>
</file>

<file path=xl/sharedStrings.xml><?xml version="1.0" encoding="utf-8"?>
<sst xmlns="http://schemas.openxmlformats.org/spreadsheetml/2006/main" count="4941" uniqueCount="1283">
  <si>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</si>
  <si>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</si>
  <si>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</si>
  <si>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</si>
  <si>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</si>
  <si>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</si>
  <si>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</si>
  <si>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</si>
  <si>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</si>
  <si>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</si>
  <si>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</si>
  <si>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</si>
  <si>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</si>
  <si>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</si>
  <si>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</si>
  <si>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</si>
  <si>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</si>
  <si>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</si>
  <si>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</si>
  <si>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</si>
  <si>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</si>
  <si>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</si>
  <si>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</si>
  <si>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</si>
  <si>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</si>
  <si>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</si>
  <si>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</si>
  <si>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</si>
  <si>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</si>
  <si>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</si>
  <si>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</si>
  <si>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</si>
  <si>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</si>
  <si>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</si>
  <si>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</si>
  <si>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</si>
  <si>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</si>
  <si>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</si>
  <si>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</si>
  <si>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</si>
  <si>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</si>
  <si>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</si>
  <si>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</si>
  <si>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</si>
  <si>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</si>
  <si>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</si>
  <si>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</si>
  <si>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</si>
  <si>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</si>
  <si>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</si>
  <si>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</si>
  <si>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</si>
  <si>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</si>
  <si>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</si>
  <si>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</si>
  <si>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</si>
  <si>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</si>
  <si>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</si>
  <si>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</si>
  <si>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</si>
  <si>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</si>
  <si>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</si>
  <si>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</si>
  <si>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</si>
  <si>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</si>
  <si>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</si>
  <si>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</si>
  <si>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</si>
  <si>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</si>
  <si>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</si>
  <si>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</si>
  <si>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</si>
  <si>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</si>
  <si>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</si>
  <si>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</si>
  <si>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</si>
  <si>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</si>
  <si>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</si>
  <si>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</si>
  <si>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</si>
  <si>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</si>
  <si>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</si>
  <si>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</si>
  <si>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</si>
  <si>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</si>
  <si>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</si>
  <si>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</si>
  <si>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</si>
  <si>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</si>
  <si>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</si>
  <si>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</si>
  <si>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</si>
  <si>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</si>
  <si>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</si>
  <si>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</si>
  <si>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</si>
  <si>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</si>
  <si>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</si>
  <si>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</si>
  <si>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</si>
  <si>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</si>
  <si>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</si>
  <si>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</si>
  <si>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</si>
  <si>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</si>
  <si>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</si>
  <si>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</si>
  <si>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</si>
  <si>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</si>
  <si>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</si>
  <si>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</si>
  <si>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</si>
  <si>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</si>
  <si>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</si>
  <si>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</si>
  <si>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</si>
  <si>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</si>
  <si>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</si>
  <si>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</si>
  <si>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</si>
  <si>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</si>
  <si>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</si>
  <si>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</si>
  <si>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</si>
  <si>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</si>
  <si>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</si>
  <si>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</si>
  <si>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</si>
  <si>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</si>
  <si>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</si>
  <si>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</si>
  <si>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</si>
  <si>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</si>
  <si>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</si>
  <si>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</si>
  <si>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</si>
  <si>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</si>
  <si>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</si>
  <si>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</si>
  <si>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</si>
  <si>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</si>
  <si>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</si>
  <si>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</si>
  <si>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</si>
  <si>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</si>
  <si>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</si>
  <si>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</si>
  <si>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</si>
  <si>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</si>
  <si>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</si>
  <si>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</si>
  <si>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</si>
  <si>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</si>
  <si>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</si>
  <si>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</si>
  <si>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</si>
  <si>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</si>
  <si>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</si>
  <si>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</si>
  <si>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</si>
  <si>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</si>
  <si>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</si>
  <si>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</si>
  <si>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</si>
  <si>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</si>
  <si>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</si>
  <si>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</si>
  <si>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</si>
  <si>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</si>
  <si>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</si>
  <si>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</si>
  <si>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</si>
  <si>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</si>
  <si>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</si>
  <si>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</si>
  <si>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</si>
  <si>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</si>
  <si>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</si>
  <si>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</si>
  <si>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</si>
  <si>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</si>
  <si>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</si>
  <si>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</si>
  <si>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</si>
  <si>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</si>
  <si>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</si>
  <si>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</si>
  <si>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</si>
  <si>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</si>
  <si>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</si>
  <si>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</si>
  <si>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</si>
  <si>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</si>
  <si>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</si>
  <si>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</si>
  <si>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</si>
  <si>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</si>
  <si>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</si>
  <si>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</si>
  <si>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</si>
  <si>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</si>
  <si>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</si>
  <si>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</si>
  <si>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</si>
  <si>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</si>
  <si>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</si>
  <si>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</si>
  <si>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</si>
  <si>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</si>
  <si>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</si>
  <si>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</si>
  <si>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</si>
  <si>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</si>
  <si>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</si>
  <si>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</si>
  <si>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</si>
  <si>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</si>
  <si>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</si>
  <si>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</si>
  <si>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</si>
  <si>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</si>
  <si>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</si>
  <si>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</si>
  <si>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</si>
  <si>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</si>
  <si>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</si>
  <si>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</si>
  <si>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</si>
  <si>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</si>
  <si>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</si>
  <si>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</si>
  <si>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</si>
  <si>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</si>
  <si>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</si>
  <si>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</si>
  <si>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</si>
  <si>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</si>
  <si>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</si>
  <si>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</si>
  <si>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</si>
  <si>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</si>
  <si>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</si>
  <si>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</si>
  <si>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</si>
  <si>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</si>
  <si>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</si>
  <si>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</si>
  <si>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</si>
  <si>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</si>
  <si>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</si>
  <si>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</si>
  <si>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</si>
  <si>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</si>
  <si>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</si>
  <si>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</si>
  <si>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</si>
  <si>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</si>
  <si>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</si>
  <si>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</si>
  <si>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</si>
  <si>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</si>
  <si>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</si>
  <si>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</si>
  <si>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</si>
  <si>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</si>
  <si>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</si>
  <si>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</si>
  <si>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</si>
  <si>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</si>
  <si>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</si>
  <si>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</si>
  <si>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</si>
  <si>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</si>
  <si>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</si>
  <si>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</si>
  <si>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</si>
  <si>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</si>
  <si>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</si>
  <si>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</si>
  <si>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</si>
  <si>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</si>
  <si>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</si>
  <si>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</si>
  <si>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</si>
  <si>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</si>
  <si>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</si>
  <si>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</si>
  <si>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</si>
  <si>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</si>
  <si>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</si>
  <si>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</si>
  <si>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</si>
  <si>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</si>
  <si>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</si>
  <si>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</si>
  <si>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</si>
  <si>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</si>
  <si>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</si>
  <si>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</si>
  <si>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</si>
  <si>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</si>
  <si>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</si>
  <si>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</si>
  <si>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</si>
  <si>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</si>
  <si>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</si>
  <si>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</si>
  <si>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</si>
  <si>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</si>
  <si>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</si>
  <si>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</si>
  <si>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</si>
  <si>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</si>
  <si>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</si>
  <si>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</si>
  <si>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</si>
  <si>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</si>
  <si>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</si>
  <si>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</si>
  <si>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</si>
  <si>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</si>
  <si>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</si>
  <si>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</si>
  <si>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</si>
  <si>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</si>
  <si>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</si>
  <si>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</si>
  <si>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</si>
  <si>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</si>
  <si>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</si>
  <si>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</si>
  <si>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</si>
  <si>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</si>
  <si>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</si>
  <si>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</si>
  <si>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</si>
  <si>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</si>
  <si>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</si>
  <si>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</si>
  <si>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</si>
  <si>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</si>
  <si>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</si>
  <si>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</si>
  <si>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</si>
  <si>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</si>
  <si>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</si>
  <si>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</si>
  <si>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</si>
  <si>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</si>
  <si>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</si>
  <si>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</si>
  <si>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</si>
  <si>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</si>
  <si>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</si>
  <si>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</si>
  <si>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</si>
  <si>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</si>
  <si>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</si>
  <si>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</si>
  <si>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</si>
  <si>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</si>
  <si>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</si>
  <si>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</si>
  <si>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</si>
  <si>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</si>
  <si>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</si>
  <si>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</si>
  <si>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</si>
  <si>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</si>
  <si>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</si>
  <si>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</si>
  <si>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</si>
  <si>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</si>
  <si>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</si>
  <si>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</si>
  <si>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</si>
  <si>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</si>
  <si>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</si>
  <si>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</si>
  <si>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</si>
  <si>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</si>
  <si>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</si>
  <si>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</si>
  <si>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</si>
  <si>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</si>
  <si>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</si>
  <si>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</si>
  <si>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</si>
  <si>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</si>
  <si>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</si>
  <si>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</si>
  <si>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</si>
  <si>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</si>
  <si>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</si>
  <si>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</si>
  <si>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</si>
  <si>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</si>
  <si>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</si>
  <si>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</si>
  <si>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</si>
  <si>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</si>
  <si>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</si>
  <si>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</si>
  <si>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</si>
  <si>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</si>
  <si>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</si>
  <si>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</si>
  <si>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</si>
  <si>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</si>
  <si>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</si>
  <si>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</si>
  <si>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</si>
  <si>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</si>
  <si>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</si>
  <si>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</si>
  <si>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</si>
  <si>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</si>
  <si>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</si>
  <si>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</si>
  <si>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</si>
  <si>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</si>
  <si>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</si>
  <si>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</si>
  <si>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</si>
  <si>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</si>
  <si>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</si>
  <si>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</si>
  <si>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</si>
  <si>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</si>
  <si>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</si>
  <si>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</si>
  <si>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</si>
  <si>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</si>
  <si>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</si>
  <si>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</si>
  <si>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</si>
  <si>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</si>
  <si>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</si>
  <si>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</si>
  <si>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</si>
  <si>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</si>
  <si>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</si>
  <si>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</si>
  <si>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</si>
  <si>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</si>
  <si>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</si>
  <si>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</si>
  <si>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</si>
  <si>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</si>
  <si>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</si>
  <si>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</si>
  <si>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</si>
  <si>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</si>
  <si>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</si>
  <si>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</si>
  <si>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</si>
  <si>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</si>
  <si>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</si>
  <si>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</si>
  <si>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</si>
  <si>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</si>
  <si>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</si>
  <si>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</si>
  <si>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</si>
  <si>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</si>
  <si>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</si>
  <si>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</si>
  <si>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</si>
  <si>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</si>
  <si>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</si>
  <si>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</si>
  <si>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</si>
  <si>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</si>
  <si>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</si>
  <si>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</si>
  <si>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</si>
  <si>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</si>
  <si>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</si>
  <si>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</si>
  <si>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</si>
  <si>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</si>
  <si>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</si>
  <si>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</si>
  <si>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</si>
  <si>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</si>
  <si>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</si>
  <si>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</si>
  <si>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</si>
  <si>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</si>
  <si>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</si>
  <si>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</si>
  <si>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</si>
  <si>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</si>
  <si>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</si>
  <si>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</si>
  <si>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</si>
  <si>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</si>
  <si>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</si>
  <si>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</si>
  <si>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</si>
  <si>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</si>
  <si>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</si>
  <si>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</si>
  <si>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</si>
  <si>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</si>
  <si>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</si>
  <si>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</si>
  <si>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</si>
  <si>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</si>
  <si>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</si>
  <si>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</si>
  <si>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</si>
  <si>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</si>
  <si>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</si>
  <si>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</si>
  <si>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</si>
  <si>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</si>
  <si>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</si>
  <si>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</si>
  <si>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</si>
  <si>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</si>
  <si>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</si>
  <si>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</si>
  <si>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</si>
  <si>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</si>
  <si>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</si>
  <si>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</si>
  <si>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</si>
  <si>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</si>
  <si>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</si>
  <si>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</si>
  <si>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</si>
  <si>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</si>
  <si>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</si>
  <si>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</si>
  <si>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</si>
  <si>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</si>
  <si>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</si>
  <si>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</si>
  <si>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</si>
  <si>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</si>
  <si>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</si>
  <si>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</si>
  <si>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</si>
  <si>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</si>
  <si>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</si>
  <si>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</si>
  <si>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</si>
  <si>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</si>
  <si>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</si>
  <si>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</si>
  <si>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</si>
  <si>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</si>
  <si>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</si>
  <si>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</si>
  <si>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</si>
  <si>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</si>
  <si>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</si>
  <si>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</si>
  <si>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</si>
  <si>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</si>
  <si>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</si>
  <si>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</si>
  <si>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</si>
  <si>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</si>
  <si>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</si>
  <si>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</si>
  <si>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</si>
  <si>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</si>
  <si>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</si>
  <si>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</si>
  <si>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</si>
  <si>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</si>
  <si>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</si>
  <si>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</si>
  <si>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</si>
  <si>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</si>
  <si>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</si>
  <si>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</si>
  <si>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</si>
  <si>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</si>
  <si>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</si>
  <si>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</si>
  <si>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</si>
  <si>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</si>
  <si>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</si>
  <si>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</si>
  <si>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</si>
  <si>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</si>
  <si>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</si>
  <si>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</si>
  <si>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</si>
  <si>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</si>
  <si>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</si>
  <si>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</si>
  <si>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</si>
  <si>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</si>
  <si>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</si>
  <si>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</si>
  <si>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</si>
  <si>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</si>
  <si>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</si>
  <si>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</si>
  <si>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</si>
  <si>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</si>
  <si>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</si>
  <si>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</si>
  <si>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</si>
  <si>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</si>
  <si>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</si>
  <si>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</si>
  <si>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</si>
  <si>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</si>
  <si>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</si>
  <si>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</si>
  <si>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</si>
  <si>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</si>
  <si>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</si>
  <si>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</si>
  <si>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</si>
  <si>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</si>
  <si>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</si>
  <si>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</si>
  <si>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</si>
  <si>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</si>
  <si>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</si>
  <si>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</si>
  <si>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</si>
  <si>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</si>
  <si>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</si>
  <si>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</si>
  <si>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</si>
  <si>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</si>
  <si>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</si>
  <si>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</si>
  <si>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</si>
  <si>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</si>
  <si>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</si>
  <si>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</si>
  <si>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</si>
  <si>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</si>
  <si>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</si>
  <si>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</si>
  <si>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</si>
  <si>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</si>
  <si>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</si>
  <si>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</si>
  <si>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</si>
  <si>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</si>
  <si>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</si>
  <si>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</si>
  <si>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</si>
  <si>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</si>
  <si>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</si>
  <si>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</si>
  <si>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</si>
  <si>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</si>
  <si>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</si>
  <si>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</si>
  <si>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</si>
  <si>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</si>
  <si>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</si>
  <si>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</si>
  <si>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</si>
  <si>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</si>
  <si>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</si>
  <si>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</si>
  <si>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</si>
  <si>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</si>
  <si>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</si>
  <si>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</si>
  <si>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</si>
  <si>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</si>
  <si>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</si>
  <si>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</si>
  <si>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</si>
  <si>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</si>
  <si>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</si>
  <si>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</si>
  <si>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</si>
  <si>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</si>
  <si>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</si>
  <si>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</si>
  <si>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</si>
  <si>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</si>
  <si>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</si>
  <si>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</si>
  <si>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</si>
  <si>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</si>
  <si>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</si>
  <si>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</si>
  <si>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</si>
  <si>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</si>
  <si>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</si>
  <si>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</si>
  <si>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</si>
  <si>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</si>
  <si>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</si>
  <si>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</si>
  <si>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</si>
  <si>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</si>
  <si>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</si>
  <si>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</si>
  <si>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</si>
  <si>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</si>
  <si>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</si>
  <si>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</si>
  <si>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</si>
  <si>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</si>
  <si>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</si>
  <si>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</si>
  <si>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</si>
  <si>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</si>
  <si>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</si>
  <si>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</si>
  <si>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</si>
  <si>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</si>
  <si>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</si>
  <si>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</si>
  <si>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</si>
  <si>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</si>
  <si>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</si>
  <si>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</si>
  <si>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</si>
  <si>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</si>
  <si>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</si>
  <si>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</si>
  <si>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</si>
  <si>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</si>
  <si>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</si>
  <si>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</si>
  <si>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</si>
  <si>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</si>
  <si>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</si>
  <si>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</si>
  <si>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</si>
  <si>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</si>
  <si>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</si>
  <si>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</si>
  <si>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</si>
  <si>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</si>
  <si>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</si>
  <si>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</si>
  <si>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</si>
  <si>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</si>
  <si>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</si>
  <si>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</si>
  <si>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</si>
  <si>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</si>
  <si>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</si>
  <si>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</si>
  <si>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</si>
  <si>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</si>
  <si>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</si>
  <si>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</si>
  <si>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</si>
  <si>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</si>
  <si>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</si>
  <si>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</si>
  <si>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</si>
  <si>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</si>
  <si>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</si>
  <si>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</si>
  <si>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</si>
  <si>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</si>
  <si>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</si>
  <si>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</si>
  <si>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</si>
  <si>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</si>
  <si>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</si>
  <si>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</si>
  <si>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</si>
  <si>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</si>
  <si>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</si>
  <si>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</si>
  <si>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</si>
  <si>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</si>
  <si>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</si>
  <si>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</si>
  <si>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</si>
  <si>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</si>
  <si>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</si>
  <si>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</si>
  <si>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</si>
  <si>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</si>
  <si>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</si>
  <si>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</si>
  <si>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</si>
  <si>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</si>
  <si>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</si>
  <si>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</si>
  <si>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</si>
  <si>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</si>
  <si>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</si>
  <si>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</si>
  <si>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</si>
  <si>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</si>
  <si>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</si>
  <si>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</si>
  <si>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</si>
  <si>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</si>
  <si>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</si>
  <si>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</si>
  <si>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</si>
  <si>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</si>
  <si>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</si>
  <si>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</si>
  <si>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</si>
  <si>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</si>
  <si>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</si>
  <si>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</si>
  <si>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</si>
  <si>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</si>
  <si>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</si>
  <si>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</si>
  <si>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</si>
  <si>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</si>
  <si>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</si>
  <si>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</si>
  <si>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</si>
  <si>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</si>
  <si>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</si>
  <si>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</si>
  <si>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</si>
  <si>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</si>
  <si>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</si>
  <si>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</si>
  <si>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</si>
  <si>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</si>
  <si>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</si>
  <si>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</si>
  <si>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</si>
  <si>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</si>
  <si>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</si>
  <si>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</si>
  <si>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</si>
  <si>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</si>
  <si>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</si>
  <si>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</si>
  <si>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</si>
  <si>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</si>
  <si>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</si>
  <si>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</si>
  <si>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</si>
  <si>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</si>
  <si>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</si>
  <si>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</si>
  <si>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</si>
  <si>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</si>
  <si>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</si>
  <si>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</si>
  <si>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</si>
  <si>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</si>
  <si>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</si>
  <si>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</si>
  <si>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</si>
  <si>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</si>
  <si>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</si>
  <si>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</si>
  <si>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</si>
  <si>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</si>
  <si>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</si>
  <si>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</si>
  <si>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</si>
  <si>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</si>
  <si>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</si>
  <si>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</si>
  <si>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</si>
  <si>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</si>
  <si>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</si>
  <si>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</si>
  <si>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</si>
  <si>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</si>
  <si>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</si>
  <si>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</si>
  <si>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</si>
  <si>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</si>
  <si>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</si>
  <si>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</si>
  <si>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</si>
  <si>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</si>
  <si>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</si>
  <si>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</si>
  <si>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</si>
  <si>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</si>
  <si>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</si>
  <si>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</si>
  <si>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</si>
  <si>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</si>
  <si>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</si>
  <si>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</si>
  <si>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</si>
  <si>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</si>
  <si>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</si>
  <si>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</si>
  <si>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</si>
  <si>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</si>
  <si>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</si>
  <si>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</si>
  <si>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</si>
  <si>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</si>
  <si>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</si>
  <si>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</si>
  <si>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</si>
  <si>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</si>
  <si>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</si>
  <si>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</si>
  <si>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</si>
  <si>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</si>
  <si>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</si>
  <si>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</si>
  <si>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</si>
  <si>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</si>
  <si>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</si>
  <si>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</si>
  <si>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</si>
  <si>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</si>
  <si>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</si>
  <si>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</si>
  <si>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</si>
  <si>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</si>
  <si>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</si>
  <si>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</si>
  <si>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</si>
  <si>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</si>
  <si>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</si>
  <si>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</si>
  <si>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</si>
  <si>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</si>
  <si>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</si>
  <si>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</si>
  <si>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</si>
  <si>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</si>
  <si>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</si>
  <si>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</si>
  <si>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</si>
  <si>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</si>
  <si>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</si>
  <si>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</si>
  <si>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</si>
  <si>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</si>
  <si>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</si>
  <si>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</si>
  <si>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</si>
  <si>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</si>
  <si>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</si>
  <si>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</si>
  <si>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</si>
  <si>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</si>
  <si>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</si>
  <si>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</si>
  <si>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</si>
  <si>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</si>
  <si>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</si>
  <si>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</si>
  <si>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</si>
  <si>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</si>
  <si>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</si>
  <si>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</si>
  <si>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</si>
  <si>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</si>
  <si>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</si>
  <si>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</si>
  <si>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</si>
  <si>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</si>
  <si>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</si>
  <si>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</si>
  <si>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</si>
  <si>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</si>
  <si>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</si>
  <si>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</si>
  <si>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</si>
  <si>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</si>
  <si>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</si>
  <si>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</si>
  <si>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</si>
  <si>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</si>
  <si>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</si>
  <si>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</si>
  <si>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</si>
  <si>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</si>
  <si>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</si>
  <si>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</si>
  <si>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</si>
  <si>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</si>
  <si>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</si>
  <si>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</si>
  <si>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</si>
  <si>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</si>
  <si>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</si>
  <si>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</si>
  <si>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</si>
  <si>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</si>
  <si>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</si>
  <si>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</si>
  <si>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</si>
  <si>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</si>
  <si>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</si>
  <si>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</si>
  <si>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</si>
  <si>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</si>
  <si>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</si>
  <si>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</si>
  <si>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</si>
  <si>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</si>
  <si>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</si>
  <si>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</si>
  <si>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</si>
  <si>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</si>
  <si>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</si>
  <si>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</si>
  <si>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</si>
  <si>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</si>
  <si>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</si>
  <si>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</si>
  <si>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</si>
  <si>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</si>
  <si>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</si>
  <si>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</si>
  <si>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</si>
  <si>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</si>
  <si>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</si>
  <si>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</si>
  <si>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</si>
  <si>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</si>
  <si>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</si>
  <si>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</si>
  <si>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</si>
  <si>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</si>
  <si>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</si>
  <si>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</si>
  <si>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</si>
  <si>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</si>
  <si>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</si>
  <si>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</si>
  <si>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</si>
  <si>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</si>
  <si>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</si>
  <si>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</si>
  <si>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</si>
  <si>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</si>
  <si>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</si>
  <si>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</si>
  <si>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</si>
  <si>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</si>
  <si>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</si>
  <si>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</si>
  <si>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</si>
  <si>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</si>
  <si>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</si>
  <si>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</si>
  <si>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</si>
  <si>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</si>
  <si>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</si>
  <si>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</si>
  <si>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</si>
  <si>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</si>
  <si>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</si>
  <si>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</si>
  <si>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</si>
  <si>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</si>
  <si>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</si>
  <si>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</si>
  <si>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</si>
  <si>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</si>
  <si>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</si>
  <si>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</si>
  <si>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</si>
  <si>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</si>
  <si>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</si>
  <si>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</si>
  <si>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</si>
  <si>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</si>
  <si>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</si>
  <si>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</si>
  <si>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</si>
  <si>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</si>
  <si>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</si>
  <si>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</si>
  <si>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</si>
  <si>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</si>
  <si>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</si>
  <si>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</si>
  <si>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</si>
  <si>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</si>
  <si>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</si>
  <si>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</si>
  <si>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</si>
  <si>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</si>
  <si>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</si>
  <si>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</si>
  <si>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</si>
  <si>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</si>
  <si>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</si>
  <si>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</si>
  <si>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</si>
  <si>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</si>
  <si>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</si>
  <si>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</si>
  <si>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</si>
  <si>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</si>
  <si>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</si>
  <si>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</si>
  <si>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</si>
  <si>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</si>
  <si>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</si>
  <si>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</si>
  <si>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</si>
  <si>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</si>
  <si>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</si>
  <si>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</si>
  <si>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</si>
  <si>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</si>
  <si>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</si>
  <si>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</si>
  <si>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</si>
  <si>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</si>
  <si>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</si>
  <si>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</si>
  <si>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</si>
  <si>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</si>
  <si>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</si>
  <si>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</si>
  <si>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</si>
  <si>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</si>
  <si>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</si>
  <si>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</si>
  <si>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</si>
  <si>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</si>
  <si>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</si>
  <si>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</si>
  <si>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</si>
  <si>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</si>
  <si>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</si>
  <si>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</si>
  <si>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</si>
  <si>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</si>
  <si>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</si>
  <si>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</si>
  <si>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</si>
  <si>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</si>
  <si>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</si>
  <si>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</si>
  <si>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</si>
  <si>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</si>
  <si>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</si>
  <si>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</si>
  <si>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</si>
  <si>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</si>
  <si>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</si>
  <si>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</si>
  <si>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</si>
  <si>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</si>
  <si>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</si>
  <si>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</si>
  <si>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</si>
  <si>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</si>
  <si>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</si>
  <si>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</si>
  <si>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</si>
  <si>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</si>
  <si>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</si>
  <si>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</si>
  <si>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</si>
  <si>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</si>
  <si>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</si>
  <si>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</si>
  <si>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</si>
  <si>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</si>
  <si>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</si>
  <si>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</si>
  <si>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</si>
  <si>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</si>
  <si>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</si>
  <si>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</si>
  <si>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</si>
  <si>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</si>
  <si>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</si>
  <si>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</si>
  <si>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</si>
  <si>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</si>
  <si>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</si>
  <si>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</si>
  <si>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</si>
  <si>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</si>
  <si>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</si>
  <si>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</si>
  <si>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</si>
  <si>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</si>
  <si>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</si>
  <si>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</si>
  <si>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</si>
  <si>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</si>
  <si>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</si>
  <si>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</si>
  <si>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</si>
  <si>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</si>
  <si>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</si>
  <si>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</si>
  <si>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</si>
  <si>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</si>
  <si>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</si>
  <si>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</si>
  <si>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</si>
  <si>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</si>
  <si>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</si>
  <si>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</si>
  <si>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</si>
  <si>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</si>
  <si>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</si>
  <si>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</si>
  <si>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</si>
  <si>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</si>
  <si>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</si>
  <si>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</si>
  <si>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</si>
  <si>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</si>
  <si>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</si>
  <si>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</si>
  <si>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</si>
  <si>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</si>
  <si>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</si>
  <si>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</si>
  <si>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</si>
  <si>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</si>
  <si>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</si>
  <si>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</si>
  <si>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</si>
  <si>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</si>
  <si>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</si>
  <si>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</si>
  <si>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</si>
  <si>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</si>
  <si>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</si>
  <si>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</si>
  <si>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</si>
  <si>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</si>
  <si>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</si>
  <si>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</si>
  <si>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</si>
  <si>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</si>
  <si>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</si>
  <si>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</si>
  <si>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</si>
  <si>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</si>
  <si>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</si>
  <si>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</si>
  <si>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</si>
  <si>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</si>
  <si>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</si>
  <si>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</si>
  <si>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</si>
  <si>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</si>
  <si>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</si>
  <si>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</si>
  <si>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</si>
  <si>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</si>
  <si>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</si>
  <si>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</si>
  <si>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</si>
  <si>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</si>
  <si>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</si>
  <si>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</si>
  <si>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</si>
  <si>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</si>
  <si>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</si>
  <si>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</si>
  <si>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</si>
  <si>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</si>
  <si>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12/31/2020</t>
  </si>
  <si>
    <t>Grays Harbor County Public Hospital District No. 1</t>
  </si>
  <si>
    <t>Elma, WA 98541</t>
  </si>
  <si>
    <t>Grays Harbor County</t>
  </si>
  <si>
    <t>Josh Martin</t>
  </si>
  <si>
    <t>James Hansen</t>
  </si>
  <si>
    <t>Drew Hooper</t>
  </si>
  <si>
    <t>360-346-2222</t>
  </si>
  <si>
    <t>600 East Main Street</t>
  </si>
  <si>
    <t>360-346-2160</t>
  </si>
  <si>
    <t>186</t>
  </si>
  <si>
    <t>12/31/2019</t>
  </si>
  <si>
    <t>Grays Harbor County Public Hospital District No.1</t>
  </si>
  <si>
    <t xml:space="preserve">Grays Harbor County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</si>
</sst>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14" fillId="0" borderId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8" fontId="9" fillId="4" borderId="14" xfId="4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9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 3 2" xfId="4" xr:uid="{E87D5383-8135-4B6D-BBEA-8F33952BEAF6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18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851</v>
          </cell>
          <cell r="F59"/>
          <cell r="G59"/>
          <cell r="H59"/>
          <cell r="I59"/>
          <cell r="J59"/>
          <cell r="K59"/>
          <cell r="L59">
            <v>527</v>
          </cell>
          <cell r="M59"/>
          <cell r="N59"/>
          <cell r="O59"/>
          <cell r="P59"/>
          <cell r="Q59"/>
          <cell r="R59"/>
          <cell r="U59">
            <v>139753</v>
          </cell>
          <cell r="V59"/>
          <cell r="W59">
            <v>3085</v>
          </cell>
          <cell r="X59">
            <v>4080</v>
          </cell>
          <cell r="Y59">
            <v>6670.16</v>
          </cell>
          <cell r="Z59"/>
          <cell r="AA59"/>
          <cell r="AC59"/>
          <cell r="AD59"/>
          <cell r="AE59">
            <v>2355</v>
          </cell>
          <cell r="AF59"/>
          <cell r="AG59">
            <v>14348</v>
          </cell>
          <cell r="AH59"/>
          <cell r="AI59"/>
          <cell r="AJ59">
            <v>52651</v>
          </cell>
          <cell r="AK59"/>
          <cell r="AL59"/>
          <cell r="AM59"/>
          <cell r="AN59"/>
          <cell r="AO59">
            <v>7906</v>
          </cell>
          <cell r="AP59"/>
          <cell r="AQ59"/>
          <cell r="AR59"/>
          <cell r="AS59"/>
          <cell r="AT59"/>
          <cell r="AU59"/>
          <cell r="AY59">
            <v>5965</v>
          </cell>
          <cell r="AZ59"/>
          <cell r="BA59"/>
          <cell r="BE59">
            <v>54950</v>
          </cell>
        </row>
        <row r="71">
          <cell r="D71">
            <v>0</v>
          </cell>
          <cell r="E71">
            <v>2722834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882</v>
          </cell>
          <cell r="T71">
            <v>0</v>
          </cell>
          <cell r="U71">
            <v>2054456</v>
          </cell>
          <cell r="V71">
            <v>724</v>
          </cell>
          <cell r="W71">
            <v>237312</v>
          </cell>
          <cell r="X71">
            <v>102781</v>
          </cell>
          <cell r="Y71">
            <v>1713997</v>
          </cell>
          <cell r="Z71">
            <v>0</v>
          </cell>
          <cell r="AA71">
            <v>0</v>
          </cell>
          <cell r="AB71">
            <v>867541</v>
          </cell>
          <cell r="AC71">
            <v>5856</v>
          </cell>
          <cell r="AD71">
            <v>0</v>
          </cell>
          <cell r="AE71">
            <v>455775</v>
          </cell>
          <cell r="AF71">
            <v>0</v>
          </cell>
          <cell r="AG71">
            <v>5182737</v>
          </cell>
          <cell r="AH71">
            <v>0</v>
          </cell>
          <cell r="AI71">
            <v>0</v>
          </cell>
          <cell r="AJ71">
            <v>9059551</v>
          </cell>
          <cell r="AK71">
            <v>4019</v>
          </cell>
          <cell r="AL71">
            <v>0</v>
          </cell>
          <cell r="AM71">
            <v>0</v>
          </cell>
          <cell r="AN71">
            <v>0</v>
          </cell>
          <cell r="AO71">
            <v>29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17</v>
          </cell>
          <cell r="AW71">
            <v>0</v>
          </cell>
          <cell r="AX71">
            <v>0</v>
          </cell>
          <cell r="AY71">
            <v>384365</v>
          </cell>
          <cell r="AZ71">
            <v>1200</v>
          </cell>
          <cell r="BA71">
            <v>0</v>
          </cell>
          <cell r="BB71">
            <v>0</v>
          </cell>
          <cell r="BC71">
            <v>0</v>
          </cell>
          <cell r="BD71">
            <v>288274</v>
          </cell>
          <cell r="BE71">
            <v>782040</v>
          </cell>
          <cell r="BF71">
            <v>599295</v>
          </cell>
          <cell r="BG71">
            <v>144911</v>
          </cell>
          <cell r="BH71">
            <v>2108693</v>
          </cell>
          <cell r="BI71">
            <v>0</v>
          </cell>
          <cell r="BJ71">
            <v>758630</v>
          </cell>
          <cell r="BK71">
            <v>2936035</v>
          </cell>
          <cell r="BL71">
            <v>0</v>
          </cell>
          <cell r="BM71">
            <v>0</v>
          </cell>
          <cell r="BN71">
            <v>1825076</v>
          </cell>
          <cell r="BO71">
            <v>99122</v>
          </cell>
          <cell r="BP71">
            <v>403617</v>
          </cell>
          <cell r="BQ71">
            <v>0</v>
          </cell>
          <cell r="BR71">
            <v>230983</v>
          </cell>
          <cell r="BS71">
            <v>0</v>
          </cell>
          <cell r="BT71">
            <v>0</v>
          </cell>
          <cell r="BU71">
            <v>0</v>
          </cell>
          <cell r="BV71">
            <v>502262</v>
          </cell>
          <cell r="BW71">
            <v>288772</v>
          </cell>
          <cell r="BX71">
            <v>0</v>
          </cell>
          <cell r="BY71">
            <v>246081</v>
          </cell>
          <cell r="BZ71">
            <v>0</v>
          </cell>
          <cell r="CA71">
            <v>118492</v>
          </cell>
          <cell r="CB71">
            <v>0</v>
          </cell>
          <cell r="CC71">
            <v>1286096</v>
          </cell>
          <cell r="CD71">
            <v>505926</v>
          </cell>
        </row>
        <row r="82">
          <cell r="C82" t="str">
            <v>12/31/2018</v>
          </cell>
        </row>
        <row r="83">
          <cell r="C83" t="str">
            <v>186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742" transitionEvaluation="1" transitionEntry="1" codeName="Sheet1">
    <pageSetUpPr autoPageBreaks="0" fitToPage="1"/>
  </sheetPr>
  <dimension ref="A1:CF817"/>
  <sheetViews>
    <sheetView showGridLines="0" tabSelected="1" topLeftCell="A742" zoomScale="75" zoomScaleNormal="75" workbookViewId="0">
      <pane xSplit="2" topLeftCell="C1" activePane="topRight" state="frozen"/>
      <selection activeCell="A37" sqref="A37"/>
      <selection pane="topRight" activeCell="B83" sqref="B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1264</v>
      </c>
      <c r="C16" s="236"/>
      <c r="F16" s="290" t="s">
        <v>1261</v>
      </c>
    </row>
    <row r="17" spans="1:6" ht="12.75" customHeight="1" x14ac:dyDescent="0.35">
      <c r="A17" s="180" t="s">
        <v>1230</v>
      </c>
      <c r="C17" s="290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5" t="s">
        <v>1234</v>
      </c>
      <c r="B20" s="275"/>
      <c r="C20" s="291"/>
      <c r="D20" s="275"/>
      <c r="E20" s="275"/>
      <c r="F20" s="275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5918333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414919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226675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302947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79410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272972</v>
      </c>
      <c r="AF48" s="195">
        <f>ROUND(((B48/CE61)*AF61),0)</f>
        <v>0</v>
      </c>
      <c r="AG48" s="195">
        <f>ROUND(((B48/CE61)*AG61),0)</f>
        <v>1039930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1698577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67198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82036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24520</v>
      </c>
      <c r="BE48" s="195">
        <f>ROUND(((B48/CE61)*BE61),0)</f>
        <v>56379</v>
      </c>
      <c r="BF48" s="195">
        <f>ROUND(((B48/CE61)*BF61),0)</f>
        <v>115730</v>
      </c>
      <c r="BG48" s="195">
        <f>ROUND(((B48/CE61)*BG61),0)</f>
        <v>0</v>
      </c>
      <c r="BH48" s="195">
        <f>ROUND(((B48/CE61)*BH61),0)</f>
        <v>135236</v>
      </c>
      <c r="BI48" s="195">
        <f>ROUND(((B48/CE61)*BI61),0)</f>
        <v>0</v>
      </c>
      <c r="BJ48" s="195">
        <f>ROUND(((B48/CE61)*BJ61),0)</f>
        <v>99415</v>
      </c>
      <c r="BK48" s="195">
        <f>ROUND(((B48/CE61)*BK61),0)</f>
        <v>374544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338518</v>
      </c>
      <c r="BO48" s="195">
        <f>ROUND(((B48/CE61)*BO61),0)</f>
        <v>24945</v>
      </c>
      <c r="BP48" s="195">
        <f>ROUND(((B48/CE61)*BP61),0)</f>
        <v>75643</v>
      </c>
      <c r="BQ48" s="195">
        <f>ROUND(((B48/CE61)*BQ61),0)</f>
        <v>0</v>
      </c>
      <c r="BR48" s="195">
        <f>ROUND(((B48/CE61)*BR61),0)</f>
        <v>47051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124647</v>
      </c>
      <c r="BW48" s="195">
        <f>ROUND(((B48/CE61)*BW61),0)</f>
        <v>29141</v>
      </c>
      <c r="BX48" s="195">
        <f>ROUND(((B48/CE61)*BX61),0)</f>
        <v>0</v>
      </c>
      <c r="BY48" s="195">
        <f>ROUND(((B48/CE61)*BY61),0)</f>
        <v>41783</v>
      </c>
      <c r="BZ48" s="195">
        <f>ROUND(((B48/CE61)*BZ61),0)</f>
        <v>0</v>
      </c>
      <c r="CA48" s="195">
        <f>ROUND(((B48/CE61)*CA61),0)</f>
        <v>2038</v>
      </c>
      <c r="CB48" s="195">
        <f>ROUND(((B48/CE61)*CB61),0)</f>
        <v>0</v>
      </c>
      <c r="CC48" s="195">
        <f>ROUND(((B48/CE61)*CC61),0)</f>
        <v>244081</v>
      </c>
      <c r="CD48" s="195"/>
      <c r="CE48" s="195">
        <f>SUM(C48:CD48)</f>
        <v>5918335</v>
      </c>
    </row>
    <row r="49" spans="1:84" ht="12.65" customHeight="1" x14ac:dyDescent="0.35">
      <c r="A49" s="175" t="s">
        <v>206</v>
      </c>
      <c r="B49" s="195">
        <f>B47+B48</f>
        <v>5918333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3298671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487597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54448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160641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17169</v>
      </c>
      <c r="AC52" s="195">
        <f>ROUND((B52/(CE76+CF76)*AC76),0)</f>
        <v>7384</v>
      </c>
      <c r="AD52" s="195">
        <f>ROUND((B52/(CE76+CF76)*AD76),0)</f>
        <v>0</v>
      </c>
      <c r="AE52" s="195">
        <f>ROUND((B52/(CE76+CF76)*AE76),0)</f>
        <v>49465</v>
      </c>
      <c r="AF52" s="195">
        <f>ROUND((B52/(CE76+CF76)*AF76),0)</f>
        <v>0</v>
      </c>
      <c r="AG52" s="195">
        <f>ROUND((B52/(CE76+CF76)*AG76),0)</f>
        <v>305735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812121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83082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54448</v>
      </c>
      <c r="BE52" s="195">
        <f>ROUND((B52/(CE76+CF76)*BE76),0)</f>
        <v>80201</v>
      </c>
      <c r="BF52" s="195">
        <f>ROUND((B52/(CE76+CF76)*BF76),0)</f>
        <v>53307</v>
      </c>
      <c r="BG52" s="195">
        <f>ROUND((B52/(CE76+CF76)*BG76),0)</f>
        <v>0</v>
      </c>
      <c r="BH52" s="195">
        <f>ROUND((B52/(CE76+CF76)*BH76),0)</f>
        <v>26173</v>
      </c>
      <c r="BI52" s="195">
        <f>ROUND((B52/(CE76+CF76)*BI76),0)</f>
        <v>0</v>
      </c>
      <c r="BJ52" s="195">
        <f>ROUND((B52/(CE76+CF76)*BJ76),0)</f>
        <v>18189</v>
      </c>
      <c r="BK52" s="195">
        <f>ROUND((B52/(CE76+CF76)*BK76),0)</f>
        <v>18189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119521</v>
      </c>
      <c r="BO52" s="195">
        <f>ROUND((B52/(CE76+CF76)*BO76),0)</f>
        <v>0</v>
      </c>
      <c r="BP52" s="195">
        <f>ROUND((B52/(CE76+CF76)*BP76),0)</f>
        <v>18189</v>
      </c>
      <c r="BQ52" s="195">
        <f>ROUND((B52/(CE76+CF76)*BQ76),0)</f>
        <v>0</v>
      </c>
      <c r="BR52" s="195">
        <f>ROUND((B52/(CE76+CF76)*BR76),0)</f>
        <v>19030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24012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5523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884248</v>
      </c>
      <c r="CD52" s="195"/>
      <c r="CE52" s="195">
        <f>SUM(C52:CD52)</f>
        <v>3298672</v>
      </c>
    </row>
    <row r="53" spans="1:84" ht="12.65" customHeight="1" x14ac:dyDescent="0.35">
      <c r="A53" s="175" t="s">
        <v>206</v>
      </c>
      <c r="B53" s="195">
        <f>B51+B52</f>
        <v>3298671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1494</v>
      </c>
      <c r="F59" s="184"/>
      <c r="G59" s="184"/>
      <c r="H59" s="184"/>
      <c r="I59" s="184"/>
      <c r="J59" s="184"/>
      <c r="K59" s="184"/>
      <c r="L59" s="184">
        <v>220</v>
      </c>
      <c r="M59" s="184"/>
      <c r="N59" s="184"/>
      <c r="O59" s="184"/>
      <c r="P59" s="185"/>
      <c r="Q59" s="185"/>
      <c r="R59" s="185"/>
      <c r="S59" s="251"/>
      <c r="T59" s="251"/>
      <c r="U59" s="224">
        <v>167526</v>
      </c>
      <c r="V59" s="185"/>
      <c r="W59" s="185">
        <v>4107</v>
      </c>
      <c r="X59" s="185">
        <v>5103</v>
      </c>
      <c r="Y59" s="185">
        <v>6116</v>
      </c>
      <c r="Z59" s="185"/>
      <c r="AA59" s="185"/>
      <c r="AB59" s="251"/>
      <c r="AC59" s="185"/>
      <c r="AD59" s="185"/>
      <c r="AE59" s="185">
        <v>9110</v>
      </c>
      <c r="AF59" s="185"/>
      <c r="AG59" s="185">
        <v>14180</v>
      </c>
      <c r="AH59" s="185"/>
      <c r="AI59" s="185"/>
      <c r="AJ59" s="185">
        <v>42605</v>
      </c>
      <c r="AK59" s="185"/>
      <c r="AL59" s="185"/>
      <c r="AM59" s="185"/>
      <c r="AN59" s="185"/>
      <c r="AO59" s="185">
        <v>6802</v>
      </c>
      <c r="AP59" s="185"/>
      <c r="AQ59" s="185"/>
      <c r="AR59" s="185"/>
      <c r="AS59" s="185"/>
      <c r="AT59" s="185"/>
      <c r="AU59" s="185"/>
      <c r="AV59" s="251"/>
      <c r="AW59" s="251"/>
      <c r="AX59" s="251"/>
      <c r="AY59" s="185">
        <v>7409</v>
      </c>
      <c r="AZ59" s="185"/>
      <c r="BA59" s="251"/>
      <c r="BB59" s="251"/>
      <c r="BC59" s="251"/>
      <c r="BD59" s="251"/>
      <c r="BE59" s="185">
        <v>54950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/>
      <c r="D60" s="187"/>
      <c r="E60" s="187">
        <v>19.77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>
        <v>15.91</v>
      </c>
      <c r="V60" s="221"/>
      <c r="W60" s="221"/>
      <c r="X60" s="221"/>
      <c r="Y60" s="221">
        <v>14.44</v>
      </c>
      <c r="Z60" s="221"/>
      <c r="AA60" s="221"/>
      <c r="AB60" s="221">
        <v>3.35</v>
      </c>
      <c r="AC60" s="221"/>
      <c r="AD60" s="221"/>
      <c r="AE60" s="221">
        <v>14.83</v>
      </c>
      <c r="AF60" s="221"/>
      <c r="AG60" s="221">
        <v>35.17</v>
      </c>
      <c r="AH60" s="221"/>
      <c r="AI60" s="221"/>
      <c r="AJ60" s="221">
        <v>73.95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6.25</v>
      </c>
      <c r="AW60" s="221"/>
      <c r="AX60" s="221"/>
      <c r="AY60" s="221">
        <v>6.95</v>
      </c>
      <c r="AZ60" s="221"/>
      <c r="BA60" s="221"/>
      <c r="BB60" s="221"/>
      <c r="BC60" s="221"/>
      <c r="BD60" s="221">
        <v>2.25</v>
      </c>
      <c r="BE60" s="221">
        <v>4.03</v>
      </c>
      <c r="BF60" s="221">
        <v>14.27</v>
      </c>
      <c r="BG60" s="221"/>
      <c r="BH60" s="221">
        <v>6.72</v>
      </c>
      <c r="BI60" s="221"/>
      <c r="BJ60" s="221">
        <v>6.13</v>
      </c>
      <c r="BK60" s="221">
        <v>36.909999999999997</v>
      </c>
      <c r="BL60" s="221"/>
      <c r="BM60" s="221"/>
      <c r="BN60" s="221">
        <v>7.16</v>
      </c>
      <c r="BO60" s="221">
        <v>1.33</v>
      </c>
      <c r="BP60" s="221">
        <v>4.58</v>
      </c>
      <c r="BQ60" s="221"/>
      <c r="BR60" s="221">
        <v>2.87</v>
      </c>
      <c r="BS60" s="221"/>
      <c r="BT60" s="221"/>
      <c r="BU60" s="221"/>
      <c r="BV60" s="221">
        <v>9.3699999999999992</v>
      </c>
      <c r="BW60" s="221">
        <v>2</v>
      </c>
      <c r="BX60" s="221"/>
      <c r="BY60" s="221">
        <v>0.9</v>
      </c>
      <c r="BZ60" s="221"/>
      <c r="CA60" s="221">
        <v>0.15</v>
      </c>
      <c r="CB60" s="221"/>
      <c r="CC60" s="221">
        <v>11.07</v>
      </c>
      <c r="CD60" s="252" t="s">
        <v>221</v>
      </c>
      <c r="CE60" s="254">
        <f t="shared" ref="CE60:CE70" si="0">SUM(C60:CD60)</f>
        <v>300.35999999999996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1740643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>
        <v>950934</v>
      </c>
      <c r="V61" s="185"/>
      <c r="W61" s="185"/>
      <c r="X61" s="185"/>
      <c r="Y61" s="185">
        <v>1270905</v>
      </c>
      <c r="Z61" s="185"/>
      <c r="AA61" s="185"/>
      <c r="AB61" s="185">
        <v>333135</v>
      </c>
      <c r="AC61" s="185"/>
      <c r="AD61" s="185"/>
      <c r="AE61" s="185">
        <v>1145156</v>
      </c>
      <c r="AF61" s="185"/>
      <c r="AG61" s="185">
        <v>4362655</v>
      </c>
      <c r="AH61" s="185"/>
      <c r="AI61" s="185"/>
      <c r="AJ61" s="185">
        <v>7125775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281907</v>
      </c>
      <c r="AW61" s="185"/>
      <c r="AX61" s="185"/>
      <c r="AY61" s="185">
        <v>344152</v>
      </c>
      <c r="AZ61" s="185"/>
      <c r="BA61" s="185"/>
      <c r="BB61" s="185"/>
      <c r="BC61" s="185"/>
      <c r="BD61" s="185">
        <v>102867</v>
      </c>
      <c r="BE61" s="185">
        <v>236519</v>
      </c>
      <c r="BF61" s="185">
        <v>485505</v>
      </c>
      <c r="BG61" s="185"/>
      <c r="BH61" s="185">
        <v>567333</v>
      </c>
      <c r="BI61" s="185"/>
      <c r="BJ61" s="185">
        <v>417059</v>
      </c>
      <c r="BK61" s="185">
        <v>1571268</v>
      </c>
      <c r="BL61" s="185"/>
      <c r="BM61" s="185"/>
      <c r="BN61" s="185">
        <v>1420130</v>
      </c>
      <c r="BO61" s="185">
        <v>104646</v>
      </c>
      <c r="BP61" s="185">
        <v>317332</v>
      </c>
      <c r="BQ61" s="185"/>
      <c r="BR61" s="185">
        <v>197384</v>
      </c>
      <c r="BS61" s="185"/>
      <c r="BT61" s="185"/>
      <c r="BU61" s="185"/>
      <c r="BV61" s="185">
        <v>522912</v>
      </c>
      <c r="BW61" s="185">
        <v>122252</v>
      </c>
      <c r="BX61" s="185"/>
      <c r="BY61" s="185">
        <v>175286</v>
      </c>
      <c r="BZ61" s="185"/>
      <c r="CA61" s="185">
        <v>8549</v>
      </c>
      <c r="CB61" s="185"/>
      <c r="CC61" s="185">
        <v>1023956</v>
      </c>
      <c r="CD61" s="252" t="s">
        <v>221</v>
      </c>
      <c r="CE61" s="195">
        <f t="shared" si="0"/>
        <v>24828260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414919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226675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302947</v>
      </c>
      <c r="Z62" s="195">
        <f t="shared" si="1"/>
        <v>0</v>
      </c>
      <c r="AA62" s="195">
        <f t="shared" si="1"/>
        <v>0</v>
      </c>
      <c r="AB62" s="195">
        <f t="shared" si="1"/>
        <v>79410</v>
      </c>
      <c r="AC62" s="195">
        <f t="shared" si="1"/>
        <v>0</v>
      </c>
      <c r="AD62" s="195">
        <f t="shared" si="1"/>
        <v>0</v>
      </c>
      <c r="AE62" s="195">
        <f t="shared" si="1"/>
        <v>272972</v>
      </c>
      <c r="AF62" s="195">
        <f t="shared" si="1"/>
        <v>0</v>
      </c>
      <c r="AG62" s="195">
        <f t="shared" si="1"/>
        <v>1039930</v>
      </c>
      <c r="AH62" s="195">
        <f t="shared" si="1"/>
        <v>0</v>
      </c>
      <c r="AI62" s="195">
        <f t="shared" si="1"/>
        <v>0</v>
      </c>
      <c r="AJ62" s="195">
        <f t="shared" si="1"/>
        <v>1698577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67198</v>
      </c>
      <c r="AW62" s="195">
        <f t="shared" si="1"/>
        <v>0</v>
      </c>
      <c r="AX62" s="195">
        <f t="shared" si="1"/>
        <v>0</v>
      </c>
      <c r="AY62" s="195">
        <f>ROUND(AY47+AY48,0)</f>
        <v>82036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24520</v>
      </c>
      <c r="BE62" s="195">
        <f t="shared" si="1"/>
        <v>56379</v>
      </c>
      <c r="BF62" s="195">
        <f t="shared" si="1"/>
        <v>115730</v>
      </c>
      <c r="BG62" s="195">
        <f t="shared" si="1"/>
        <v>0</v>
      </c>
      <c r="BH62" s="195">
        <f t="shared" si="1"/>
        <v>135236</v>
      </c>
      <c r="BI62" s="195">
        <f t="shared" si="1"/>
        <v>0</v>
      </c>
      <c r="BJ62" s="195">
        <f t="shared" si="1"/>
        <v>99415</v>
      </c>
      <c r="BK62" s="195">
        <f t="shared" si="1"/>
        <v>374544</v>
      </c>
      <c r="BL62" s="195">
        <f t="shared" si="1"/>
        <v>0</v>
      </c>
      <c r="BM62" s="195">
        <f t="shared" si="1"/>
        <v>0</v>
      </c>
      <c r="BN62" s="195">
        <f t="shared" si="1"/>
        <v>338518</v>
      </c>
      <c r="BO62" s="195">
        <f t="shared" ref="BO62:CC62" si="2">ROUND(BO47+BO48,0)</f>
        <v>24945</v>
      </c>
      <c r="BP62" s="195">
        <f t="shared" si="2"/>
        <v>75643</v>
      </c>
      <c r="BQ62" s="195">
        <f t="shared" si="2"/>
        <v>0</v>
      </c>
      <c r="BR62" s="195">
        <f t="shared" si="2"/>
        <v>47051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124647</v>
      </c>
      <c r="BW62" s="195">
        <f t="shared" si="2"/>
        <v>29141</v>
      </c>
      <c r="BX62" s="195">
        <f t="shared" si="2"/>
        <v>0</v>
      </c>
      <c r="BY62" s="195">
        <f t="shared" si="2"/>
        <v>41783</v>
      </c>
      <c r="BZ62" s="195">
        <f t="shared" si="2"/>
        <v>0</v>
      </c>
      <c r="CA62" s="195">
        <f t="shared" si="2"/>
        <v>2038</v>
      </c>
      <c r="CB62" s="195">
        <f t="shared" si="2"/>
        <v>0</v>
      </c>
      <c r="CC62" s="195">
        <f t="shared" si="2"/>
        <v>244081</v>
      </c>
      <c r="CD62" s="252" t="s">
        <v>221</v>
      </c>
      <c r="CE62" s="195">
        <f t="shared" si="0"/>
        <v>5918335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>
        <v>55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5063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>
        <v>415488</v>
      </c>
      <c r="AH63" s="185"/>
      <c r="AI63" s="185"/>
      <c r="AJ63" s="185">
        <v>2900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500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83772</v>
      </c>
      <c r="BK63" s="185">
        <v>4250</v>
      </c>
      <c r="BL63" s="185"/>
      <c r="BM63" s="185"/>
      <c r="BN63" s="185">
        <v>309707</v>
      </c>
      <c r="BO63" s="185"/>
      <c r="BP63" s="185"/>
      <c r="BQ63" s="185"/>
      <c r="BR63" s="185"/>
      <c r="BS63" s="185"/>
      <c r="BT63" s="185"/>
      <c r="BU63" s="185"/>
      <c r="BV63" s="185"/>
      <c r="BW63" s="185">
        <v>5503</v>
      </c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827238</v>
      </c>
      <c r="CF63" s="255"/>
    </row>
    <row r="64" spans="1:84" ht="12.65" customHeight="1" x14ac:dyDescent="0.35">
      <c r="A64" s="171" t="s">
        <v>237</v>
      </c>
      <c r="B64" s="175"/>
      <c r="C64" s="184"/>
      <c r="D64" s="184"/>
      <c r="E64" s="185">
        <v>113743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>
        <v>-64259</v>
      </c>
      <c r="T64" s="185"/>
      <c r="U64" s="185">
        <v>634677</v>
      </c>
      <c r="V64" s="185"/>
      <c r="W64" s="185">
        <v>2413</v>
      </c>
      <c r="X64" s="185">
        <v>52071</v>
      </c>
      <c r="Y64" s="185">
        <v>27486</v>
      </c>
      <c r="Z64" s="185"/>
      <c r="AA64" s="185"/>
      <c r="AB64" s="185">
        <v>622024</v>
      </c>
      <c r="AC64" s="185"/>
      <c r="AD64" s="185"/>
      <c r="AE64" s="185">
        <v>49372</v>
      </c>
      <c r="AF64" s="185"/>
      <c r="AG64" s="185">
        <v>266535</v>
      </c>
      <c r="AH64" s="185"/>
      <c r="AI64" s="185"/>
      <c r="AJ64" s="185">
        <v>390071</v>
      </c>
      <c r="AK64" s="185">
        <v>1090</v>
      </c>
      <c r="AL64" s="185">
        <v>8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183560</v>
      </c>
      <c r="AW64" s="185"/>
      <c r="AX64" s="185"/>
      <c r="AY64" s="185">
        <v>156613</v>
      </c>
      <c r="AZ64" s="185">
        <v>19</v>
      </c>
      <c r="BA64" s="185"/>
      <c r="BB64" s="185"/>
      <c r="BC64" s="185"/>
      <c r="BD64" s="185">
        <v>55516</v>
      </c>
      <c r="BE64" s="185">
        <v>38403</v>
      </c>
      <c r="BF64" s="185">
        <v>94884</v>
      </c>
      <c r="BG64" s="185"/>
      <c r="BH64" s="185">
        <v>216477</v>
      </c>
      <c r="BI64" s="185"/>
      <c r="BJ64" s="185">
        <v>2485</v>
      </c>
      <c r="BK64" s="185">
        <v>13549</v>
      </c>
      <c r="BL64" s="185"/>
      <c r="BM64" s="185"/>
      <c r="BN64" s="185">
        <v>16692</v>
      </c>
      <c r="BO64" s="185">
        <v>4115</v>
      </c>
      <c r="BP64" s="185">
        <v>12750</v>
      </c>
      <c r="BQ64" s="185"/>
      <c r="BR64" s="185">
        <v>6478</v>
      </c>
      <c r="BS64" s="185"/>
      <c r="BT64" s="185"/>
      <c r="BU64" s="185"/>
      <c r="BV64" s="185">
        <v>5467</v>
      </c>
      <c r="BW64" s="185">
        <v>4265</v>
      </c>
      <c r="BX64" s="185"/>
      <c r="BY64" s="185"/>
      <c r="BZ64" s="185"/>
      <c r="CA64" s="185">
        <v>3593</v>
      </c>
      <c r="CB64" s="185"/>
      <c r="CC64" s="185">
        <v>26513</v>
      </c>
      <c r="CD64" s="252" t="s">
        <v>221</v>
      </c>
      <c r="CE64" s="195">
        <f t="shared" si="0"/>
        <v>2936610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425201</v>
      </c>
      <c r="BF65" s="185"/>
      <c r="BG65" s="185">
        <v>56912</v>
      </c>
      <c r="BH65" s="185"/>
      <c r="BI65" s="185"/>
      <c r="BJ65" s="185"/>
      <c r="BK65" s="185"/>
      <c r="BL65" s="185"/>
      <c r="BM65" s="185"/>
      <c r="BN65" s="185">
        <v>20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482133</v>
      </c>
      <c r="CF65" s="255"/>
    </row>
    <row r="66" spans="1:84" ht="12.65" customHeight="1" x14ac:dyDescent="0.35">
      <c r="A66" s="171" t="s">
        <v>239</v>
      </c>
      <c r="B66" s="175"/>
      <c r="C66" s="184"/>
      <c r="D66" s="184"/>
      <c r="E66" s="184">
        <v>218276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773465</v>
      </c>
      <c r="V66" s="185"/>
      <c r="W66" s="185">
        <v>244825</v>
      </c>
      <c r="X66" s="185">
        <v>90587</v>
      </c>
      <c r="Y66" s="185">
        <v>220495</v>
      </c>
      <c r="Z66" s="185"/>
      <c r="AA66" s="185"/>
      <c r="AB66" s="185">
        <v>132945</v>
      </c>
      <c r="AC66" s="185"/>
      <c r="AD66" s="185"/>
      <c r="AE66" s="185">
        <v>23507</v>
      </c>
      <c r="AF66" s="185"/>
      <c r="AG66" s="185">
        <v>55420</v>
      </c>
      <c r="AH66" s="185"/>
      <c r="AI66" s="185"/>
      <c r="AJ66" s="185">
        <v>404844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2286</v>
      </c>
      <c r="AW66" s="185"/>
      <c r="AX66" s="185"/>
      <c r="AY66" s="185">
        <v>8614</v>
      </c>
      <c r="AZ66" s="185">
        <v>4388</v>
      </c>
      <c r="BA66" s="185"/>
      <c r="BB66" s="185"/>
      <c r="BC66" s="185"/>
      <c r="BD66" s="185">
        <v>471</v>
      </c>
      <c r="BE66" s="185">
        <v>365529</v>
      </c>
      <c r="BF66" s="185">
        <v>115376</v>
      </c>
      <c r="BG66" s="185">
        <v>65734</v>
      </c>
      <c r="BH66" s="185">
        <v>1434581</v>
      </c>
      <c r="BI66" s="185"/>
      <c r="BJ66" s="185">
        <v>913</v>
      </c>
      <c r="BK66" s="185">
        <v>1847736</v>
      </c>
      <c r="BL66" s="185"/>
      <c r="BM66" s="185"/>
      <c r="BN66" s="185">
        <v>8185</v>
      </c>
      <c r="BO66" s="185"/>
      <c r="BP66" s="185">
        <v>12198</v>
      </c>
      <c r="BQ66" s="185"/>
      <c r="BR66" s="185">
        <v>82826</v>
      </c>
      <c r="BS66" s="185"/>
      <c r="BT66" s="185"/>
      <c r="BU66" s="185"/>
      <c r="BV66" s="185">
        <v>140052</v>
      </c>
      <c r="BW66" s="185">
        <v>27216</v>
      </c>
      <c r="BX66" s="185"/>
      <c r="BY66" s="185"/>
      <c r="BZ66" s="185"/>
      <c r="CA66" s="185"/>
      <c r="CB66" s="185"/>
      <c r="CC66" s="185">
        <v>-575.08000000000004</v>
      </c>
      <c r="CD66" s="252" t="s">
        <v>221</v>
      </c>
      <c r="CE66" s="195">
        <f t="shared" si="0"/>
        <v>6279893.9199999999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487597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54448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160641</v>
      </c>
      <c r="Z67" s="195">
        <f t="shared" si="3"/>
        <v>0</v>
      </c>
      <c r="AA67" s="195">
        <f t="shared" si="3"/>
        <v>0</v>
      </c>
      <c r="AB67" s="195">
        <f t="shared" si="3"/>
        <v>17169</v>
      </c>
      <c r="AC67" s="195">
        <f t="shared" si="3"/>
        <v>7384</v>
      </c>
      <c r="AD67" s="195">
        <f t="shared" si="3"/>
        <v>0</v>
      </c>
      <c r="AE67" s="195">
        <f t="shared" si="3"/>
        <v>49465</v>
      </c>
      <c r="AF67" s="195">
        <f t="shared" si="3"/>
        <v>0</v>
      </c>
      <c r="AG67" s="195">
        <f t="shared" si="3"/>
        <v>305735</v>
      </c>
      <c r="AH67" s="195">
        <f t="shared" si="3"/>
        <v>0</v>
      </c>
      <c r="AI67" s="195">
        <f t="shared" si="3"/>
        <v>0</v>
      </c>
      <c r="AJ67" s="195">
        <f t="shared" si="3"/>
        <v>812121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83082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54448</v>
      </c>
      <c r="BE67" s="195">
        <f t="shared" si="3"/>
        <v>80201</v>
      </c>
      <c r="BF67" s="195">
        <f t="shared" si="3"/>
        <v>53307</v>
      </c>
      <c r="BG67" s="195">
        <f t="shared" si="3"/>
        <v>0</v>
      </c>
      <c r="BH67" s="195">
        <f t="shared" si="3"/>
        <v>26173</v>
      </c>
      <c r="BI67" s="195">
        <f t="shared" si="3"/>
        <v>0</v>
      </c>
      <c r="BJ67" s="195">
        <f t="shared" si="3"/>
        <v>18189</v>
      </c>
      <c r="BK67" s="195">
        <f t="shared" si="3"/>
        <v>18189</v>
      </c>
      <c r="BL67" s="195">
        <f t="shared" si="3"/>
        <v>0</v>
      </c>
      <c r="BM67" s="195">
        <f t="shared" si="3"/>
        <v>0</v>
      </c>
      <c r="BN67" s="195">
        <f t="shared" si="3"/>
        <v>119521</v>
      </c>
      <c r="BO67" s="195">
        <f t="shared" si="3"/>
        <v>0</v>
      </c>
      <c r="BP67" s="195">
        <f t="shared" si="3"/>
        <v>18189</v>
      </c>
      <c r="BQ67" s="195">
        <f t="shared" ref="BQ67:CC67" si="4">ROUND(BQ51+BQ52,0)</f>
        <v>0</v>
      </c>
      <c r="BR67" s="195">
        <f t="shared" si="4"/>
        <v>19030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24012</v>
      </c>
      <c r="BW67" s="195">
        <f t="shared" si="4"/>
        <v>0</v>
      </c>
      <c r="BX67" s="195">
        <f t="shared" si="4"/>
        <v>0</v>
      </c>
      <c r="BY67" s="195">
        <f t="shared" si="4"/>
        <v>5523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884248</v>
      </c>
      <c r="CD67" s="252" t="s">
        <v>221</v>
      </c>
      <c r="CE67" s="195">
        <f t="shared" si="0"/>
        <v>3298672</v>
      </c>
      <c r="CF67" s="255"/>
    </row>
    <row r="68" spans="1:84" ht="12.65" customHeight="1" x14ac:dyDescent="0.35">
      <c r="A68" s="171" t="s">
        <v>240</v>
      </c>
      <c r="B68" s="175"/>
      <c r="C68" s="184"/>
      <c r="D68" s="184"/>
      <c r="E68" s="184">
        <v>58479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>
        <v>2204</v>
      </c>
      <c r="Z68" s="185"/>
      <c r="AA68" s="185"/>
      <c r="AB68" s="185"/>
      <c r="AC68" s="185"/>
      <c r="AD68" s="185"/>
      <c r="AE68" s="185"/>
      <c r="AF68" s="185"/>
      <c r="AG68" s="185">
        <v>2051</v>
      </c>
      <c r="AH68" s="185"/>
      <c r="AI68" s="185"/>
      <c r="AJ68" s="185">
        <v>64209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8501</v>
      </c>
      <c r="AW68" s="185"/>
      <c r="AX68" s="185"/>
      <c r="AY68" s="185"/>
      <c r="AZ68" s="185"/>
      <c r="BA68" s="185"/>
      <c r="BB68" s="185"/>
      <c r="BC68" s="185"/>
      <c r="BD68" s="185">
        <v>3358</v>
      </c>
      <c r="BE68" s="185">
        <v>9158</v>
      </c>
      <c r="BF68" s="185"/>
      <c r="BG68" s="185">
        <v>17443</v>
      </c>
      <c r="BH68" s="185"/>
      <c r="BI68" s="185"/>
      <c r="BJ68" s="185"/>
      <c r="BK68" s="185"/>
      <c r="BL68" s="185"/>
      <c r="BM68" s="185"/>
      <c r="BN68" s="185"/>
      <c r="BO68" s="185"/>
      <c r="BP68" s="185">
        <v>1074</v>
      </c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166477</v>
      </c>
      <c r="CF68" s="255"/>
    </row>
    <row r="69" spans="1:84" ht="12.65" customHeight="1" x14ac:dyDescent="0.35">
      <c r="A69" s="171" t="s">
        <v>241</v>
      </c>
      <c r="B69" s="175"/>
      <c r="C69" s="184"/>
      <c r="D69" s="184"/>
      <c r="E69" s="185">
        <v>2239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>
        <v>73</v>
      </c>
      <c r="T69" s="184"/>
      <c r="U69" s="185">
        <v>2024</v>
      </c>
      <c r="V69" s="185"/>
      <c r="W69" s="184"/>
      <c r="X69" s="185"/>
      <c r="Y69" s="185">
        <v>1502</v>
      </c>
      <c r="Z69" s="185"/>
      <c r="AA69" s="185"/>
      <c r="AB69" s="185">
        <v>1932</v>
      </c>
      <c r="AC69" s="185"/>
      <c r="AD69" s="185"/>
      <c r="AE69" s="185">
        <v>4257</v>
      </c>
      <c r="AF69" s="185"/>
      <c r="AG69" s="185">
        <v>13996</v>
      </c>
      <c r="AH69" s="185"/>
      <c r="AI69" s="185"/>
      <c r="AJ69" s="185">
        <v>42457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741</v>
      </c>
      <c r="AW69" s="185"/>
      <c r="AX69" s="185"/>
      <c r="AY69" s="185">
        <v>1027</v>
      </c>
      <c r="AZ69" s="185"/>
      <c r="BA69" s="185"/>
      <c r="BB69" s="185"/>
      <c r="BC69" s="185"/>
      <c r="BD69" s="185">
        <v>74525</v>
      </c>
      <c r="BE69" s="185">
        <v>1802</v>
      </c>
      <c r="BF69" s="185">
        <v>1572</v>
      </c>
      <c r="BG69" s="185">
        <v>56</v>
      </c>
      <c r="BH69" s="224">
        <v>2896</v>
      </c>
      <c r="BI69" s="185"/>
      <c r="BJ69" s="185">
        <v>-34756</v>
      </c>
      <c r="BK69" s="185">
        <v>105</v>
      </c>
      <c r="BL69" s="185"/>
      <c r="BM69" s="185"/>
      <c r="BN69" s="185">
        <v>103124</v>
      </c>
      <c r="BO69" s="185">
        <v>635</v>
      </c>
      <c r="BP69" s="185">
        <v>120590</v>
      </c>
      <c r="BQ69" s="185"/>
      <c r="BR69" s="185">
        <v>115264</v>
      </c>
      <c r="BS69" s="185"/>
      <c r="BT69" s="185"/>
      <c r="BU69" s="185"/>
      <c r="BV69" s="185">
        <v>3990</v>
      </c>
      <c r="BW69" s="185">
        <v>109747</v>
      </c>
      <c r="BX69" s="185"/>
      <c r="BY69" s="185">
        <v>102</v>
      </c>
      <c r="BZ69" s="185"/>
      <c r="CA69" s="185">
        <v>887</v>
      </c>
      <c r="CB69" s="185"/>
      <c r="CC69" s="185">
        <v>609337</v>
      </c>
      <c r="CD69" s="188"/>
      <c r="CE69" s="195">
        <f t="shared" si="0"/>
        <v>1180124</v>
      </c>
      <c r="CF69" s="255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3035951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-64186</v>
      </c>
      <c r="T71" s="195">
        <f t="shared" si="5"/>
        <v>0</v>
      </c>
      <c r="U71" s="195">
        <f t="shared" si="5"/>
        <v>2647286</v>
      </c>
      <c r="V71" s="195">
        <f t="shared" si="5"/>
        <v>0</v>
      </c>
      <c r="W71" s="195">
        <f t="shared" si="5"/>
        <v>247238</v>
      </c>
      <c r="X71" s="195">
        <f t="shared" si="5"/>
        <v>142658</v>
      </c>
      <c r="Y71" s="195">
        <f t="shared" si="5"/>
        <v>1986180</v>
      </c>
      <c r="Z71" s="195">
        <f t="shared" si="5"/>
        <v>0</v>
      </c>
      <c r="AA71" s="195">
        <f t="shared" si="5"/>
        <v>0</v>
      </c>
      <c r="AB71" s="195">
        <f t="shared" si="5"/>
        <v>1186615</v>
      </c>
      <c r="AC71" s="195">
        <f t="shared" si="5"/>
        <v>7384</v>
      </c>
      <c r="AD71" s="195">
        <f t="shared" si="5"/>
        <v>0</v>
      </c>
      <c r="AE71" s="195">
        <f t="shared" si="5"/>
        <v>1544729</v>
      </c>
      <c r="AF71" s="195">
        <f t="shared" si="5"/>
        <v>0</v>
      </c>
      <c r="AG71" s="195">
        <f t="shared" si="5"/>
        <v>6461810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10540954</v>
      </c>
      <c r="AK71" s="195">
        <f t="shared" si="6"/>
        <v>1090</v>
      </c>
      <c r="AL71" s="195">
        <f t="shared" si="6"/>
        <v>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544693</v>
      </c>
      <c r="AW71" s="195">
        <f t="shared" si="6"/>
        <v>0</v>
      </c>
      <c r="AX71" s="195">
        <f t="shared" si="6"/>
        <v>0</v>
      </c>
      <c r="AY71" s="195">
        <f t="shared" si="6"/>
        <v>675524</v>
      </c>
      <c r="AZ71" s="195">
        <f t="shared" si="6"/>
        <v>4407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315705</v>
      </c>
      <c r="BE71" s="195">
        <f t="shared" si="6"/>
        <v>1213192</v>
      </c>
      <c r="BF71" s="195">
        <f t="shared" si="6"/>
        <v>866374</v>
      </c>
      <c r="BG71" s="195">
        <f t="shared" si="6"/>
        <v>140145</v>
      </c>
      <c r="BH71" s="195">
        <f t="shared" si="6"/>
        <v>2382696</v>
      </c>
      <c r="BI71" s="195">
        <f t="shared" si="6"/>
        <v>0</v>
      </c>
      <c r="BJ71" s="195">
        <f t="shared" si="6"/>
        <v>587077</v>
      </c>
      <c r="BK71" s="195">
        <f t="shared" si="6"/>
        <v>3829641</v>
      </c>
      <c r="BL71" s="195">
        <f t="shared" si="6"/>
        <v>0</v>
      </c>
      <c r="BM71" s="195">
        <f t="shared" si="6"/>
        <v>0</v>
      </c>
      <c r="BN71" s="195">
        <f t="shared" si="6"/>
        <v>2315897</v>
      </c>
      <c r="BO71" s="195">
        <f t="shared" si="6"/>
        <v>134341</v>
      </c>
      <c r="BP71" s="195">
        <f t="shared" ref="BP71:CC71" si="7">SUM(BP61:BP69)-BP70</f>
        <v>557776</v>
      </c>
      <c r="BQ71" s="195">
        <f t="shared" si="7"/>
        <v>0</v>
      </c>
      <c r="BR71" s="195">
        <f t="shared" si="7"/>
        <v>468033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821080</v>
      </c>
      <c r="BW71" s="195">
        <f t="shared" si="7"/>
        <v>298124</v>
      </c>
      <c r="BX71" s="195">
        <f t="shared" si="7"/>
        <v>0</v>
      </c>
      <c r="BY71" s="195">
        <f t="shared" si="7"/>
        <v>222694</v>
      </c>
      <c r="BZ71" s="195">
        <f t="shared" si="7"/>
        <v>0</v>
      </c>
      <c r="CA71" s="195">
        <f t="shared" si="7"/>
        <v>15067</v>
      </c>
      <c r="CB71" s="195">
        <f t="shared" si="7"/>
        <v>0</v>
      </c>
      <c r="CC71" s="195">
        <f t="shared" si="7"/>
        <v>2787559.92</v>
      </c>
      <c r="CD71" s="248">
        <f>CD69-CD70</f>
        <v>0</v>
      </c>
      <c r="CE71" s="195">
        <f>SUM(CE61:CE69)-CE70</f>
        <v>45917742.920000002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5">
      <c r="A73" s="171" t="s">
        <v>245</v>
      </c>
      <c r="B73" s="175"/>
      <c r="C73" s="184"/>
      <c r="D73" s="184"/>
      <c r="E73" s="185">
        <v>7832254</v>
      </c>
      <c r="F73" s="185"/>
      <c r="G73" s="184"/>
      <c r="H73" s="184"/>
      <c r="I73" s="185"/>
      <c r="J73" s="185"/>
      <c r="K73" s="185"/>
      <c r="L73" s="185">
        <v>215911</v>
      </c>
      <c r="M73" s="184"/>
      <c r="N73" s="184"/>
      <c r="O73" s="184"/>
      <c r="P73" s="185"/>
      <c r="Q73" s="185"/>
      <c r="R73" s="185"/>
      <c r="S73" s="185">
        <v>76448</v>
      </c>
      <c r="T73" s="185"/>
      <c r="U73" s="185">
        <v>679165</v>
      </c>
      <c r="V73" s="185">
        <v>10272</v>
      </c>
      <c r="W73" s="185">
        <v>93572</v>
      </c>
      <c r="X73" s="185">
        <v>407171</v>
      </c>
      <c r="Y73" s="185">
        <v>297243</v>
      </c>
      <c r="Z73" s="185"/>
      <c r="AA73" s="185"/>
      <c r="AB73" s="185">
        <v>601780</v>
      </c>
      <c r="AC73" s="185">
        <v>70022</v>
      </c>
      <c r="AD73" s="185"/>
      <c r="AE73" s="185">
        <v>36016</v>
      </c>
      <c r="AF73" s="185"/>
      <c r="AG73" s="185">
        <v>178398</v>
      </c>
      <c r="AH73" s="185"/>
      <c r="AI73" s="185"/>
      <c r="AJ73" s="185"/>
      <c r="AK73" s="185">
        <v>14513</v>
      </c>
      <c r="AL73" s="185">
        <v>2688</v>
      </c>
      <c r="AM73" s="185"/>
      <c r="AN73" s="185"/>
      <c r="AO73" s="185">
        <v>-75939</v>
      </c>
      <c r="AP73" s="185"/>
      <c r="AQ73" s="185"/>
      <c r="AR73" s="185"/>
      <c r="AS73" s="185"/>
      <c r="AT73" s="185"/>
      <c r="AU73" s="185"/>
      <c r="AV73" s="185"/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10439514</v>
      </c>
      <c r="CF73" s="255"/>
    </row>
    <row r="74" spans="1:84" ht="12.65" customHeight="1" x14ac:dyDescent="0.35">
      <c r="A74" s="171" t="s">
        <v>246</v>
      </c>
      <c r="B74" s="175"/>
      <c r="C74" s="184"/>
      <c r="D74" s="184"/>
      <c r="E74" s="185">
        <v>877517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201046</v>
      </c>
      <c r="T74" s="185"/>
      <c r="U74" s="185">
        <v>14419691</v>
      </c>
      <c r="V74" s="185">
        <v>346252</v>
      </c>
      <c r="W74" s="185">
        <v>1737402</v>
      </c>
      <c r="X74" s="185">
        <v>21313481</v>
      </c>
      <c r="Y74" s="185">
        <v>11089358</v>
      </c>
      <c r="Z74" s="185"/>
      <c r="AA74" s="185"/>
      <c r="AB74" s="185">
        <v>1490667</v>
      </c>
      <c r="AC74" s="185">
        <v>136675</v>
      </c>
      <c r="AD74" s="185"/>
      <c r="AE74" s="185">
        <v>2277955</v>
      </c>
      <c r="AF74" s="185"/>
      <c r="AG74" s="185">
        <v>25848903</v>
      </c>
      <c r="AH74" s="185"/>
      <c r="AI74" s="185"/>
      <c r="AJ74" s="185">
        <v>12260336</v>
      </c>
      <c r="AK74" s="185">
        <v>200330</v>
      </c>
      <c r="AL74" s="185">
        <v>210657</v>
      </c>
      <c r="AM74" s="185"/>
      <c r="AN74" s="185"/>
      <c r="AO74" s="185">
        <v>1456169</v>
      </c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93866439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8709771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215911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277494</v>
      </c>
      <c r="T75" s="195">
        <f t="shared" si="9"/>
        <v>0</v>
      </c>
      <c r="U75" s="195">
        <f t="shared" si="9"/>
        <v>15098856</v>
      </c>
      <c r="V75" s="195">
        <f t="shared" si="9"/>
        <v>356524</v>
      </c>
      <c r="W75" s="195">
        <f t="shared" si="9"/>
        <v>1830974</v>
      </c>
      <c r="X75" s="195">
        <f t="shared" si="9"/>
        <v>21720652</v>
      </c>
      <c r="Y75" s="195">
        <f t="shared" si="9"/>
        <v>11386601</v>
      </c>
      <c r="Z75" s="195">
        <f t="shared" si="9"/>
        <v>0</v>
      </c>
      <c r="AA75" s="195">
        <f t="shared" si="9"/>
        <v>0</v>
      </c>
      <c r="AB75" s="195">
        <f t="shared" si="9"/>
        <v>2092447</v>
      </c>
      <c r="AC75" s="195">
        <f t="shared" si="9"/>
        <v>206697</v>
      </c>
      <c r="AD75" s="195">
        <f t="shared" si="9"/>
        <v>0</v>
      </c>
      <c r="AE75" s="195">
        <f t="shared" si="9"/>
        <v>2313971</v>
      </c>
      <c r="AF75" s="195">
        <f t="shared" si="9"/>
        <v>0</v>
      </c>
      <c r="AG75" s="195">
        <f t="shared" si="9"/>
        <v>26027301</v>
      </c>
      <c r="AH75" s="195">
        <f t="shared" si="9"/>
        <v>0</v>
      </c>
      <c r="AI75" s="195">
        <f t="shared" si="9"/>
        <v>0</v>
      </c>
      <c r="AJ75" s="195">
        <f t="shared" si="9"/>
        <v>12260336</v>
      </c>
      <c r="AK75" s="195">
        <f t="shared" si="9"/>
        <v>214843</v>
      </c>
      <c r="AL75" s="195">
        <f t="shared" si="9"/>
        <v>213345</v>
      </c>
      <c r="AM75" s="195">
        <f t="shared" si="9"/>
        <v>0</v>
      </c>
      <c r="AN75" s="195">
        <f t="shared" si="9"/>
        <v>0</v>
      </c>
      <c r="AO75" s="195">
        <f t="shared" si="9"/>
        <v>1380230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104305953</v>
      </c>
      <c r="CF75" s="255"/>
    </row>
    <row r="76" spans="1:84" ht="12.65" customHeight="1" x14ac:dyDescent="0.35">
      <c r="A76" s="171" t="s">
        <v>248</v>
      </c>
      <c r="B76" s="175"/>
      <c r="C76" s="184"/>
      <c r="D76" s="184"/>
      <c r="E76" s="185">
        <v>8122.5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907</v>
      </c>
      <c r="V76" s="185"/>
      <c r="W76" s="185"/>
      <c r="X76" s="185"/>
      <c r="Y76" s="185">
        <v>2676</v>
      </c>
      <c r="Z76" s="185"/>
      <c r="AA76" s="185"/>
      <c r="AB76" s="185">
        <v>286</v>
      </c>
      <c r="AC76" s="185">
        <v>123</v>
      </c>
      <c r="AD76" s="185"/>
      <c r="AE76" s="185">
        <v>824</v>
      </c>
      <c r="AF76" s="185"/>
      <c r="AG76" s="185">
        <v>5093</v>
      </c>
      <c r="AH76" s="185"/>
      <c r="AI76" s="185"/>
      <c r="AJ76" s="185">
        <v>13528.5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1384</v>
      </c>
      <c r="AZ76" s="185"/>
      <c r="BA76" s="185"/>
      <c r="BB76" s="185"/>
      <c r="BC76" s="185"/>
      <c r="BD76" s="185">
        <v>907</v>
      </c>
      <c r="BE76" s="185">
        <v>1336</v>
      </c>
      <c r="BF76" s="185">
        <v>888</v>
      </c>
      <c r="BG76" s="185"/>
      <c r="BH76" s="185">
        <v>436</v>
      </c>
      <c r="BI76" s="185"/>
      <c r="BJ76" s="185">
        <v>303</v>
      </c>
      <c r="BK76" s="185">
        <v>303</v>
      </c>
      <c r="BL76" s="185"/>
      <c r="BM76" s="185"/>
      <c r="BN76" s="185">
        <v>1991</v>
      </c>
      <c r="BO76" s="185"/>
      <c r="BP76" s="185">
        <v>303</v>
      </c>
      <c r="BQ76" s="185"/>
      <c r="BR76" s="185">
        <v>317</v>
      </c>
      <c r="BS76" s="185"/>
      <c r="BT76" s="185"/>
      <c r="BU76" s="185"/>
      <c r="BV76" s="185">
        <v>400</v>
      </c>
      <c r="BW76" s="185"/>
      <c r="BX76" s="185"/>
      <c r="BY76" s="185">
        <v>92</v>
      </c>
      <c r="BZ76" s="185"/>
      <c r="CA76" s="185"/>
      <c r="CB76" s="185"/>
      <c r="CC76" s="185">
        <v>14730</v>
      </c>
      <c r="CD76" s="252" t="s">
        <v>221</v>
      </c>
      <c r="CE76" s="195">
        <f t="shared" si="8"/>
        <v>54950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0</v>
      </c>
      <c r="CF77" s="195">
        <f>AY59-CE77</f>
        <v>7409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4980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>
        <v>2694</v>
      </c>
      <c r="T78" s="184"/>
      <c r="U78" s="184">
        <v>1951</v>
      </c>
      <c r="V78" s="184"/>
      <c r="W78" s="184"/>
      <c r="X78" s="184"/>
      <c r="Y78" s="184">
        <v>2444</v>
      </c>
      <c r="Z78" s="184"/>
      <c r="AA78" s="184"/>
      <c r="AB78" s="184">
        <v>451</v>
      </c>
      <c r="AC78" s="184">
        <v>61</v>
      </c>
      <c r="AD78" s="184"/>
      <c r="AE78" s="184"/>
      <c r="AF78" s="184"/>
      <c r="AG78" s="184">
        <v>2396</v>
      </c>
      <c r="AH78" s="184"/>
      <c r="AI78" s="184"/>
      <c r="AJ78" s="184"/>
      <c r="AK78" s="184"/>
      <c r="AL78" s="184"/>
      <c r="AM78" s="184"/>
      <c r="AN78" s="184"/>
      <c r="AO78" s="184">
        <v>634</v>
      </c>
      <c r="AP78" s="184">
        <v>859</v>
      </c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252" t="s">
        <v>221</v>
      </c>
      <c r="BA78" s="184">
        <v>1286</v>
      </c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3535</v>
      </c>
      <c r="BI78" s="184"/>
      <c r="BJ78" s="252" t="s">
        <v>221</v>
      </c>
      <c r="BK78" s="184">
        <v>2749</v>
      </c>
      <c r="BL78" s="184">
        <v>3188</v>
      </c>
      <c r="BM78" s="184">
        <v>463</v>
      </c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v>451</v>
      </c>
      <c r="BW78" s="184"/>
      <c r="BX78" s="184"/>
      <c r="BY78" s="184">
        <v>317</v>
      </c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28459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31236</v>
      </c>
      <c r="F79" s="184"/>
      <c r="G79" s="184"/>
      <c r="H79" s="184"/>
      <c r="I79" s="184"/>
      <c r="J79" s="184"/>
      <c r="K79" s="184"/>
      <c r="L79" s="184">
        <v>80524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>
        <v>7754</v>
      </c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119514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8.9600000000000009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1.06</v>
      </c>
      <c r="AC80" s="187"/>
      <c r="AD80" s="187"/>
      <c r="AE80" s="187"/>
      <c r="AF80" s="187"/>
      <c r="AG80" s="187">
        <v>20.25</v>
      </c>
      <c r="AH80" s="187"/>
      <c r="AI80" s="187"/>
      <c r="AJ80" s="187">
        <f>4.75+2.19+1.01+2.46+0.81+1.35</f>
        <v>12.57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42.84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4" t="s">
        <v>1269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1279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5">
      <c r="A85" s="173" t="s">
        <v>1251</v>
      </c>
      <c r="B85" s="172"/>
      <c r="C85" s="273" t="s">
        <v>1277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93" t="s">
        <v>1278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416</v>
      </c>
      <c r="D111" s="174">
        <v>1494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6</v>
      </c>
      <c r="D112" s="174">
        <v>220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10</v>
      </c>
    </row>
    <row r="128" spans="1:5" ht="12.65" customHeight="1" x14ac:dyDescent="0.3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261</v>
      </c>
      <c r="C138" s="189">
        <v>73</v>
      </c>
      <c r="D138" s="174">
        <v>76</v>
      </c>
      <c r="E138" s="175">
        <f>SUM(B138:D138)</f>
        <v>410</v>
      </c>
    </row>
    <row r="139" spans="1:6" ht="12.65" customHeight="1" x14ac:dyDescent="0.35">
      <c r="A139" s="173" t="s">
        <v>215</v>
      </c>
      <c r="B139" s="174">
        <v>1030</v>
      </c>
      <c r="C139" s="189">
        <v>245</v>
      </c>
      <c r="D139" s="174">
        <v>219</v>
      </c>
      <c r="E139" s="175">
        <f>SUM(B139:D139)</f>
        <v>1494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6567434</v>
      </c>
      <c r="C141" s="189">
        <v>1919950</v>
      </c>
      <c r="D141" s="174">
        <f>270407+1398786</f>
        <v>1669193</v>
      </c>
      <c r="E141" s="175">
        <f>SUM(B141:D141)</f>
        <v>10156577</v>
      </c>
      <c r="F141" s="199"/>
    </row>
    <row r="142" spans="1:6" ht="12.65" customHeight="1" x14ac:dyDescent="0.35">
      <c r="A142" s="173" t="s">
        <v>246</v>
      </c>
      <c r="B142" s="174">
        <v>27290204</v>
      </c>
      <c r="C142" s="189">
        <v>26174816</v>
      </c>
      <c r="D142" s="174">
        <f>3897041+24244041</f>
        <v>28141082</v>
      </c>
      <c r="E142" s="175">
        <f>SUM(B142:D142)</f>
        <v>81606102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5</v>
      </c>
      <c r="C144" s="189"/>
      <c r="D144" s="174">
        <v>1</v>
      </c>
      <c r="E144" s="175">
        <f>SUM(B144:D144)</f>
        <v>6</v>
      </c>
    </row>
    <row r="145" spans="1:5" ht="12.65" customHeight="1" x14ac:dyDescent="0.35">
      <c r="A145" s="173" t="s">
        <v>215</v>
      </c>
      <c r="B145" s="174">
        <v>209</v>
      </c>
      <c r="C145" s="189"/>
      <c r="D145" s="174">
        <v>11</v>
      </c>
      <c r="E145" s="175">
        <f>SUM(B145:D145)</f>
        <v>220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228418</v>
      </c>
      <c r="C148" s="189">
        <v>2865</v>
      </c>
      <c r="D148" s="174">
        <v>51653</v>
      </c>
      <c r="E148" s="175">
        <f>SUM(B148:D148)</f>
        <v>282936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1333030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38939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195879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3459021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192635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235982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37939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381122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5874547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59850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106626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166476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238432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238432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185198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185198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>
        <v>1842467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1842467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1652029</v>
      </c>
      <c r="C195" s="189"/>
      <c r="D195" s="174"/>
      <c r="E195" s="175">
        <f t="shared" ref="E195:E203" si="10">SUM(B195:C195)-D195</f>
        <v>1652029</v>
      </c>
    </row>
    <row r="196" spans="1:8" ht="12.65" customHeight="1" x14ac:dyDescent="0.35">
      <c r="A196" s="173" t="s">
        <v>333</v>
      </c>
      <c r="B196" s="174">
        <v>4405067</v>
      </c>
      <c r="C196" s="189">
        <v>2719</v>
      </c>
      <c r="D196" s="174"/>
      <c r="E196" s="175">
        <f t="shared" si="10"/>
        <v>4407786</v>
      </c>
    </row>
    <row r="197" spans="1:8" ht="12.65" customHeight="1" x14ac:dyDescent="0.35">
      <c r="A197" s="173" t="s">
        <v>334</v>
      </c>
      <c r="B197" s="174">
        <v>42874012</v>
      </c>
      <c r="C197" s="189"/>
      <c r="D197" s="174">
        <v>14319</v>
      </c>
      <c r="E197" s="175">
        <f t="shared" si="10"/>
        <v>42859693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11019807</v>
      </c>
      <c r="C200" s="189">
        <v>261270</v>
      </c>
      <c r="D200" s="174"/>
      <c r="E200" s="175">
        <f t="shared" si="10"/>
        <v>11281077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12441</v>
      </c>
      <c r="C203" s="189">
        <v>3661</v>
      </c>
      <c r="D203" s="174"/>
      <c r="E203" s="175">
        <f t="shared" si="10"/>
        <v>16102</v>
      </c>
    </row>
    <row r="204" spans="1:8" ht="12.65" customHeight="1" x14ac:dyDescent="0.35">
      <c r="A204" s="173" t="s">
        <v>203</v>
      </c>
      <c r="B204" s="175">
        <f>SUM(B195:B203)</f>
        <v>59963356</v>
      </c>
      <c r="C204" s="191">
        <f>SUM(C195:C203)</f>
        <v>267650</v>
      </c>
      <c r="D204" s="175">
        <f>SUM(D195:D203)</f>
        <v>14319</v>
      </c>
      <c r="E204" s="175">
        <f>SUM(E195:E203)</f>
        <v>60216687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615182</v>
      </c>
      <c r="C209" s="189">
        <v>383066</v>
      </c>
      <c r="D209" s="174"/>
      <c r="E209" s="175">
        <f t="shared" ref="E209:E216" si="11">SUM(B209:C209)-D209</f>
        <v>998248</v>
      </c>
      <c r="H209" s="262"/>
    </row>
    <row r="210" spans="1:8" ht="12.65" customHeight="1" x14ac:dyDescent="0.35">
      <c r="A210" s="173" t="s">
        <v>334</v>
      </c>
      <c r="B210" s="174">
        <f>8616878+3900123</f>
        <v>12517001</v>
      </c>
      <c r="C210" s="189">
        <f>2125634+118619</f>
        <v>2244253</v>
      </c>
      <c r="D210" s="174"/>
      <c r="E210" s="175">
        <f t="shared" si="11"/>
        <v>14761254</v>
      </c>
      <c r="H210" s="262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2"/>
    </row>
    <row r="213" spans="1:8" ht="12.65" customHeight="1" x14ac:dyDescent="0.35">
      <c r="A213" s="173" t="s">
        <v>337</v>
      </c>
      <c r="B213" s="174">
        <v>4437183</v>
      </c>
      <c r="C213" s="189">
        <v>671353</v>
      </c>
      <c r="D213" s="174"/>
      <c r="E213" s="175">
        <f t="shared" si="11"/>
        <v>5108536</v>
      </c>
      <c r="H213" s="262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17569366</v>
      </c>
      <c r="C217" s="191">
        <f>SUM(C208:C216)</f>
        <v>3298672</v>
      </c>
      <c r="D217" s="175">
        <f>SUM(D208:D216)</f>
        <v>0</v>
      </c>
      <c r="E217" s="175">
        <f>SUM(E208:E216)</f>
        <v>20868038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1257</v>
      </c>
      <c r="C220" s="340"/>
      <c r="D220" s="208"/>
      <c r="E220" s="208"/>
    </row>
    <row r="221" spans="1:8" ht="12.65" customHeight="1" x14ac:dyDescent="0.35">
      <c r="A221" s="274" t="s">
        <v>1257</v>
      </c>
      <c r="B221" s="208"/>
      <c r="C221" s="189">
        <v>3286544</v>
      </c>
      <c r="D221" s="172">
        <f>C221</f>
        <v>3286544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v>23014147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17528221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9414529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49956897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v>4290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213780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2020327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2234107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>
        <v>852981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852981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56330529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f>36006100+2016008</f>
        <v>38022108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15043821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f>2894987+6660584</f>
        <v>9555571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f>31401+979510</f>
        <v>1010911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488847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510241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45520357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1652029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4407786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42859694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11281077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16102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60216688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20868037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39348651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84869008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550384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3049794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-477919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799279+130658+9885692</f>
        <v>10815629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1176829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15114717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48433144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48433144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1176829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47256315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22497977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84869009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84869008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10439514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29692877+2011249-9807+8754957+1503937+51913226</f>
        <v>93866439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104305953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3286544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f>9414529+23014147+17528221</f>
        <v>49956897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2234111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852981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56330533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47975420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2671457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863084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3534541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51509961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24828260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5874549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827238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2936611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482133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6289066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3298671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166476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238432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185198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1842467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1214736-185198</f>
        <v>1029538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47998639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3511322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1845679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5357001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5357001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Grays Harbor County Public Hospital District No. 1   H-0     FYE 12/31/2020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416</v>
      </c>
      <c r="C414" s="194">
        <f>E138</f>
        <v>410</v>
      </c>
      <c r="D414" s="179"/>
    </row>
    <row r="415" spans="1:5" ht="12.65" customHeight="1" x14ac:dyDescent="0.35">
      <c r="A415" s="179" t="s">
        <v>464</v>
      </c>
      <c r="B415" s="179">
        <f>D111</f>
        <v>1494</v>
      </c>
      <c r="C415" s="179">
        <f>E139</f>
        <v>1494</v>
      </c>
      <c r="D415" s="194">
        <f>SUM(C59:H59)+N59</f>
        <v>1494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6</v>
      </c>
      <c r="C417" s="194">
        <f>E144</f>
        <v>6</v>
      </c>
      <c r="D417" s="179"/>
    </row>
    <row r="418" spans="1:7" ht="12.65" customHeight="1" x14ac:dyDescent="0.35">
      <c r="A418" s="179" t="s">
        <v>466</v>
      </c>
      <c r="B418" s="179">
        <f>D112</f>
        <v>220</v>
      </c>
      <c r="C418" s="179">
        <f>E145</f>
        <v>220</v>
      </c>
      <c r="D418" s="179">
        <f>K59+L59</f>
        <v>220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24828260</v>
      </c>
      <c r="C427" s="179">
        <f t="shared" ref="C427:C434" si="13">CE61</f>
        <v>24828260</v>
      </c>
      <c r="D427" s="179"/>
    </row>
    <row r="428" spans="1:7" ht="12.65" customHeight="1" x14ac:dyDescent="0.35">
      <c r="A428" s="179" t="s">
        <v>3</v>
      </c>
      <c r="B428" s="179">
        <f t="shared" si="12"/>
        <v>5874549</v>
      </c>
      <c r="C428" s="179">
        <f t="shared" si="13"/>
        <v>5918335</v>
      </c>
      <c r="D428" s="179">
        <f>D173</f>
        <v>5874547</v>
      </c>
    </row>
    <row r="429" spans="1:7" ht="12.65" customHeight="1" x14ac:dyDescent="0.35">
      <c r="A429" s="179" t="s">
        <v>236</v>
      </c>
      <c r="B429" s="179">
        <f t="shared" si="12"/>
        <v>827238</v>
      </c>
      <c r="C429" s="179">
        <f t="shared" si="13"/>
        <v>827238</v>
      </c>
      <c r="D429" s="179"/>
    </row>
    <row r="430" spans="1:7" ht="12.65" customHeight="1" x14ac:dyDescent="0.35">
      <c r="A430" s="179" t="s">
        <v>237</v>
      </c>
      <c r="B430" s="179">
        <f t="shared" si="12"/>
        <v>2936611</v>
      </c>
      <c r="C430" s="179">
        <f t="shared" si="13"/>
        <v>2936610</v>
      </c>
      <c r="D430" s="179"/>
    </row>
    <row r="431" spans="1:7" ht="12.65" customHeight="1" x14ac:dyDescent="0.35">
      <c r="A431" s="179" t="s">
        <v>444</v>
      </c>
      <c r="B431" s="179">
        <f t="shared" si="12"/>
        <v>482133</v>
      </c>
      <c r="C431" s="179">
        <f t="shared" si="13"/>
        <v>482133</v>
      </c>
      <c r="D431" s="179"/>
    </row>
    <row r="432" spans="1:7" ht="12.65" customHeight="1" x14ac:dyDescent="0.35">
      <c r="A432" s="179" t="s">
        <v>445</v>
      </c>
      <c r="B432" s="179">
        <f t="shared" si="12"/>
        <v>6289066</v>
      </c>
      <c r="C432" s="179">
        <f t="shared" si="13"/>
        <v>6279893.9199999999</v>
      </c>
      <c r="D432" s="179"/>
    </row>
    <row r="433" spans="1:7" ht="12.65" customHeight="1" x14ac:dyDescent="0.35">
      <c r="A433" s="179" t="s">
        <v>6</v>
      </c>
      <c r="B433" s="179">
        <f t="shared" si="12"/>
        <v>3298671</v>
      </c>
      <c r="C433" s="179">
        <f t="shared" si="13"/>
        <v>3298672</v>
      </c>
      <c r="D433" s="179">
        <f>C217</f>
        <v>3298672</v>
      </c>
    </row>
    <row r="434" spans="1:7" ht="12.65" customHeight="1" x14ac:dyDescent="0.35">
      <c r="A434" s="179" t="s">
        <v>474</v>
      </c>
      <c r="B434" s="179">
        <f t="shared" si="12"/>
        <v>166476</v>
      </c>
      <c r="C434" s="179">
        <f t="shared" si="13"/>
        <v>166477</v>
      </c>
      <c r="D434" s="179">
        <f>D177</f>
        <v>166476</v>
      </c>
    </row>
    <row r="435" spans="1:7" ht="12.65" customHeight="1" x14ac:dyDescent="0.35">
      <c r="A435" s="179" t="s">
        <v>447</v>
      </c>
      <c r="B435" s="179">
        <f t="shared" si="12"/>
        <v>238432</v>
      </c>
      <c r="C435" s="179"/>
      <c r="D435" s="179">
        <f>D181</f>
        <v>238432</v>
      </c>
    </row>
    <row r="436" spans="1:7" ht="12.65" customHeight="1" x14ac:dyDescent="0.35">
      <c r="A436" s="179" t="s">
        <v>475</v>
      </c>
      <c r="B436" s="179">
        <f t="shared" si="12"/>
        <v>185198</v>
      </c>
      <c r="C436" s="179"/>
      <c r="D436" s="179">
        <f>D186</f>
        <v>185198</v>
      </c>
    </row>
    <row r="437" spans="1:7" ht="12.65" customHeight="1" x14ac:dyDescent="0.35">
      <c r="A437" s="194" t="s">
        <v>449</v>
      </c>
      <c r="B437" s="194">
        <f t="shared" si="12"/>
        <v>1842467</v>
      </c>
      <c r="C437" s="194"/>
      <c r="D437" s="194">
        <f>D190</f>
        <v>1842467</v>
      </c>
    </row>
    <row r="438" spans="1:7" ht="12.65" customHeight="1" x14ac:dyDescent="0.35">
      <c r="A438" s="194" t="s">
        <v>476</v>
      </c>
      <c r="B438" s="194">
        <f>C386+C387+C388</f>
        <v>2266097</v>
      </c>
      <c r="C438" s="194">
        <f>CD69</f>
        <v>0</v>
      </c>
      <c r="D438" s="194">
        <f>D181+D186+D190</f>
        <v>2266097</v>
      </c>
    </row>
    <row r="439" spans="1:7" ht="12.65" customHeight="1" x14ac:dyDescent="0.35">
      <c r="A439" s="179" t="s">
        <v>451</v>
      </c>
      <c r="B439" s="194">
        <f>C389</f>
        <v>1029538</v>
      </c>
      <c r="C439" s="194">
        <f>SUM(C69:CC69)</f>
        <v>1180124</v>
      </c>
      <c r="D439" s="179"/>
    </row>
    <row r="440" spans="1:7" ht="12.65" customHeight="1" x14ac:dyDescent="0.35">
      <c r="A440" s="179" t="s">
        <v>477</v>
      </c>
      <c r="B440" s="194">
        <f>B438+B439</f>
        <v>3295635</v>
      </c>
      <c r="C440" s="194">
        <f>CE69</f>
        <v>1180124</v>
      </c>
      <c r="D440" s="179"/>
    </row>
    <row r="441" spans="1:7" ht="12.65" customHeight="1" x14ac:dyDescent="0.35">
      <c r="A441" s="179" t="s">
        <v>478</v>
      </c>
      <c r="B441" s="179">
        <f>D390</f>
        <v>47998639</v>
      </c>
      <c r="C441" s="179">
        <f>SUM(C427:C437)+C440</f>
        <v>45917742.920000002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3286544</v>
      </c>
      <c r="C444" s="179">
        <f>C363</f>
        <v>3286544</v>
      </c>
      <c r="D444" s="179"/>
    </row>
    <row r="445" spans="1:7" ht="12.65" customHeight="1" x14ac:dyDescent="0.35">
      <c r="A445" s="179" t="s">
        <v>343</v>
      </c>
      <c r="B445" s="179">
        <f>D229</f>
        <v>49956897</v>
      </c>
      <c r="C445" s="179">
        <f>C364</f>
        <v>49956897</v>
      </c>
      <c r="D445" s="179"/>
    </row>
    <row r="446" spans="1:7" ht="12.65" customHeight="1" x14ac:dyDescent="0.35">
      <c r="A446" s="179" t="s">
        <v>351</v>
      </c>
      <c r="B446" s="179">
        <f>D236</f>
        <v>2234107</v>
      </c>
      <c r="C446" s="179">
        <f>C365</f>
        <v>2234111</v>
      </c>
      <c r="D446" s="179"/>
    </row>
    <row r="447" spans="1:7" ht="12.65" customHeight="1" x14ac:dyDescent="0.35">
      <c r="A447" s="179" t="s">
        <v>356</v>
      </c>
      <c r="B447" s="179">
        <f>D240</f>
        <v>852981</v>
      </c>
      <c r="C447" s="179">
        <f>C366</f>
        <v>852981</v>
      </c>
      <c r="D447" s="179"/>
    </row>
    <row r="448" spans="1:7" ht="12.65" customHeight="1" x14ac:dyDescent="0.35">
      <c r="A448" s="179" t="s">
        <v>358</v>
      </c>
      <c r="B448" s="179">
        <f>D242</f>
        <v>56330529</v>
      </c>
      <c r="C448" s="179">
        <f>D367</f>
        <v>56330533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4290</v>
      </c>
    </row>
    <row r="454" spans="1:7" ht="12.65" customHeight="1" x14ac:dyDescent="0.35">
      <c r="A454" s="179" t="s">
        <v>168</v>
      </c>
      <c r="B454" s="179">
        <f>C233</f>
        <v>213780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2020327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2671457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863084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10439514</v>
      </c>
      <c r="C463" s="194">
        <f>CE73</f>
        <v>10439514</v>
      </c>
      <c r="D463" s="194">
        <f>E141+E147+E153</f>
        <v>10156577</v>
      </c>
    </row>
    <row r="464" spans="1:7" ht="12.65" customHeight="1" x14ac:dyDescent="0.35">
      <c r="A464" s="179" t="s">
        <v>246</v>
      </c>
      <c r="B464" s="194">
        <f>C360</f>
        <v>93866439</v>
      </c>
      <c r="C464" s="194">
        <f>CE74</f>
        <v>93866439</v>
      </c>
      <c r="D464" s="194">
        <f>E142+E148+E154</f>
        <v>81889038</v>
      </c>
    </row>
    <row r="465" spans="1:7" ht="12.65" customHeight="1" x14ac:dyDescent="0.35">
      <c r="A465" s="179" t="s">
        <v>247</v>
      </c>
      <c r="B465" s="194">
        <f>D361</f>
        <v>104305953</v>
      </c>
      <c r="C465" s="194">
        <f>CE75</f>
        <v>104305953</v>
      </c>
      <c r="D465" s="194">
        <f>D463+D464</f>
        <v>92045615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1652029</v>
      </c>
      <c r="C468" s="179">
        <f>E195</f>
        <v>1652029</v>
      </c>
      <c r="D468" s="179"/>
    </row>
    <row r="469" spans="1:7" ht="12.65" customHeight="1" x14ac:dyDescent="0.35">
      <c r="A469" s="179" t="s">
        <v>333</v>
      </c>
      <c r="B469" s="179">
        <f t="shared" si="14"/>
        <v>4407786</v>
      </c>
      <c r="C469" s="179">
        <f>E196</f>
        <v>4407786</v>
      </c>
      <c r="D469" s="179"/>
    </row>
    <row r="470" spans="1:7" ht="12.65" customHeight="1" x14ac:dyDescent="0.35">
      <c r="A470" s="179" t="s">
        <v>334</v>
      </c>
      <c r="B470" s="179">
        <f t="shared" si="14"/>
        <v>42859694</v>
      </c>
      <c r="C470" s="179">
        <f>E197</f>
        <v>42859693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11281077</v>
      </c>
      <c r="C473" s="179">
        <f>SUM(E200:E201)</f>
        <v>11281077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16102</v>
      </c>
      <c r="C475" s="179">
        <f>E203</f>
        <v>16102</v>
      </c>
      <c r="D475" s="179"/>
    </row>
    <row r="476" spans="1:7" ht="12.65" customHeight="1" x14ac:dyDescent="0.35">
      <c r="A476" s="179" t="s">
        <v>203</v>
      </c>
      <c r="B476" s="179">
        <f>D275</f>
        <v>60216688</v>
      </c>
      <c r="C476" s="179">
        <f>E204</f>
        <v>60216687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20868037</v>
      </c>
      <c r="C478" s="179">
        <f>E217</f>
        <v>20868038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84869008</v>
      </c>
    </row>
    <row r="482" spans="1:12" ht="12.65" customHeight="1" x14ac:dyDescent="0.35">
      <c r="A482" s="180" t="s">
        <v>499</v>
      </c>
      <c r="C482" s="180">
        <f>D339</f>
        <v>84869009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186</v>
      </c>
      <c r="B493" s="264" t="str">
        <f>RIGHT('Prior Year'!C82,4)</f>
        <v>2019</v>
      </c>
      <c r="C493" s="264" t="str">
        <f>RIGHT(C82,4)</f>
        <v>2020</v>
      </c>
      <c r="D493" s="264" t="str">
        <f>RIGHT('Prior Year'!C82,4)</f>
        <v>2019</v>
      </c>
      <c r="E493" s="264" t="str">
        <f>RIGHT(C82,4)</f>
        <v>2020</v>
      </c>
      <c r="F493" s="264" t="str">
        <f>RIGHT('Prior Year'!C82,4)</f>
        <v>2019</v>
      </c>
      <c r="G493" s="264" t="str">
        <f>RIGHT(C82,4)</f>
        <v>2020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 t="str">
        <f>'Prior Year'!C72</f>
        <v>x</v>
      </c>
      <c r="C496" s="243">
        <f>C71</f>
        <v>0</v>
      </c>
      <c r="D496" s="243">
        <f>'Prior Year'!C59</f>
        <v>0</v>
      </c>
      <c r="E496" s="180">
        <f>C59</f>
        <v>0</v>
      </c>
      <c r="F496" s="266" t="str">
        <f t="shared" ref="F496:G511" si="15">IF(B496=0,"",IF(D496=0,"",B496/D496))</f>
        <v/>
      </c>
      <c r="G496" s="267" t="str">
        <f t="shared" si="15"/>
        <v/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 t="str">
        <f>'Prior Year'!D72</f>
        <v>x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 t="str">
        <f>'Prior Year'!E72</f>
        <v>x</v>
      </c>
      <c r="C498" s="243">
        <f>E71</f>
        <v>3035951</v>
      </c>
      <c r="D498" s="243">
        <f>'Prior Year'!E59</f>
        <v>1109</v>
      </c>
      <c r="E498" s="180">
        <f>E59</f>
        <v>1494</v>
      </c>
      <c r="F498" s="266" t="str">
        <f t="shared" si="15"/>
        <v/>
      </c>
      <c r="G498" s="266">
        <f t="shared" si="15"/>
        <v>2032.0957161981257</v>
      </c>
      <c r="H498" s="268" t="str">
        <f t="shared" si="16"/>
        <v/>
      </c>
      <c r="I498" s="270"/>
      <c r="K498" s="264"/>
      <c r="L498" s="264"/>
    </row>
    <row r="499" spans="1:12" ht="12.65" customHeight="1" x14ac:dyDescent="0.35">
      <c r="A499" s="180" t="s">
        <v>515</v>
      </c>
      <c r="B499" s="243" t="str">
        <f>'Prior Year'!F72</f>
        <v>x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 t="str">
        <f>'Prior Year'!G72</f>
        <v>x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 t="str">
        <f>'Prior Year'!H72</f>
        <v>x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 t="str">
        <f>'Prior Year'!I72</f>
        <v>x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 t="str">
        <f>'Prior Year'!J72</f>
        <v>x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str">
        <f t="shared" si="15"/>
        <v/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 t="str">
        <f>'Prior Year'!K72</f>
        <v>x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 t="str">
        <f>'Prior Year'!L72</f>
        <v>x</v>
      </c>
      <c r="C505" s="243">
        <f>L71</f>
        <v>0</v>
      </c>
      <c r="D505" s="243">
        <f>'Prior Year'!L59</f>
        <v>477</v>
      </c>
      <c r="E505" s="180">
        <f>L59</f>
        <v>220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5" customHeight="1" x14ac:dyDescent="0.35">
      <c r="A506" s="180" t="s">
        <v>522</v>
      </c>
      <c r="B506" s="243" t="str">
        <f>'Prior Year'!M72</f>
        <v>x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 t="str">
        <f>'Prior Year'!N72</f>
        <v>x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 t="str">
        <f>'Prior Year'!O72</f>
        <v>x</v>
      </c>
      <c r="C508" s="243">
        <f>O71</f>
        <v>0</v>
      </c>
      <c r="D508" s="243">
        <f>'Prior Year'!O59</f>
        <v>0</v>
      </c>
      <c r="E508" s="180">
        <f>O59</f>
        <v>0</v>
      </c>
      <c r="F508" s="266" t="str">
        <f t="shared" si="15"/>
        <v/>
      </c>
      <c r="G508" s="266" t="str">
        <f t="shared" si="15"/>
        <v/>
      </c>
      <c r="H508" s="268" t="str">
        <f t="shared" si="16"/>
        <v/>
      </c>
      <c r="I508" s="270"/>
      <c r="K508" s="264"/>
      <c r="L508" s="264"/>
    </row>
    <row r="509" spans="1:12" ht="12.65" customHeight="1" x14ac:dyDescent="0.35">
      <c r="A509" s="180" t="s">
        <v>525</v>
      </c>
      <c r="B509" s="243" t="str">
        <f>'Prior Year'!P72</f>
        <v>x</v>
      </c>
      <c r="C509" s="243">
        <f>P71</f>
        <v>0</v>
      </c>
      <c r="D509" s="243">
        <f>'Prior Year'!P59</f>
        <v>0</v>
      </c>
      <c r="E509" s="180">
        <f>P59</f>
        <v>0</v>
      </c>
      <c r="F509" s="266" t="str">
        <f t="shared" si="15"/>
        <v/>
      </c>
      <c r="G509" s="266" t="str">
        <f t="shared" si="15"/>
        <v/>
      </c>
      <c r="H509" s="268" t="str">
        <f t="shared" si="16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 t="str">
        <f>'Prior Year'!Q72</f>
        <v>x</v>
      </c>
      <c r="C510" s="243">
        <f>Q71</f>
        <v>0</v>
      </c>
      <c r="D510" s="243">
        <f>'Prior Year'!Q59</f>
        <v>0</v>
      </c>
      <c r="E510" s="180">
        <f>Q59</f>
        <v>0</v>
      </c>
      <c r="F510" s="266" t="str">
        <f t="shared" si="15"/>
        <v/>
      </c>
      <c r="G510" s="266" t="str">
        <f t="shared" si="15"/>
        <v/>
      </c>
      <c r="H510" s="268" t="str">
        <f t="shared" si="16"/>
        <v/>
      </c>
      <c r="I510" s="270"/>
      <c r="K510" s="264"/>
      <c r="L510" s="264"/>
    </row>
    <row r="511" spans="1:12" ht="12.65" customHeight="1" x14ac:dyDescent="0.35">
      <c r="A511" s="180" t="s">
        <v>527</v>
      </c>
      <c r="B511" s="243" t="str">
        <f>'Prior Year'!R72</f>
        <v>x</v>
      </c>
      <c r="C511" s="243">
        <f>R71</f>
        <v>0</v>
      </c>
      <c r="D511" s="243">
        <f>'Prior Year'!R59</f>
        <v>0</v>
      </c>
      <c r="E511" s="180">
        <f>R59</f>
        <v>0</v>
      </c>
      <c r="F511" s="266" t="str">
        <f t="shared" si="15"/>
        <v/>
      </c>
      <c r="G511" s="266" t="str">
        <f t="shared" si="15"/>
        <v/>
      </c>
      <c r="H511" s="268" t="str">
        <f t="shared" si="16"/>
        <v/>
      </c>
      <c r="I511" s="270"/>
      <c r="K511" s="264"/>
      <c r="L511" s="264"/>
    </row>
    <row r="512" spans="1:12" ht="12.65" customHeight="1" x14ac:dyDescent="0.35">
      <c r="A512" s="180" t="s">
        <v>528</v>
      </c>
      <c r="B512" s="243" t="str">
        <f>'Prior Year'!S72</f>
        <v>x</v>
      </c>
      <c r="C512" s="243">
        <f>S71</f>
        <v>-64186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 t="str">
        <f>'Prior Year'!T72</f>
        <v>x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 t="str">
        <f>'Prior Year'!U72</f>
        <v>x</v>
      </c>
      <c r="C514" s="243">
        <f>U71</f>
        <v>2647286</v>
      </c>
      <c r="D514" s="243">
        <f>'Prior Year'!U59</f>
        <v>162295</v>
      </c>
      <c r="E514" s="180">
        <f>U59</f>
        <v>167526</v>
      </c>
      <c r="F514" s="266" t="str">
        <f t="shared" si="17"/>
        <v/>
      </c>
      <c r="G514" s="266">
        <f t="shared" si="17"/>
        <v>15.802239652352471</v>
      </c>
      <c r="H514" s="268" t="str">
        <f t="shared" si="16"/>
        <v/>
      </c>
      <c r="I514" s="270"/>
      <c r="K514" s="264"/>
      <c r="L514" s="264"/>
    </row>
    <row r="515" spans="1:12" ht="12.65" customHeight="1" x14ac:dyDescent="0.35">
      <c r="A515" s="180" t="s">
        <v>531</v>
      </c>
      <c r="B515" s="243" t="str">
        <f>'Prior Year'!V72</f>
        <v>x</v>
      </c>
      <c r="C515" s="243">
        <f>V71</f>
        <v>0</v>
      </c>
      <c r="D515" s="243">
        <f>'Prior Year'!V59</f>
        <v>0</v>
      </c>
      <c r="E515" s="180">
        <f>V59</f>
        <v>0</v>
      </c>
      <c r="F515" s="266" t="str">
        <f t="shared" si="17"/>
        <v/>
      </c>
      <c r="G515" s="266" t="str">
        <f t="shared" si="17"/>
        <v/>
      </c>
      <c r="H515" s="268" t="str">
        <f t="shared" si="16"/>
        <v/>
      </c>
      <c r="I515" s="270"/>
      <c r="K515" s="264"/>
      <c r="L515" s="264"/>
    </row>
    <row r="516" spans="1:12" ht="12.65" customHeight="1" x14ac:dyDescent="0.35">
      <c r="A516" s="180" t="s">
        <v>532</v>
      </c>
      <c r="B516" s="243" t="str">
        <f>'Prior Year'!W72</f>
        <v>x</v>
      </c>
      <c r="C516" s="243">
        <f>W71</f>
        <v>247238</v>
      </c>
      <c r="D516" s="243">
        <f>'Prior Year'!W59</f>
        <v>3745</v>
      </c>
      <c r="E516" s="180">
        <f>W59</f>
        <v>4107</v>
      </c>
      <c r="F516" s="266" t="str">
        <f t="shared" si="17"/>
        <v/>
      </c>
      <c r="G516" s="266">
        <f t="shared" si="17"/>
        <v>60.199172145118091</v>
      </c>
      <c r="H516" s="268" t="str">
        <f t="shared" si="16"/>
        <v/>
      </c>
      <c r="I516" s="270"/>
      <c r="K516" s="264"/>
      <c r="L516" s="264"/>
    </row>
    <row r="517" spans="1:12" ht="12.65" customHeight="1" x14ac:dyDescent="0.35">
      <c r="A517" s="180" t="s">
        <v>533</v>
      </c>
      <c r="B517" s="243" t="str">
        <f>'Prior Year'!X72</f>
        <v>x</v>
      </c>
      <c r="C517" s="243">
        <f>X71</f>
        <v>142658</v>
      </c>
      <c r="D517" s="243">
        <f>'Prior Year'!X59</f>
        <v>4723</v>
      </c>
      <c r="E517" s="180">
        <f>X59</f>
        <v>5103</v>
      </c>
      <c r="F517" s="266" t="str">
        <f t="shared" si="17"/>
        <v/>
      </c>
      <c r="G517" s="266">
        <f t="shared" si="17"/>
        <v>27.955712326082697</v>
      </c>
      <c r="H517" s="268" t="str">
        <f t="shared" si="16"/>
        <v/>
      </c>
      <c r="I517" s="270"/>
      <c r="K517" s="264"/>
      <c r="L517" s="264"/>
    </row>
    <row r="518" spans="1:12" ht="12.65" customHeight="1" x14ac:dyDescent="0.35">
      <c r="A518" s="180" t="s">
        <v>534</v>
      </c>
      <c r="B518" s="243" t="str">
        <f>'Prior Year'!Y72</f>
        <v>x</v>
      </c>
      <c r="C518" s="243">
        <f>Y71</f>
        <v>1986180</v>
      </c>
      <c r="D518" s="243">
        <f>'Prior Year'!Y59</f>
        <v>6568</v>
      </c>
      <c r="E518" s="180">
        <f>Y59</f>
        <v>6116</v>
      </c>
      <c r="F518" s="266" t="str">
        <f t="shared" si="17"/>
        <v/>
      </c>
      <c r="G518" s="266">
        <f t="shared" si="17"/>
        <v>324.7514715500327</v>
      </c>
      <c r="H518" s="268" t="str">
        <f t="shared" si="16"/>
        <v/>
      </c>
      <c r="I518" s="270"/>
      <c r="K518" s="264"/>
      <c r="L518" s="264"/>
    </row>
    <row r="519" spans="1:12" ht="12.65" customHeight="1" x14ac:dyDescent="0.35">
      <c r="A519" s="180" t="s">
        <v>535</v>
      </c>
      <c r="B519" s="243" t="str">
        <f>'Prior Year'!Z72</f>
        <v>x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5" customHeight="1" x14ac:dyDescent="0.35">
      <c r="A520" s="180" t="s">
        <v>536</v>
      </c>
      <c r="B520" s="243" t="str">
        <f>'Prior Year'!AA72</f>
        <v>x</v>
      </c>
      <c r="C520" s="243">
        <f>AA71</f>
        <v>0</v>
      </c>
      <c r="D520" s="243">
        <f>'Prior Year'!AA59</f>
        <v>0</v>
      </c>
      <c r="E520" s="180">
        <f>AA59</f>
        <v>0</v>
      </c>
      <c r="F520" s="266" t="str">
        <f t="shared" si="17"/>
        <v/>
      </c>
      <c r="G520" s="266" t="str">
        <f t="shared" si="17"/>
        <v/>
      </c>
      <c r="H520" s="268" t="str">
        <f t="shared" si="16"/>
        <v/>
      </c>
      <c r="I520" s="270"/>
      <c r="K520" s="264"/>
      <c r="L520" s="264"/>
    </row>
    <row r="521" spans="1:12" ht="12.65" customHeight="1" x14ac:dyDescent="0.35">
      <c r="A521" s="180" t="s">
        <v>537</v>
      </c>
      <c r="B521" s="243" t="str">
        <f>'Prior Year'!AB72</f>
        <v>x</v>
      </c>
      <c r="C521" s="243">
        <f>AB71</f>
        <v>1186615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 t="str">
        <f>'Prior Year'!AC72</f>
        <v>x</v>
      </c>
      <c r="C522" s="243">
        <f>AC71</f>
        <v>7384</v>
      </c>
      <c r="D522" s="243">
        <f>'Prior Year'!AC59</f>
        <v>0</v>
      </c>
      <c r="E522" s="180">
        <f>AC59</f>
        <v>0</v>
      </c>
      <c r="F522" s="266" t="str">
        <f t="shared" si="17"/>
        <v/>
      </c>
      <c r="G522" s="266" t="str">
        <f t="shared" si="17"/>
        <v/>
      </c>
      <c r="H522" s="268" t="str">
        <f t="shared" si="16"/>
        <v/>
      </c>
      <c r="I522" s="270"/>
      <c r="K522" s="264"/>
      <c r="L522" s="264"/>
    </row>
    <row r="523" spans="1:12" ht="12.65" customHeight="1" x14ac:dyDescent="0.35">
      <c r="A523" s="180" t="s">
        <v>539</v>
      </c>
      <c r="B523" s="243" t="str">
        <f>'Prior Year'!AD72</f>
        <v>x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 t="str">
        <f>'Prior Year'!AE72</f>
        <v>x</v>
      </c>
      <c r="C524" s="243">
        <f>AE71</f>
        <v>1544729</v>
      </c>
      <c r="D524" s="243">
        <f>'Prior Year'!AE59</f>
        <v>4723</v>
      </c>
      <c r="E524" s="180">
        <f>AE59</f>
        <v>9110</v>
      </c>
      <c r="F524" s="266" t="str">
        <f t="shared" si="17"/>
        <v/>
      </c>
      <c r="G524" s="266">
        <f t="shared" si="17"/>
        <v>169.56410537870471</v>
      </c>
      <c r="H524" s="268" t="str">
        <f t="shared" si="16"/>
        <v/>
      </c>
      <c r="I524" s="270"/>
      <c r="K524" s="264"/>
      <c r="L524" s="264"/>
    </row>
    <row r="525" spans="1:12" ht="12.65" customHeight="1" x14ac:dyDescent="0.35">
      <c r="A525" s="180" t="s">
        <v>541</v>
      </c>
      <c r="B525" s="243" t="str">
        <f>'Prior Year'!AF72</f>
        <v>x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 t="str">
        <f>'Prior Year'!AG72</f>
        <v>x</v>
      </c>
      <c r="C526" s="243">
        <f>AG71</f>
        <v>6461810</v>
      </c>
      <c r="D526" s="243">
        <f>'Prior Year'!AG59</f>
        <v>16052</v>
      </c>
      <c r="E526" s="180">
        <f>AG59</f>
        <v>14180</v>
      </c>
      <c r="F526" s="266" t="str">
        <f t="shared" si="17"/>
        <v/>
      </c>
      <c r="G526" s="266">
        <f t="shared" si="17"/>
        <v>455.69887165021157</v>
      </c>
      <c r="H526" s="268" t="str">
        <f t="shared" si="16"/>
        <v/>
      </c>
      <c r="I526" s="270"/>
      <c r="K526" s="264"/>
      <c r="L526" s="264"/>
    </row>
    <row r="527" spans="1:12" ht="12.65" customHeight="1" x14ac:dyDescent="0.35">
      <c r="A527" s="180" t="s">
        <v>543</v>
      </c>
      <c r="B527" s="243" t="str">
        <f>'Prior Year'!AH72</f>
        <v>x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 t="str">
        <f>'Prior Year'!AI72</f>
        <v>x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5" customHeight="1" x14ac:dyDescent="0.35">
      <c r="A529" s="180" t="s">
        <v>545</v>
      </c>
      <c r="B529" s="243" t="str">
        <f>'Prior Year'!AJ72</f>
        <v>x</v>
      </c>
      <c r="C529" s="243">
        <f>AJ71</f>
        <v>10540954</v>
      </c>
      <c r="D529" s="243">
        <f>'Prior Year'!AJ59</f>
        <v>61010</v>
      </c>
      <c r="E529" s="180">
        <f>AJ59</f>
        <v>42605</v>
      </c>
      <c r="F529" s="266" t="str">
        <f t="shared" si="18"/>
        <v/>
      </c>
      <c r="G529" s="266">
        <f t="shared" si="18"/>
        <v>247.41119586902946</v>
      </c>
      <c r="H529" s="268" t="str">
        <f t="shared" si="16"/>
        <v/>
      </c>
      <c r="I529" s="270"/>
      <c r="K529" s="264"/>
      <c r="L529" s="264"/>
    </row>
    <row r="530" spans="1:12" ht="12.65" customHeight="1" x14ac:dyDescent="0.35">
      <c r="A530" s="180" t="s">
        <v>546</v>
      </c>
      <c r="B530" s="243" t="str">
        <f>'Prior Year'!AK72</f>
        <v>x</v>
      </c>
      <c r="C530" s="243">
        <f>AK71</f>
        <v>1090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 t="str">
        <f>'Prior Year'!AL72</f>
        <v>x</v>
      </c>
      <c r="C531" s="243">
        <f>AL71</f>
        <v>8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 t="str">
        <f>'Prior Year'!AM72</f>
        <v>x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 t="str">
        <f>'Prior Year'!AN72</f>
        <v>x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 t="str">
        <f>'Prior Year'!AO72</f>
        <v>x</v>
      </c>
      <c r="C534" s="243">
        <f>AO71</f>
        <v>0</v>
      </c>
      <c r="D534" s="243">
        <f>'Prior Year'!AO59</f>
        <v>7235</v>
      </c>
      <c r="E534" s="180">
        <f>AO59</f>
        <v>6802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 t="str">
        <f>'Prior Year'!AP72</f>
        <v>x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str">
        <f t="shared" si="18"/>
        <v/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 t="str">
        <f>'Prior Year'!AQ72</f>
        <v>x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 t="str">
        <f>'Prior Year'!AR72</f>
        <v>x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 t="str">
        <f>'Prior Year'!AS72</f>
        <v>x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 t="str">
        <f>'Prior Year'!AT72</f>
        <v>x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 t="str">
        <f>'Prior Year'!AU72</f>
        <v>x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 t="str">
        <f>'Prior Year'!AV72</f>
        <v>x</v>
      </c>
      <c r="C541" s="243">
        <f>AV71</f>
        <v>544693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 t="str">
        <f>'Prior Year'!AW72</f>
        <v>x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 t="str">
        <f>'Prior Year'!AX72</f>
        <v>x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 t="str">
        <f>'Prior Year'!AY72</f>
        <v>x</v>
      </c>
      <c r="C544" s="243">
        <f>AY71</f>
        <v>675524</v>
      </c>
      <c r="D544" s="243">
        <f>'Prior Year'!AY59</f>
        <v>7643</v>
      </c>
      <c r="E544" s="180">
        <f>AY59</f>
        <v>7409</v>
      </c>
      <c r="F544" s="266" t="str">
        <f t="shared" ref="F544:G550" si="19">IF(B544=0,"",IF(D544=0,"",B544/D544))</f>
        <v/>
      </c>
      <c r="G544" s="266">
        <f t="shared" si="19"/>
        <v>91.176137130516935</v>
      </c>
      <c r="H544" s="268" t="str">
        <f t="shared" si="16"/>
        <v/>
      </c>
      <c r="I544" s="270"/>
      <c r="K544" s="264"/>
      <c r="L544" s="264"/>
    </row>
    <row r="545" spans="1:13" ht="12.65" customHeight="1" x14ac:dyDescent="0.35">
      <c r="A545" s="180" t="s">
        <v>559</v>
      </c>
      <c r="B545" s="243" t="str">
        <f>'Prior Year'!AZ72</f>
        <v>x</v>
      </c>
      <c r="C545" s="243">
        <f>AZ71</f>
        <v>4407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5" customHeight="1" x14ac:dyDescent="0.35">
      <c r="A546" s="180" t="s">
        <v>560</v>
      </c>
      <c r="B546" s="243" t="str">
        <f>'Prior Year'!BA72</f>
        <v>x</v>
      </c>
      <c r="C546" s="243">
        <f>BA71</f>
        <v>0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 t="str">
        <f>'Prior Year'!BB72</f>
        <v>x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 t="str">
        <f>'Prior Year'!BC72</f>
        <v>x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 t="str">
        <f>'Prior Year'!BD72</f>
        <v>x</v>
      </c>
      <c r="C549" s="243">
        <f>BD71</f>
        <v>315705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 t="str">
        <f>'Prior Year'!BE72</f>
        <v>x</v>
      </c>
      <c r="C550" s="243">
        <f>BE71</f>
        <v>1213192</v>
      </c>
      <c r="D550" s="243">
        <f>'Prior Year'!BE59</f>
        <v>108180</v>
      </c>
      <c r="E550" s="180">
        <f>BE59</f>
        <v>54950</v>
      </c>
      <c r="F550" s="266" t="str">
        <f t="shared" si="19"/>
        <v/>
      </c>
      <c r="G550" s="266">
        <f t="shared" si="19"/>
        <v>22.078107370336671</v>
      </c>
      <c r="H550" s="268" t="str">
        <f t="shared" si="16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 t="str">
        <f>'Prior Year'!BF72</f>
        <v>x</v>
      </c>
      <c r="C551" s="243">
        <f>BF71</f>
        <v>866374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 t="str">
        <f>'Prior Year'!BG72</f>
        <v>x</v>
      </c>
      <c r="C552" s="243">
        <f>BG71</f>
        <v>140145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 t="str">
        <f>'Prior Year'!BH72</f>
        <v>x</v>
      </c>
      <c r="C553" s="243">
        <f>BH71</f>
        <v>2382696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 t="str">
        <f>'Prior Year'!BI72</f>
        <v>x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 t="str">
        <f>'Prior Year'!BJ72</f>
        <v>x</v>
      </c>
      <c r="C555" s="243">
        <f>BJ71</f>
        <v>587077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 t="str">
        <f>'Prior Year'!BK72</f>
        <v>x</v>
      </c>
      <c r="C556" s="243">
        <f>BK71</f>
        <v>3829641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 t="str">
        <f>'Prior Year'!BL72</f>
        <v>x</v>
      </c>
      <c r="C557" s="243">
        <f>BL71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 t="str">
        <f>'Prior Year'!BM72</f>
        <v>x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 t="str">
        <f>'Prior Year'!BN72</f>
        <v>x</v>
      </c>
      <c r="C559" s="243">
        <f>BN71</f>
        <v>2315897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 t="str">
        <f>'Prior Year'!BO72</f>
        <v>x</v>
      </c>
      <c r="C560" s="243">
        <f>BO71</f>
        <v>134341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 t="str">
        <f>'Prior Year'!BP72</f>
        <v>x</v>
      </c>
      <c r="C561" s="243">
        <f>BP71</f>
        <v>557776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 t="str">
        <f>'Prior Year'!BQ72</f>
        <v>x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 t="str">
        <f>'Prior Year'!BR72</f>
        <v>x</v>
      </c>
      <c r="C563" s="243">
        <f>BR71</f>
        <v>468033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 t="str">
        <f>'Prior Year'!BS72</f>
        <v>x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 t="str">
        <f>'Prior Year'!BT72</f>
        <v>x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 t="str">
        <f>'Prior Year'!BU72</f>
        <v>x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 t="str">
        <f>'Prior Year'!BV72</f>
        <v>x</v>
      </c>
      <c r="C567" s="243">
        <f>BV71</f>
        <v>821080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 t="str">
        <f>'Prior Year'!BW72</f>
        <v>x</v>
      </c>
      <c r="C568" s="243">
        <f>BW71</f>
        <v>298124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 t="str">
        <f>'Prior Year'!BX72</f>
        <v>x</v>
      </c>
      <c r="C569" s="243">
        <f>BX71</f>
        <v>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 t="str">
        <f>'Prior Year'!BY72</f>
        <v>x</v>
      </c>
      <c r="C570" s="243">
        <f>BY71</f>
        <v>222694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 t="str">
        <f>'Prior Year'!BZ72</f>
        <v>x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 t="str">
        <f>'Prior Year'!CA72</f>
        <v>x</v>
      </c>
      <c r="C572" s="243">
        <f>CA71</f>
        <v>15067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 t="str">
        <f>'Prior Year'!CB72</f>
        <v>x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 t="str">
        <f>'Prior Year'!CC72</f>
        <v>x</v>
      </c>
      <c r="C574" s="243">
        <f>CC71</f>
        <v>2787559.92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 t="str">
        <f>'Prior Year'!CD72</f>
        <v>x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53614</v>
      </c>
      <c r="E612" s="180">
        <f>SUM(C624:D647)+SUM(C668:D713)</f>
        <v>39137207.987615168</v>
      </c>
      <c r="F612" s="180">
        <f>CE64-(AX64+BD64+BE64+BG64+BJ64+BN64+BP64+BQ64+CB64+CC64+CD64)</f>
        <v>2784251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253.98999999999995</v>
      </c>
      <c r="I612" s="180">
        <f>CE78-(AX78+AY78+AZ78+BD78+BE78+BF78+BG78+BJ78+BN78+BO78+BP78+BQ78+BR78+CB78+CC78+CD78)</f>
        <v>28459</v>
      </c>
      <c r="J612" s="180">
        <f>CE79-(AX79+AY79+AZ79+BA79+BD79+BE79+BF79+BG79+BJ79+BN79+BO79+BP79+BQ79+BR79+CB79+CC79+CD79)</f>
        <v>119514</v>
      </c>
      <c r="K612" s="180">
        <f>CE75-(AW75+AX75+AY75+AZ75+BA75+BB75+BC75+BD75+BE75+BF75+BG75+BH75+BI75+BJ75+BK75+BL75+BM75+BN75+BO75+BP75+BQ75+BR75+BS75+BT75+BU75+BV75+BW75+BX75+CB75+CC75+CD75)</f>
        <v>104305953</v>
      </c>
      <c r="L612" s="197">
        <f>CE80-(AW80+AX80+AY80+AZ80+BA80+BB80+BC80+BD80+BE80+BF80+BG80+BH80+BI80+BJ80+BK80+BL80+BM80+BN80+BO80+BP80+BQ80+BR80+BS80+BT80+BU80+BV80+BW80+BX80+BY80+BZ80+CA80+CB80+CC80+CD80)</f>
        <v>42.84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1213192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5">
        <f>CD69-CD70</f>
        <v>0</v>
      </c>
      <c r="D615" s="269">
        <f>SUM(C614:C615)</f>
        <v>1213192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587077</v>
      </c>
      <c r="D617" s="180">
        <f>(D615/D612)*BJ76</f>
        <v>6856.3654269407243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140145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2315897</v>
      </c>
      <c r="D619" s="180">
        <f>(D615/D612)*BN76</f>
        <v>45052.883052933932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2787559.92</v>
      </c>
      <c r="D620" s="180">
        <f>(D615/D612)*CC76</f>
        <v>333314.39847800951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557776</v>
      </c>
      <c r="D621" s="180">
        <f>(D615/D612)*BP76</f>
        <v>6856.3654269407243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6780534.9323848253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315705</v>
      </c>
      <c r="D624" s="180">
        <f>(D615/D612)*BD76</f>
        <v>20523.839743350618</v>
      </c>
      <c r="E624" s="180">
        <f>(E623/E612)*SUM(C624:D624)</f>
        <v>58251.763740439703</v>
      </c>
      <c r="F624" s="180">
        <f>SUM(C624:E624)</f>
        <v>394480.60348379036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675524</v>
      </c>
      <c r="D625" s="180">
        <f>(D615/D612)*AY76</f>
        <v>31317.523930316707</v>
      </c>
      <c r="E625" s="180">
        <f>(E623/E612)*SUM(C625:D625)</f>
        <v>122460.54052160007</v>
      </c>
      <c r="F625" s="180">
        <f>(F624/F612)*AY64</f>
        <v>22189.37543828012</v>
      </c>
      <c r="G625" s="180">
        <f>SUM(C625:F625)</f>
        <v>851491.4398901969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468033</v>
      </c>
      <c r="D626" s="180">
        <f>(D615/D612)*BR76</f>
        <v>7173.1611892416158</v>
      </c>
      <c r="E626" s="180">
        <f>(E623/E612)*SUM(C626:D626)</f>
        <v>82329.633147254295</v>
      </c>
      <c r="F626" s="180">
        <f>(F624/F612)*BR64</f>
        <v>917.82147132855266</v>
      </c>
      <c r="G626" s="180" t="e">
        <f>(G625/G612)*BR77</f>
        <v>#DIV/0!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134341</v>
      </c>
      <c r="D627" s="180">
        <f>(D615/D612)*BO76</f>
        <v>0</v>
      </c>
      <c r="E627" s="180">
        <f>(E623/E612)*SUM(C627:D627)</f>
        <v>23274.625099464483</v>
      </c>
      <c r="F627" s="180">
        <f>(F624/F612)*BO64</f>
        <v>583.02490807610286</v>
      </c>
      <c r="G627" s="180" t="e">
        <f>(G625/G612)*BO77</f>
        <v>#DIV/0!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4407</v>
      </c>
      <c r="D628" s="180">
        <f>(D615/D612)*AZ76</f>
        <v>0</v>
      </c>
      <c r="E628" s="180">
        <f>(E623/E612)*SUM(C628:D628)</f>
        <v>763.51428687697705</v>
      </c>
      <c r="F628" s="180">
        <f>(F624/F612)*AZ64</f>
        <v>2.6919740591606205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866374</v>
      </c>
      <c r="D629" s="180">
        <f>(D615/D612)*BF76</f>
        <v>20093.902637370837</v>
      </c>
      <c r="E629" s="180">
        <f>(E623/E612)*SUM(C629:D629)</f>
        <v>153580.87327467705</v>
      </c>
      <c r="F629" s="180">
        <f>(F624/F612)*BF64</f>
        <v>13443.435085757701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3829641</v>
      </c>
      <c r="D635" s="180">
        <f>(D615/D612)*BK76</f>
        <v>6856.3654269407243</v>
      </c>
      <c r="E635" s="180">
        <f>(E623/E612)*SUM(C635:D635)</f>
        <v>664674.50648272119</v>
      </c>
      <c r="F635" s="180">
        <f>(F624/F612)*BK64</f>
        <v>1919.6608698719604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2382696</v>
      </c>
      <c r="D636" s="180">
        <f>(D615/D612)*BH76</f>
        <v>9865.9251687991946</v>
      </c>
      <c r="E636" s="180">
        <f>(E623/E612)*SUM(C636:D636)</f>
        <v>414512.18790657207</v>
      </c>
      <c r="F636" s="180">
        <f>(F624/F612)*BH64</f>
        <v>30671.077284469138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821080</v>
      </c>
      <c r="D642" s="180">
        <f>(D615/D612)*BV76</f>
        <v>9051.3074943111878</v>
      </c>
      <c r="E642" s="180">
        <f>(E623/E612)*SUM(C642:D642)</f>
        <v>143820.53851957605</v>
      </c>
      <c r="F642" s="180">
        <f>(F624/F612)*BV64</f>
        <v>774.58011481216386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298124</v>
      </c>
      <c r="D643" s="180">
        <f>(D615/D612)*BW76</f>
        <v>0</v>
      </c>
      <c r="E643" s="180">
        <f>(E623/E612)*SUM(C643:D643)</f>
        <v>51650.086966397081</v>
      </c>
      <c r="F643" s="180">
        <f>(F624/F612)*BW64</f>
        <v>604.27733485894987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222694</v>
      </c>
      <c r="D645" s="180">
        <f>(D615/D612)*BY76</f>
        <v>2081.8007236915732</v>
      </c>
      <c r="E645" s="180">
        <f>(E623/E612)*SUM(C645:D645)</f>
        <v>38942.485862661881</v>
      </c>
      <c r="F645" s="180">
        <f>(F624/F612)*BY64</f>
        <v>0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15067</v>
      </c>
      <c r="D647" s="180">
        <f>(D615/D612)*CA76</f>
        <v>0</v>
      </c>
      <c r="E647" s="180">
        <f>(E623/E612)*SUM(C647:D647)</f>
        <v>2610.3630043965086</v>
      </c>
      <c r="F647" s="180">
        <f>(F624/F612)*CA64</f>
        <v>509.06646287179524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17635332.920000002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3035951</v>
      </c>
      <c r="D670" s="180">
        <f>(D615/D612)*E76</f>
        <v>183798.11280635654</v>
      </c>
      <c r="E670" s="180">
        <f>(E623/E612)*SUM(C670:D670)</f>
        <v>557822.6566342467</v>
      </c>
      <c r="F670" s="180">
        <f>(F624/F612)*E64</f>
        <v>16115.431863742446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-64186</v>
      </c>
      <c r="D684" s="180">
        <f>(D615/D612)*S76</f>
        <v>0</v>
      </c>
      <c r="E684" s="180">
        <f>(E623/E612)*SUM(C684:D684)</f>
        <v>-11120.246883931393</v>
      </c>
      <c r="F684" s="180">
        <f>(F624/F612)*S64</f>
        <v>-9104.3979509264373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2647286</v>
      </c>
      <c r="D686" s="180">
        <f>(D615/D612)*U76</f>
        <v>20523.839743350618</v>
      </c>
      <c r="E686" s="180">
        <f>(E623/E612)*SUM(C686:D686)</f>
        <v>462198.98509530904</v>
      </c>
      <c r="F686" s="180">
        <f>(F624/F612)*U64</f>
        <v>89922.84315504659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247238</v>
      </c>
      <c r="D688" s="180">
        <f>(D615/D612)*W76</f>
        <v>0</v>
      </c>
      <c r="E688" s="180">
        <f>(E623/E612)*SUM(C688:D688)</f>
        <v>42834.069720646716</v>
      </c>
      <c r="F688" s="180">
        <f>(F624/F612)*W64</f>
        <v>341.88070551339882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142658</v>
      </c>
      <c r="D689" s="180">
        <f>(D615/D612)*X76</f>
        <v>0</v>
      </c>
      <c r="E689" s="180">
        <f>(E623/E612)*SUM(C689:D689)</f>
        <v>24715.548249896936</v>
      </c>
      <c r="F689" s="180">
        <f>(F624/F612)*X64</f>
        <v>7377.5674333975094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1986180</v>
      </c>
      <c r="D690" s="180">
        <f>(D615/D612)*Y76</f>
        <v>60553.247136941842</v>
      </c>
      <c r="E690" s="180">
        <f>(E623/E612)*SUM(C690:D690)</f>
        <v>354597.24883484503</v>
      </c>
      <c r="F690" s="180">
        <f>(F624/F612)*Y64</f>
        <v>3894.294683688885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1186615</v>
      </c>
      <c r="D693" s="180">
        <f>(D615/D612)*AB76</f>
        <v>6471.6848584324989</v>
      </c>
      <c r="E693" s="180">
        <f>(E623/E612)*SUM(C693:D693)</f>
        <v>206702.68422330447</v>
      </c>
      <c r="F693" s="180">
        <f>(F624/F612)*AB64</f>
        <v>88130.130114490836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7384</v>
      </c>
      <c r="D694" s="180">
        <f>(D615/D612)*AC76</f>
        <v>2783.2770545006902</v>
      </c>
      <c r="E694" s="180">
        <f>(E623/E612)*SUM(C694:D694)</f>
        <v>1761.484295381835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1544729</v>
      </c>
      <c r="D696" s="180">
        <f>(D615/D612)*AE76</f>
        <v>18645.693438281047</v>
      </c>
      <c r="E696" s="180">
        <f>(E623/E612)*SUM(C696:D696)</f>
        <v>270855.21084230585</v>
      </c>
      <c r="F696" s="180">
        <f>(F624/F612)*AE64</f>
        <v>6995.1654341514823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6461810</v>
      </c>
      <c r="D698" s="180">
        <f>(D615/D612)*AG76</f>
        <v>115245.77267131719</v>
      </c>
      <c r="E698" s="180">
        <f>(E623/E612)*SUM(C698:D698)</f>
        <v>1139477.2062675848</v>
      </c>
      <c r="F698" s="180">
        <f>(F624/F612)*AG64</f>
        <v>37763.437150440841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10540954</v>
      </c>
      <c r="D701" s="180">
        <f>(D615/D612)*AJ76</f>
        <v>306126.53359197226</v>
      </c>
      <c r="E701" s="180">
        <f>(E623/E612)*SUM(C701:D701)</f>
        <v>1879260.4852059486</v>
      </c>
      <c r="F701" s="180">
        <f>(F624/F612)*AJ64</f>
        <v>55266.36911741276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1090</v>
      </c>
      <c r="D702" s="180">
        <f>(D615/D612)*AK76</f>
        <v>0</v>
      </c>
      <c r="E702" s="180">
        <f>(E623/E612)*SUM(C702:D702)</f>
        <v>188.84288012160314</v>
      </c>
      <c r="F702" s="180">
        <f>(F624/F612)*AK64</f>
        <v>154.43430128868823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8</v>
      </c>
      <c r="D703" s="180">
        <f>(D615/D612)*AL76</f>
        <v>0</v>
      </c>
      <c r="E703" s="180">
        <f>(E623/E612)*SUM(C703:D703)</f>
        <v>1.3860027898833258</v>
      </c>
      <c r="F703" s="180">
        <f>(F624/F612)*AL64</f>
        <v>1.1334627617518402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544693</v>
      </c>
      <c r="D713" s="180">
        <f>(D615/D612)*AV76</f>
        <v>0</v>
      </c>
      <c r="E713" s="180">
        <f>(E623/E612)*SUM(C713:D713)</f>
        <v>94368.252203739801</v>
      </c>
      <c r="F713" s="180">
        <f>(F624/F612)*AV64</f>
        <v>26007.303068395973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45917742.920000002</v>
      </c>
      <c r="D715" s="180">
        <f>SUM(D616:D647)+SUM(D668:D713)</f>
        <v>1213192.0000000002</v>
      </c>
      <c r="E715" s="180">
        <f>SUM(E624:E647)+SUM(E668:E713)</f>
        <v>6780534.9323848281</v>
      </c>
      <c r="F715" s="180">
        <f>SUM(F625:F648)+SUM(F668:F713)</f>
        <v>394480.60348379042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45917742.920000002</v>
      </c>
      <c r="D716" s="180">
        <f>D615</f>
        <v>1213192</v>
      </c>
      <c r="E716" s="180">
        <f>E623</f>
        <v>6780534.9323848253</v>
      </c>
      <c r="F716" s="180">
        <f>F624</f>
        <v>394480.60348379036</v>
      </c>
      <c r="G716" s="180">
        <f>G625</f>
        <v>851491.4398901969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17635332.920000002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8"/>
      <c r="C720" s="278"/>
      <c r="D720" s="278"/>
      <c r="E720" s="278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  <c r="BE720" s="278"/>
      <c r="BF720" s="278"/>
      <c r="BG720" s="278"/>
      <c r="BH720" s="278"/>
      <c r="BI720" s="278"/>
      <c r="BJ720" s="278"/>
      <c r="BK720" s="278"/>
      <c r="BL720" s="278"/>
      <c r="BM720" s="278"/>
      <c r="BN720" s="278"/>
      <c r="BO720" s="278"/>
      <c r="BP720" s="278"/>
      <c r="BQ720" s="278"/>
      <c r="BR720" s="278"/>
      <c r="BS720" s="278"/>
      <c r="BT720" s="278"/>
      <c r="BU720" s="278"/>
      <c r="BV720" s="278"/>
      <c r="BW720" s="278"/>
      <c r="BX720" s="278"/>
      <c r="BY720" s="278"/>
      <c r="BZ720" s="278"/>
      <c r="CA720" s="278"/>
      <c r="CB720" s="278"/>
      <c r="CC720" s="278"/>
      <c r="CD720" s="278"/>
      <c r="CE720" s="278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186*2020*A</v>
      </c>
      <c r="B722" s="278">
        <f>ROUND(C165,0)</f>
        <v>1333030</v>
      </c>
      <c r="C722" s="278">
        <f>ROUND(C166,0)</f>
        <v>38939</v>
      </c>
      <c r="D722" s="278">
        <f>ROUND(C167,0)</f>
        <v>195879</v>
      </c>
      <c r="E722" s="278">
        <f>ROUND(C168,0)</f>
        <v>3459021</v>
      </c>
      <c r="F722" s="278">
        <f>ROUND(C169,0)</f>
        <v>192635</v>
      </c>
      <c r="G722" s="278">
        <f>ROUND(C170,0)</f>
        <v>235982</v>
      </c>
      <c r="H722" s="278">
        <f>ROUND(C171+C172,0)</f>
        <v>419061</v>
      </c>
      <c r="I722" s="278">
        <f>ROUND(C175,0)</f>
        <v>59850</v>
      </c>
      <c r="J722" s="278">
        <f>ROUND(C176,0)</f>
        <v>106626</v>
      </c>
      <c r="K722" s="278">
        <f>ROUND(C179,0)</f>
        <v>238432</v>
      </c>
      <c r="L722" s="278">
        <f>ROUND(C180,0)</f>
        <v>0</v>
      </c>
      <c r="M722" s="278">
        <f>ROUND(C183,0)</f>
        <v>185198</v>
      </c>
      <c r="N722" s="278">
        <f>ROUND(C184,0)</f>
        <v>0</v>
      </c>
      <c r="O722" s="278">
        <f>ROUND(C185,0)</f>
        <v>0</v>
      </c>
      <c r="P722" s="278">
        <f>ROUND(C188,0)</f>
        <v>1842467</v>
      </c>
      <c r="Q722" s="278">
        <f>ROUND(C189,0)</f>
        <v>0</v>
      </c>
      <c r="R722" s="278">
        <f>ROUND(B195,0)</f>
        <v>1652029</v>
      </c>
      <c r="S722" s="278">
        <f>ROUND(C195,0)</f>
        <v>0</v>
      </c>
      <c r="T722" s="278">
        <f>ROUND(D195,0)</f>
        <v>0</v>
      </c>
      <c r="U722" s="278">
        <f>ROUND(B196,0)</f>
        <v>4405067</v>
      </c>
      <c r="V722" s="278">
        <f>ROUND(C196,0)</f>
        <v>2719</v>
      </c>
      <c r="W722" s="278">
        <f>ROUND(D196,0)</f>
        <v>0</v>
      </c>
      <c r="X722" s="278">
        <f>ROUND(B197,0)</f>
        <v>42874012</v>
      </c>
      <c r="Y722" s="278">
        <f>ROUND(C197,0)</f>
        <v>0</v>
      </c>
      <c r="Z722" s="278">
        <f>ROUND(D197,0)</f>
        <v>14319</v>
      </c>
      <c r="AA722" s="278">
        <f>ROUND(B198,0)</f>
        <v>0</v>
      </c>
      <c r="AB722" s="278">
        <f>ROUND(C198,0)</f>
        <v>0</v>
      </c>
      <c r="AC722" s="278">
        <f>ROUND(D198,0)</f>
        <v>0</v>
      </c>
      <c r="AD722" s="278">
        <f>ROUND(B199,0)</f>
        <v>0</v>
      </c>
      <c r="AE722" s="278">
        <f>ROUND(C199,0)</f>
        <v>0</v>
      </c>
      <c r="AF722" s="278">
        <f>ROUND(D199,0)</f>
        <v>0</v>
      </c>
      <c r="AG722" s="278">
        <f>ROUND(B200,0)</f>
        <v>11019807</v>
      </c>
      <c r="AH722" s="278">
        <f>ROUND(C200,0)</f>
        <v>261270</v>
      </c>
      <c r="AI722" s="278">
        <f>ROUND(D200,0)</f>
        <v>0</v>
      </c>
      <c r="AJ722" s="278">
        <f>ROUND(B201,0)</f>
        <v>0</v>
      </c>
      <c r="AK722" s="278">
        <f>ROUND(C201,0)</f>
        <v>0</v>
      </c>
      <c r="AL722" s="278">
        <f>ROUND(D201,0)</f>
        <v>0</v>
      </c>
      <c r="AM722" s="278">
        <f>ROUND(B202,0)</f>
        <v>0</v>
      </c>
      <c r="AN722" s="278">
        <f>ROUND(C202,0)</f>
        <v>0</v>
      </c>
      <c r="AO722" s="278">
        <f>ROUND(D202,0)</f>
        <v>0</v>
      </c>
      <c r="AP722" s="278">
        <f>ROUND(B203,0)</f>
        <v>12441</v>
      </c>
      <c r="AQ722" s="278">
        <f>ROUND(C203,0)</f>
        <v>3661</v>
      </c>
      <c r="AR722" s="278">
        <f>ROUND(D203,0)</f>
        <v>0</v>
      </c>
      <c r="AS722" s="278"/>
      <c r="AT722" s="278"/>
      <c r="AU722" s="278"/>
      <c r="AV722" s="278">
        <f>ROUND(B209,0)</f>
        <v>615182</v>
      </c>
      <c r="AW722" s="278">
        <f>ROUND(C209,0)</f>
        <v>383066</v>
      </c>
      <c r="AX722" s="278">
        <f>ROUND(D209,0)</f>
        <v>0</v>
      </c>
      <c r="AY722" s="278">
        <f>ROUND(B210,0)</f>
        <v>12517001</v>
      </c>
      <c r="AZ722" s="278">
        <f>ROUND(C210,0)</f>
        <v>2244253</v>
      </c>
      <c r="BA722" s="278">
        <f>ROUND(D210,0)</f>
        <v>0</v>
      </c>
      <c r="BB722" s="278">
        <f>ROUND(B211,0)</f>
        <v>0</v>
      </c>
      <c r="BC722" s="278">
        <f>ROUND(C211,0)</f>
        <v>0</v>
      </c>
      <c r="BD722" s="278">
        <f>ROUND(D211,0)</f>
        <v>0</v>
      </c>
      <c r="BE722" s="278">
        <f>ROUND(B212,0)</f>
        <v>0</v>
      </c>
      <c r="BF722" s="278">
        <f>ROUND(C212,0)</f>
        <v>0</v>
      </c>
      <c r="BG722" s="278">
        <f>ROUND(D212,0)</f>
        <v>0</v>
      </c>
      <c r="BH722" s="278">
        <f>ROUND(B213,0)</f>
        <v>4437183</v>
      </c>
      <c r="BI722" s="278">
        <f>ROUND(C213,0)</f>
        <v>671353</v>
      </c>
      <c r="BJ722" s="278">
        <f>ROUND(D213,0)</f>
        <v>0</v>
      </c>
      <c r="BK722" s="278">
        <f>ROUND(B214,0)</f>
        <v>0</v>
      </c>
      <c r="BL722" s="278">
        <f>ROUND(C214,0)</f>
        <v>0</v>
      </c>
      <c r="BM722" s="278">
        <f>ROUND(D214,0)</f>
        <v>0</v>
      </c>
      <c r="BN722" s="278">
        <f>ROUND(B215,0)</f>
        <v>0</v>
      </c>
      <c r="BO722" s="278">
        <f>ROUND(C215,0)</f>
        <v>0</v>
      </c>
      <c r="BP722" s="278">
        <f>ROUND(D215,0)</f>
        <v>0</v>
      </c>
      <c r="BQ722" s="278">
        <f>ROUND(B216,0)</f>
        <v>0</v>
      </c>
      <c r="BR722" s="278">
        <f>ROUND(C216,0)</f>
        <v>0</v>
      </c>
      <c r="BS722" s="278">
        <f>ROUND(D216,0)</f>
        <v>0</v>
      </c>
      <c r="BT722" s="278">
        <f>ROUND(C223,0)</f>
        <v>23014147</v>
      </c>
      <c r="BU722" s="278">
        <f>ROUND(C224,0)</f>
        <v>17528221</v>
      </c>
      <c r="BV722" s="278">
        <f>ROUND(C225,0)</f>
        <v>0</v>
      </c>
      <c r="BW722" s="278">
        <f>ROUND(C226,0)</f>
        <v>0</v>
      </c>
      <c r="BX722" s="278">
        <f>ROUND(C227,0)</f>
        <v>0</v>
      </c>
      <c r="BY722" s="278">
        <f>ROUND(C228,0)</f>
        <v>9414529</v>
      </c>
      <c r="BZ722" s="278">
        <f>ROUND(C231,0)</f>
        <v>4290</v>
      </c>
      <c r="CA722" s="278">
        <f>ROUND(C233,0)</f>
        <v>213780</v>
      </c>
      <c r="CB722" s="278">
        <f>ROUND(C234,0)</f>
        <v>2020327</v>
      </c>
      <c r="CC722" s="278">
        <f>ROUND(C238+C239,0)</f>
        <v>852981</v>
      </c>
      <c r="CD722" s="278">
        <f>D221</f>
        <v>3286544</v>
      </c>
      <c r="CE722" s="278"/>
    </row>
    <row r="723" spans="1:84" ht="12.65" customHeight="1" x14ac:dyDescent="0.35">
      <c r="B723" s="279"/>
      <c r="C723" s="279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  <c r="BS723" s="279"/>
      <c r="BT723" s="279"/>
      <c r="BU723" s="279"/>
      <c r="BV723" s="279"/>
      <c r="BW723" s="279"/>
      <c r="BX723" s="279"/>
      <c r="BY723" s="279"/>
      <c r="BZ723" s="279"/>
      <c r="CA723" s="279"/>
      <c r="CB723" s="279"/>
      <c r="CC723" s="279"/>
      <c r="CD723" s="279"/>
      <c r="CE723" s="279"/>
    </row>
    <row r="724" spans="1:84" s="201" customFormat="1" ht="12.65" customHeight="1" x14ac:dyDescent="0.35">
      <c r="A724" s="201" t="s">
        <v>148</v>
      </c>
      <c r="B724" s="278"/>
      <c r="C724" s="278"/>
      <c r="D724" s="278"/>
      <c r="E724" s="278"/>
      <c r="F724" s="278"/>
      <c r="G724" s="278"/>
      <c r="H724" s="278"/>
      <c r="I724" s="278"/>
      <c r="J724" s="278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  <c r="BE724" s="278"/>
      <c r="BF724" s="278"/>
      <c r="BG724" s="278"/>
      <c r="BH724" s="278"/>
      <c r="BI724" s="278"/>
      <c r="BJ724" s="278"/>
      <c r="BK724" s="278"/>
      <c r="BL724" s="278"/>
      <c r="BM724" s="278"/>
      <c r="BN724" s="278"/>
      <c r="BO724" s="278"/>
      <c r="BP724" s="278"/>
      <c r="BQ724" s="278"/>
      <c r="BR724" s="278"/>
      <c r="BS724" s="278"/>
      <c r="BT724" s="278"/>
      <c r="BU724" s="278"/>
      <c r="BV724" s="278"/>
      <c r="BW724" s="278"/>
      <c r="BX724" s="278"/>
      <c r="BY724" s="278"/>
      <c r="BZ724" s="278"/>
      <c r="CA724" s="278"/>
      <c r="CB724" s="278"/>
      <c r="CC724" s="278"/>
      <c r="CD724" s="278"/>
      <c r="CE724" s="278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186*2020*A</v>
      </c>
      <c r="B726" s="278">
        <f>ROUND(C111,0)</f>
        <v>416</v>
      </c>
      <c r="C726" s="278">
        <f>ROUND(C112,0)</f>
        <v>6</v>
      </c>
      <c r="D726" s="278">
        <f>ROUND(C113,0)</f>
        <v>0</v>
      </c>
      <c r="E726" s="278">
        <f>ROUND(C114,0)</f>
        <v>0</v>
      </c>
      <c r="F726" s="278">
        <f>ROUND(D111,0)</f>
        <v>1494</v>
      </c>
      <c r="G726" s="278">
        <f>ROUND(D112,0)</f>
        <v>220</v>
      </c>
      <c r="H726" s="278">
        <f>ROUND(D113,0)</f>
        <v>0</v>
      </c>
      <c r="I726" s="278">
        <f>ROUND(D114,0)</f>
        <v>0</v>
      </c>
      <c r="J726" s="278">
        <f>ROUND(C116,0)</f>
        <v>0</v>
      </c>
      <c r="K726" s="278">
        <f>ROUND(C117,0)</f>
        <v>0</v>
      </c>
      <c r="L726" s="278">
        <f>ROUND(C118,0)</f>
        <v>10</v>
      </c>
      <c r="M726" s="278">
        <f>ROUND(C119,0)</f>
        <v>0</v>
      </c>
      <c r="N726" s="278">
        <f>ROUND(C120,0)</f>
        <v>0</v>
      </c>
      <c r="O726" s="278">
        <f>ROUND(C121,0)</f>
        <v>0</v>
      </c>
      <c r="P726" s="278">
        <f>ROUND(C122,0)</f>
        <v>0</v>
      </c>
      <c r="Q726" s="278">
        <f>ROUND(C123,0)</f>
        <v>0</v>
      </c>
      <c r="R726" s="278">
        <f>ROUND(C124,0)</f>
        <v>0</v>
      </c>
      <c r="S726" s="278">
        <f>ROUND(C125,0)</f>
        <v>0</v>
      </c>
      <c r="T726" s="278"/>
      <c r="U726" s="278">
        <f>ROUND(C126,0)</f>
        <v>0</v>
      </c>
      <c r="V726" s="278">
        <f>ROUND(C128,0)</f>
        <v>25</v>
      </c>
      <c r="W726" s="278">
        <f>ROUND(C129,0)</f>
        <v>0</v>
      </c>
      <c r="X726" s="278">
        <f>ROUND(B138,0)</f>
        <v>261</v>
      </c>
      <c r="Y726" s="278">
        <f>ROUND(B139,0)</f>
        <v>1030</v>
      </c>
      <c r="Z726" s="278">
        <f>ROUND(B140,0)</f>
        <v>0</v>
      </c>
      <c r="AA726" s="278">
        <f>ROUND(B141,0)</f>
        <v>6567434</v>
      </c>
      <c r="AB726" s="278">
        <f>ROUND(B142,0)</f>
        <v>27290204</v>
      </c>
      <c r="AC726" s="278">
        <f>ROUND(C138,0)</f>
        <v>73</v>
      </c>
      <c r="AD726" s="278">
        <f>ROUND(C139,0)</f>
        <v>245</v>
      </c>
      <c r="AE726" s="278">
        <f>ROUND(C140,0)</f>
        <v>0</v>
      </c>
      <c r="AF726" s="278">
        <f>ROUND(C141,0)</f>
        <v>1919950</v>
      </c>
      <c r="AG726" s="278">
        <f>ROUND(C142,0)</f>
        <v>26174816</v>
      </c>
      <c r="AH726" s="278">
        <f>ROUND(D138,0)</f>
        <v>76</v>
      </c>
      <c r="AI726" s="278">
        <f>ROUND(D139,0)</f>
        <v>219</v>
      </c>
      <c r="AJ726" s="278">
        <f>ROUND(D140,0)</f>
        <v>0</v>
      </c>
      <c r="AK726" s="278">
        <f>ROUND(D141,0)</f>
        <v>1669193</v>
      </c>
      <c r="AL726" s="278">
        <f>ROUND(D142,0)</f>
        <v>28141082</v>
      </c>
      <c r="AM726" s="278">
        <f>ROUND(B144,0)</f>
        <v>5</v>
      </c>
      <c r="AN726" s="278">
        <f>ROUND(B145,0)</f>
        <v>209</v>
      </c>
      <c r="AO726" s="278">
        <f>ROUND(B146,0)</f>
        <v>0</v>
      </c>
      <c r="AP726" s="278">
        <f>ROUND(B147,0)</f>
        <v>0</v>
      </c>
      <c r="AQ726" s="278">
        <f>ROUND(B148,0)</f>
        <v>228418</v>
      </c>
      <c r="AR726" s="278">
        <f>ROUND(C144,0)</f>
        <v>0</v>
      </c>
      <c r="AS726" s="278">
        <f>ROUND(C145,0)</f>
        <v>0</v>
      </c>
      <c r="AT726" s="278">
        <f>ROUND(C146,0)</f>
        <v>0</v>
      </c>
      <c r="AU726" s="278">
        <f>ROUND(C147,0)</f>
        <v>0</v>
      </c>
      <c r="AV726" s="278">
        <f>ROUND(C148,0)</f>
        <v>2865</v>
      </c>
      <c r="AW726" s="278">
        <f>ROUND(D144,0)</f>
        <v>1</v>
      </c>
      <c r="AX726" s="278">
        <f>ROUND(D145,0)</f>
        <v>11</v>
      </c>
      <c r="AY726" s="278">
        <f>ROUND(D146,0)</f>
        <v>0</v>
      </c>
      <c r="AZ726" s="278">
        <f>ROUND(D147,0)</f>
        <v>0</v>
      </c>
      <c r="BA726" s="278">
        <f>ROUND(D148,0)</f>
        <v>51653</v>
      </c>
      <c r="BB726" s="278">
        <f>ROUND(B150,0)</f>
        <v>0</v>
      </c>
      <c r="BC726" s="278">
        <f>ROUND(B151,0)</f>
        <v>0</v>
      </c>
      <c r="BD726" s="278">
        <f>ROUND(B152,0)</f>
        <v>0</v>
      </c>
      <c r="BE726" s="278">
        <f>ROUND(B153,0)</f>
        <v>0</v>
      </c>
      <c r="BF726" s="278">
        <f>ROUND(B154,0)</f>
        <v>0</v>
      </c>
      <c r="BG726" s="278">
        <f>ROUND(C150,0)</f>
        <v>0</v>
      </c>
      <c r="BH726" s="278">
        <f>ROUND(C151,0)</f>
        <v>0</v>
      </c>
      <c r="BI726" s="278">
        <f>ROUND(C152,0)</f>
        <v>0</v>
      </c>
      <c r="BJ726" s="278">
        <f>ROUND(C153,0)</f>
        <v>0</v>
      </c>
      <c r="BK726" s="278">
        <f>ROUND(C154,0)</f>
        <v>0</v>
      </c>
      <c r="BL726" s="278">
        <f>ROUND(D150,0)</f>
        <v>0</v>
      </c>
      <c r="BM726" s="278">
        <f>ROUND(D151,0)</f>
        <v>0</v>
      </c>
      <c r="BN726" s="278">
        <f>ROUND(D152,0)</f>
        <v>0</v>
      </c>
      <c r="BO726" s="278">
        <f>ROUND(D153,0)</f>
        <v>0</v>
      </c>
      <c r="BP726" s="278">
        <f>ROUND(D154,0)</f>
        <v>0</v>
      </c>
      <c r="BQ726" s="278">
        <f>ROUND(B157,0)</f>
        <v>0</v>
      </c>
      <c r="BR726" s="278">
        <f>ROUND(C157,0)</f>
        <v>0</v>
      </c>
      <c r="BS726" s="278"/>
      <c r="BT726" s="278"/>
      <c r="BU726" s="278"/>
      <c r="BV726" s="278"/>
      <c r="BW726" s="278"/>
      <c r="BX726" s="278"/>
      <c r="BY726" s="278"/>
      <c r="BZ726" s="278"/>
      <c r="CA726" s="278"/>
      <c r="CB726" s="278"/>
      <c r="CC726" s="278"/>
      <c r="CD726" s="278"/>
      <c r="CE726" s="278"/>
    </row>
    <row r="727" spans="1:84" ht="12.65" customHeight="1" x14ac:dyDescent="0.35">
      <c r="B727" s="279"/>
      <c r="C727" s="279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</row>
    <row r="728" spans="1:84" s="201" customFormat="1" ht="12.65" customHeight="1" x14ac:dyDescent="0.35">
      <c r="A728" s="201" t="s">
        <v>895</v>
      </c>
      <c r="B728" s="278"/>
      <c r="C728" s="278"/>
      <c r="D728" s="278"/>
      <c r="E728" s="278"/>
      <c r="F728" s="278"/>
      <c r="G728" s="278"/>
      <c r="H728" s="278"/>
      <c r="I728" s="278"/>
      <c r="J728" s="278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  <c r="BE728" s="278"/>
      <c r="BF728" s="278"/>
      <c r="BG728" s="278"/>
      <c r="BH728" s="278"/>
      <c r="BI728" s="278"/>
      <c r="BJ728" s="278"/>
      <c r="BK728" s="278"/>
      <c r="BL728" s="278"/>
      <c r="BM728" s="278"/>
      <c r="BN728" s="278"/>
      <c r="BO728" s="278"/>
      <c r="BP728" s="278"/>
      <c r="BQ728" s="278"/>
      <c r="BR728" s="278"/>
      <c r="BS728" s="278"/>
      <c r="BT728" s="278"/>
      <c r="BU728" s="278"/>
      <c r="BV728" s="278"/>
      <c r="BW728" s="278"/>
      <c r="BX728" s="278"/>
      <c r="BY728" s="278"/>
      <c r="BZ728" s="278"/>
      <c r="CA728" s="278"/>
      <c r="CB728" s="278"/>
      <c r="CC728" s="278"/>
      <c r="CD728" s="278"/>
      <c r="CE728" s="278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186*2020*A</v>
      </c>
      <c r="B730" s="278">
        <f>ROUND(C250,0)</f>
        <v>38022108</v>
      </c>
      <c r="C730" s="278">
        <f>ROUND(C251,0)</f>
        <v>0</v>
      </c>
      <c r="D730" s="278">
        <f>ROUND(C252,0)</f>
        <v>15043821</v>
      </c>
      <c r="E730" s="278">
        <f>ROUND(C253,0)</f>
        <v>9555571</v>
      </c>
      <c r="F730" s="278">
        <f>ROUND(C254,0)</f>
        <v>1010911</v>
      </c>
      <c r="G730" s="278">
        <f>ROUND(C255,0)</f>
        <v>0</v>
      </c>
      <c r="H730" s="278">
        <f>ROUND(C256,0)</f>
        <v>0</v>
      </c>
      <c r="I730" s="278">
        <f>ROUND(C257,0)</f>
        <v>488847</v>
      </c>
      <c r="J730" s="278">
        <f>ROUND(C258,0)</f>
        <v>510241</v>
      </c>
      <c r="K730" s="278">
        <f>ROUND(C259,0)</f>
        <v>0</v>
      </c>
      <c r="L730" s="278">
        <f>ROUND(C262,0)</f>
        <v>0</v>
      </c>
      <c r="M730" s="278">
        <f>ROUND(C263,0)</f>
        <v>0</v>
      </c>
      <c r="N730" s="278">
        <f>ROUND(C264,0)</f>
        <v>0</v>
      </c>
      <c r="O730" s="278">
        <f>ROUND(C267,0)</f>
        <v>1652029</v>
      </c>
      <c r="P730" s="278">
        <f>ROUND(C268,0)</f>
        <v>4407786</v>
      </c>
      <c r="Q730" s="278">
        <f>ROUND(C269,0)</f>
        <v>42859694</v>
      </c>
      <c r="R730" s="278">
        <f>ROUND(C270,0)</f>
        <v>0</v>
      </c>
      <c r="S730" s="278">
        <f>ROUND(C271,0)</f>
        <v>0</v>
      </c>
      <c r="T730" s="278">
        <f>ROUND(C272,0)</f>
        <v>11281077</v>
      </c>
      <c r="U730" s="278">
        <f>ROUND(C273,0)</f>
        <v>0</v>
      </c>
      <c r="V730" s="278">
        <f>ROUND(C274,0)</f>
        <v>16102</v>
      </c>
      <c r="W730" s="278">
        <f>ROUND(C275,0)</f>
        <v>0</v>
      </c>
      <c r="X730" s="278">
        <f>ROUND(C276,0)</f>
        <v>20868037</v>
      </c>
      <c r="Y730" s="278">
        <f>ROUND(C279,0)</f>
        <v>0</v>
      </c>
      <c r="Z730" s="278">
        <f>ROUND(C280,0)</f>
        <v>0</v>
      </c>
      <c r="AA730" s="278">
        <f>ROUND(C281,0)</f>
        <v>0</v>
      </c>
      <c r="AB730" s="278">
        <f>ROUND(C282,0)</f>
        <v>0</v>
      </c>
      <c r="AC730" s="278">
        <f>ROUND(C286,0)</f>
        <v>0</v>
      </c>
      <c r="AD730" s="278">
        <f>ROUND(C287,0)</f>
        <v>0</v>
      </c>
      <c r="AE730" s="278">
        <f>ROUND(C288,0)</f>
        <v>0</v>
      </c>
      <c r="AF730" s="278">
        <f>ROUND(C289,0)</f>
        <v>0</v>
      </c>
      <c r="AG730" s="278">
        <f>ROUND(C304,0)</f>
        <v>0</v>
      </c>
      <c r="AH730" s="278">
        <f>ROUND(C305,0)</f>
        <v>550384</v>
      </c>
      <c r="AI730" s="278">
        <f>ROUND(C306,0)</f>
        <v>3049794</v>
      </c>
      <c r="AJ730" s="278">
        <f>ROUND(C307,0)</f>
        <v>0</v>
      </c>
      <c r="AK730" s="278">
        <f>ROUND(C308,0)</f>
        <v>0</v>
      </c>
      <c r="AL730" s="278">
        <f>ROUND(C309,0)</f>
        <v>-477919</v>
      </c>
      <c r="AM730" s="278">
        <f>ROUND(C310,0)</f>
        <v>0</v>
      </c>
      <c r="AN730" s="278">
        <f>ROUND(C311,0)</f>
        <v>0</v>
      </c>
      <c r="AO730" s="278">
        <f>ROUND(C312,0)</f>
        <v>10815629</v>
      </c>
      <c r="AP730" s="278">
        <f>ROUND(C313,0)</f>
        <v>1176829</v>
      </c>
      <c r="AQ730" s="278">
        <f>ROUND(C316,0)</f>
        <v>0</v>
      </c>
      <c r="AR730" s="278">
        <f>ROUND(C317,0)</f>
        <v>0</v>
      </c>
      <c r="AS730" s="278">
        <f>ROUND(C318,0)</f>
        <v>0</v>
      </c>
      <c r="AT730" s="278">
        <f>ROUND(C321,0)</f>
        <v>0</v>
      </c>
      <c r="AU730" s="278">
        <f>ROUND(C322,0)</f>
        <v>48433144</v>
      </c>
      <c r="AV730" s="278">
        <f>ROUND(C323,0)</f>
        <v>0</v>
      </c>
      <c r="AW730" s="278">
        <f>ROUND(C324,0)</f>
        <v>0</v>
      </c>
      <c r="AX730" s="278">
        <f>ROUND(C325,0)</f>
        <v>0</v>
      </c>
      <c r="AY730" s="278">
        <f>ROUND(C326,0)</f>
        <v>0</v>
      </c>
      <c r="AZ730" s="278">
        <f>ROUND(C327,0)</f>
        <v>0</v>
      </c>
      <c r="BA730" s="278">
        <f>ROUND(C328,0)</f>
        <v>0</v>
      </c>
      <c r="BB730" s="278">
        <f>ROUND(C332,0)</f>
        <v>22497977</v>
      </c>
      <c r="BC730" s="278"/>
      <c r="BD730" s="278"/>
      <c r="BE730" s="278">
        <f>ROUND(C337,0)</f>
        <v>0</v>
      </c>
      <c r="BF730" s="278">
        <f>ROUND(C336,0)</f>
        <v>0</v>
      </c>
      <c r="BG730" s="278"/>
      <c r="BH730" s="278"/>
      <c r="BI730" s="278">
        <f>ROUND(CE60,2)</f>
        <v>300.36</v>
      </c>
      <c r="BJ730" s="278">
        <f>ROUND(C359,0)</f>
        <v>10439514</v>
      </c>
      <c r="BK730" s="278">
        <f>ROUND(C360,0)</f>
        <v>93866439</v>
      </c>
      <c r="BL730" s="278">
        <f>ROUND(C364,0)</f>
        <v>49956897</v>
      </c>
      <c r="BM730" s="278">
        <f>ROUND(C365,0)</f>
        <v>2234111</v>
      </c>
      <c r="BN730" s="278">
        <f>ROUND(C366,0)</f>
        <v>852981</v>
      </c>
      <c r="BO730" s="278">
        <f>ROUND(C370,0)</f>
        <v>2671457</v>
      </c>
      <c r="BP730" s="278">
        <f>ROUND(C371,0)</f>
        <v>863084</v>
      </c>
      <c r="BQ730" s="278">
        <f>ROUND(C378,0)</f>
        <v>24828260</v>
      </c>
      <c r="BR730" s="278">
        <f>ROUND(C379,0)</f>
        <v>5874549</v>
      </c>
      <c r="BS730" s="278">
        <f>ROUND(C380,0)</f>
        <v>827238</v>
      </c>
      <c r="BT730" s="278">
        <f>ROUND(C381,0)</f>
        <v>2936611</v>
      </c>
      <c r="BU730" s="278">
        <f>ROUND(C382,0)</f>
        <v>482133</v>
      </c>
      <c r="BV730" s="278">
        <f>ROUND(C383,0)</f>
        <v>6289066</v>
      </c>
      <c r="BW730" s="278">
        <f>ROUND(C384,0)</f>
        <v>3298671</v>
      </c>
      <c r="BX730" s="278">
        <f>ROUND(C385,0)</f>
        <v>166476</v>
      </c>
      <c r="BY730" s="278">
        <f>ROUND(C386,0)</f>
        <v>238432</v>
      </c>
      <c r="BZ730" s="278">
        <f>ROUND(C387,0)</f>
        <v>185198</v>
      </c>
      <c r="CA730" s="278">
        <f>ROUND(C388,0)</f>
        <v>1842467</v>
      </c>
      <c r="CB730" s="278">
        <f>C363</f>
        <v>3286544</v>
      </c>
      <c r="CC730" s="278">
        <f>ROUND(C389,0)</f>
        <v>1029538</v>
      </c>
      <c r="CD730" s="278">
        <f>ROUND(C392,0)</f>
        <v>1845679</v>
      </c>
      <c r="CE730" s="278">
        <f>ROUND(C394,0)</f>
        <v>0</v>
      </c>
      <c r="CF730" s="201">
        <f>ROUND(C395,0)</f>
        <v>0</v>
      </c>
    </row>
    <row r="731" spans="1:84" ht="12.65" customHeight="1" x14ac:dyDescent="0.35">
      <c r="B731" s="279"/>
      <c r="C731" s="279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Y731" s="279"/>
      <c r="Z731" s="279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  <c r="AM731" s="279"/>
      <c r="AN731" s="279"/>
      <c r="AO731" s="279"/>
      <c r="AP731" s="279"/>
      <c r="AQ731" s="279"/>
      <c r="AR731" s="279"/>
      <c r="AS731" s="279"/>
      <c r="AT731" s="279"/>
      <c r="AU731" s="279"/>
      <c r="AV731" s="279"/>
      <c r="AW731" s="279"/>
      <c r="AX731" s="279"/>
      <c r="AY731" s="279"/>
      <c r="AZ731" s="279"/>
      <c r="BA731" s="279"/>
      <c r="BB731" s="279"/>
      <c r="BC731" s="279"/>
      <c r="BD731" s="279"/>
      <c r="BE731" s="279"/>
      <c r="BF731" s="279"/>
      <c r="BG731" s="279"/>
      <c r="BH731" s="279"/>
      <c r="BI731" s="279"/>
      <c r="BJ731" s="279"/>
      <c r="BK731" s="279"/>
      <c r="BL731" s="279"/>
      <c r="BM731" s="279"/>
      <c r="BN731" s="279"/>
      <c r="BO731" s="279"/>
      <c r="BP731" s="279"/>
      <c r="BQ731" s="279"/>
      <c r="BR731" s="279"/>
      <c r="BS731" s="279"/>
      <c r="BT731" s="279"/>
      <c r="BU731" s="279"/>
      <c r="BV731" s="279"/>
      <c r="BW731" s="279"/>
      <c r="BX731" s="279"/>
      <c r="BY731" s="279"/>
      <c r="BZ731" s="279"/>
      <c r="CA731" s="279"/>
      <c r="CB731" s="279"/>
      <c r="CC731" s="279"/>
      <c r="CD731" s="279"/>
      <c r="CE731" s="279"/>
    </row>
    <row r="732" spans="1:84" s="201" customFormat="1" ht="12.65" customHeight="1" x14ac:dyDescent="0.35">
      <c r="A732" s="201" t="s">
        <v>979</v>
      </c>
      <c r="B732" s="278"/>
      <c r="C732" s="278"/>
      <c r="D732" s="278"/>
      <c r="E732" s="278"/>
      <c r="F732" s="278"/>
      <c r="G732" s="278"/>
      <c r="H732" s="278"/>
      <c r="I732" s="278"/>
      <c r="J732" s="278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  <c r="BE732" s="278"/>
      <c r="BF732" s="278"/>
      <c r="BG732" s="278"/>
      <c r="BH732" s="278"/>
      <c r="BI732" s="278"/>
      <c r="BJ732" s="278"/>
      <c r="BK732" s="278"/>
      <c r="BL732" s="278"/>
      <c r="BM732" s="278"/>
      <c r="BN732" s="278"/>
      <c r="BO732" s="278"/>
      <c r="BP732" s="278"/>
      <c r="BQ732" s="278"/>
      <c r="BR732" s="278"/>
      <c r="BS732" s="278"/>
      <c r="BT732" s="278"/>
      <c r="BU732" s="278"/>
      <c r="BV732" s="278"/>
      <c r="BW732" s="278"/>
      <c r="BX732" s="278"/>
      <c r="BY732" s="278"/>
      <c r="BZ732" s="278"/>
      <c r="CA732" s="278"/>
      <c r="CB732" s="278"/>
      <c r="CC732" s="278"/>
      <c r="CD732" s="278"/>
      <c r="CE732" s="278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186*2020*6010*A</v>
      </c>
      <c r="B734" s="278">
        <f>ROUND(C59,0)</f>
        <v>0</v>
      </c>
      <c r="C734" s="278">
        <f>ROUND(C60,2)</f>
        <v>0</v>
      </c>
      <c r="D734" s="278">
        <f>ROUND(C61,0)</f>
        <v>0</v>
      </c>
      <c r="E734" s="278">
        <f>ROUND(C62,0)</f>
        <v>0</v>
      </c>
      <c r="F734" s="278">
        <f>ROUND(C63,0)</f>
        <v>0</v>
      </c>
      <c r="G734" s="278">
        <f>ROUND(C64,0)</f>
        <v>0</v>
      </c>
      <c r="H734" s="278">
        <f>ROUND(C65,0)</f>
        <v>0</v>
      </c>
      <c r="I734" s="278">
        <f>ROUND(C66,0)</f>
        <v>0</v>
      </c>
      <c r="J734" s="278">
        <f>ROUND(C67,0)</f>
        <v>0</v>
      </c>
      <c r="K734" s="278">
        <f>ROUND(C68,0)</f>
        <v>0</v>
      </c>
      <c r="L734" s="278">
        <f>ROUND(C69,0)</f>
        <v>0</v>
      </c>
      <c r="M734" s="278">
        <f>ROUND(C70,0)</f>
        <v>0</v>
      </c>
      <c r="N734" s="278">
        <f>ROUND(C75,0)</f>
        <v>0</v>
      </c>
      <c r="O734" s="278">
        <f>ROUND(C73,0)</f>
        <v>0</v>
      </c>
      <c r="P734" s="278">
        <f>IF(C76&gt;0,ROUND(C76,0),0)</f>
        <v>0</v>
      </c>
      <c r="Q734" s="278">
        <f>IF(C77&gt;0,ROUND(C77,0),0)</f>
        <v>0</v>
      </c>
      <c r="R734" s="278">
        <f>IF(C78&gt;0,ROUND(C78,0),0)</f>
        <v>0</v>
      </c>
      <c r="S734" s="278">
        <f>IF(C79&gt;0,ROUND(C79,0),0)</f>
        <v>0</v>
      </c>
      <c r="T734" s="278">
        <f>IF(C80&gt;0,ROUND(C80,2),0)</f>
        <v>0</v>
      </c>
      <c r="U734" s="278"/>
      <c r="V734" s="278"/>
      <c r="W734" s="278"/>
      <c r="X734" s="278"/>
      <c r="Y734" s="278" t="e">
        <f>IF(M668&lt;&gt;0,ROUND(M668,0),0)</f>
        <v>#DIV/0!</v>
      </c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  <c r="BE734" s="278"/>
      <c r="BF734" s="278"/>
      <c r="BG734" s="278"/>
      <c r="BH734" s="278"/>
      <c r="BI734" s="278"/>
      <c r="BJ734" s="278"/>
      <c r="BK734" s="278"/>
      <c r="BL734" s="278"/>
      <c r="BM734" s="278"/>
      <c r="BN734" s="278"/>
      <c r="BO734" s="278"/>
      <c r="BP734" s="278"/>
      <c r="BQ734" s="278"/>
      <c r="BR734" s="278"/>
      <c r="BS734" s="278"/>
      <c r="BT734" s="278"/>
      <c r="BU734" s="278"/>
      <c r="BV734" s="278"/>
      <c r="BW734" s="278"/>
      <c r="BX734" s="278"/>
      <c r="BY734" s="278"/>
      <c r="BZ734" s="278"/>
      <c r="CA734" s="278"/>
      <c r="CB734" s="278"/>
      <c r="CC734" s="278"/>
      <c r="CD734" s="278"/>
      <c r="CE734" s="278"/>
    </row>
    <row r="735" spans="1:84" ht="12.65" customHeight="1" x14ac:dyDescent="0.35">
      <c r="A735" s="209" t="str">
        <f>RIGHT($C$83,3)&amp;"*"&amp;RIGHT($C$82,4)&amp;"*"&amp;D$55&amp;"*"&amp;"A"</f>
        <v>186*2020*6030*A</v>
      </c>
      <c r="B735" s="278">
        <f>ROUND(D59,0)</f>
        <v>0</v>
      </c>
      <c r="C735" s="280">
        <f>ROUND(D60,2)</f>
        <v>0</v>
      </c>
      <c r="D735" s="278">
        <f>ROUND(D61,0)</f>
        <v>0</v>
      </c>
      <c r="E735" s="278">
        <f>ROUND(D62,0)</f>
        <v>0</v>
      </c>
      <c r="F735" s="278">
        <f>ROUND(D63,0)</f>
        <v>0</v>
      </c>
      <c r="G735" s="278">
        <f>ROUND(D64,0)</f>
        <v>0</v>
      </c>
      <c r="H735" s="278">
        <f>ROUND(D65,0)</f>
        <v>0</v>
      </c>
      <c r="I735" s="278">
        <f>ROUND(D66,0)</f>
        <v>0</v>
      </c>
      <c r="J735" s="278">
        <f>ROUND(D67,0)</f>
        <v>0</v>
      </c>
      <c r="K735" s="278">
        <f>ROUND(D68,0)</f>
        <v>0</v>
      </c>
      <c r="L735" s="278">
        <f>ROUND(D69,0)</f>
        <v>0</v>
      </c>
      <c r="M735" s="278">
        <f>ROUND(D70,0)</f>
        <v>0</v>
      </c>
      <c r="N735" s="278">
        <f>ROUND(D75,0)</f>
        <v>0</v>
      </c>
      <c r="O735" s="278">
        <f>ROUND(D73,0)</f>
        <v>0</v>
      </c>
      <c r="P735" s="278">
        <f>IF(D76&gt;0,ROUND(D76,0),0)</f>
        <v>0</v>
      </c>
      <c r="Q735" s="278">
        <f>IF(D77&gt;0,ROUND(D77,0),0)</f>
        <v>0</v>
      </c>
      <c r="R735" s="278">
        <f>IF(D78&gt;0,ROUND(D78,0),0)</f>
        <v>0</v>
      </c>
      <c r="S735" s="278">
        <f>IF(D79&gt;0,ROUND(D79,0),0)</f>
        <v>0</v>
      </c>
      <c r="T735" s="280">
        <f>IF(D80&gt;0,ROUND(D80,2),0)</f>
        <v>0</v>
      </c>
      <c r="U735" s="278"/>
      <c r="V735" s="279"/>
      <c r="W735" s="278"/>
      <c r="X735" s="278"/>
      <c r="Y735" s="278" t="e">
        <f t="shared" ref="Y735:Y779" si="21">IF(M669&lt;&gt;0,ROUND(M669,0),0)</f>
        <v>#DIV/0!</v>
      </c>
      <c r="Z735" s="279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  <c r="AM735" s="279"/>
      <c r="AN735" s="279"/>
      <c r="AO735" s="279"/>
      <c r="AP735" s="279"/>
      <c r="AQ735" s="279"/>
      <c r="AR735" s="279"/>
      <c r="AS735" s="279"/>
      <c r="AT735" s="279"/>
      <c r="AU735" s="279"/>
      <c r="AV735" s="279"/>
      <c r="AW735" s="279"/>
      <c r="AX735" s="279"/>
      <c r="AY735" s="279"/>
      <c r="AZ735" s="279"/>
      <c r="BA735" s="279"/>
      <c r="BB735" s="279"/>
      <c r="BC735" s="279"/>
      <c r="BD735" s="279"/>
      <c r="BE735" s="279"/>
      <c r="BF735" s="279"/>
      <c r="BG735" s="279"/>
      <c r="BH735" s="279"/>
      <c r="BI735" s="279"/>
      <c r="BJ735" s="279"/>
      <c r="BK735" s="279"/>
      <c r="BL735" s="279"/>
      <c r="BM735" s="279"/>
      <c r="BN735" s="279"/>
      <c r="BO735" s="279"/>
      <c r="BP735" s="279"/>
      <c r="BQ735" s="279"/>
      <c r="BR735" s="279"/>
      <c r="BS735" s="279"/>
      <c r="BT735" s="279"/>
      <c r="BU735" s="279"/>
      <c r="BV735" s="279"/>
      <c r="BW735" s="279"/>
      <c r="BX735" s="279"/>
      <c r="BY735" s="279"/>
      <c r="BZ735" s="279"/>
      <c r="CA735" s="279"/>
      <c r="CB735" s="279"/>
      <c r="CC735" s="279"/>
      <c r="CD735" s="279"/>
      <c r="CE735" s="279"/>
    </row>
    <row r="736" spans="1:84" ht="12.65" customHeight="1" x14ac:dyDescent="0.35">
      <c r="A736" s="209" t="str">
        <f>RIGHT($C$83,3)&amp;"*"&amp;RIGHT($C$82,4)&amp;"*"&amp;E$55&amp;"*"&amp;"A"</f>
        <v>186*2020*6070*A</v>
      </c>
      <c r="B736" s="278">
        <f>ROUND(E59,0)</f>
        <v>1494</v>
      </c>
      <c r="C736" s="280">
        <f>ROUND(E60,2)</f>
        <v>19.77</v>
      </c>
      <c r="D736" s="278">
        <f>ROUND(E61,0)</f>
        <v>1740643</v>
      </c>
      <c r="E736" s="278">
        <f>ROUND(E62,0)</f>
        <v>414919</v>
      </c>
      <c r="F736" s="278">
        <f>ROUND(E63,0)</f>
        <v>55</v>
      </c>
      <c r="G736" s="278">
        <f>ROUND(E64,0)</f>
        <v>113743</v>
      </c>
      <c r="H736" s="278">
        <f>ROUND(E65,0)</f>
        <v>0</v>
      </c>
      <c r="I736" s="278">
        <f>ROUND(E66,0)</f>
        <v>218276</v>
      </c>
      <c r="J736" s="278">
        <f>ROUND(E67,0)</f>
        <v>487597</v>
      </c>
      <c r="K736" s="278">
        <f>ROUND(E68,0)</f>
        <v>58479</v>
      </c>
      <c r="L736" s="278">
        <f>ROUND(E69,0)</f>
        <v>2239</v>
      </c>
      <c r="M736" s="278">
        <f>ROUND(E70,0)</f>
        <v>0</v>
      </c>
      <c r="N736" s="278">
        <f>ROUND(E75,0)</f>
        <v>8709771</v>
      </c>
      <c r="O736" s="278">
        <f>ROUND(E73,0)</f>
        <v>7832254</v>
      </c>
      <c r="P736" s="278">
        <f>IF(E76&gt;0,ROUND(E76,0),0)</f>
        <v>8123</v>
      </c>
      <c r="Q736" s="278">
        <f>IF(E77&gt;0,ROUND(E77,0),0)</f>
        <v>0</v>
      </c>
      <c r="R736" s="278">
        <f>IF(E78&gt;0,ROUND(E78,0),0)</f>
        <v>4980</v>
      </c>
      <c r="S736" s="278">
        <f>IF(E79&gt;0,ROUND(E79,0),0)</f>
        <v>31236</v>
      </c>
      <c r="T736" s="280">
        <f>IF(E80&gt;0,ROUND(E80,2),0)</f>
        <v>8.9600000000000009</v>
      </c>
      <c r="U736" s="278"/>
      <c r="V736" s="279"/>
      <c r="W736" s="278"/>
      <c r="X736" s="278"/>
      <c r="Y736" s="278" t="e">
        <f t="shared" si="21"/>
        <v>#DIV/0!</v>
      </c>
      <c r="Z736" s="279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  <c r="AM736" s="279"/>
      <c r="AN736" s="279"/>
      <c r="AO736" s="279"/>
      <c r="AP736" s="279"/>
      <c r="AQ736" s="279"/>
      <c r="AR736" s="279"/>
      <c r="AS736" s="279"/>
      <c r="AT736" s="279"/>
      <c r="AU736" s="279"/>
      <c r="AV736" s="279"/>
      <c r="AW736" s="279"/>
      <c r="AX736" s="279"/>
      <c r="AY736" s="279"/>
      <c r="AZ736" s="279"/>
      <c r="BA736" s="279"/>
      <c r="BB736" s="279"/>
      <c r="BC736" s="279"/>
      <c r="BD736" s="279"/>
      <c r="BE736" s="279"/>
      <c r="BF736" s="279"/>
      <c r="BG736" s="279"/>
      <c r="BH736" s="279"/>
      <c r="BI736" s="279"/>
      <c r="BJ736" s="279"/>
      <c r="BK736" s="279"/>
      <c r="BL736" s="279"/>
      <c r="BM736" s="279"/>
      <c r="BN736" s="279"/>
      <c r="BO736" s="279"/>
      <c r="BP736" s="279"/>
      <c r="BQ736" s="279"/>
      <c r="BR736" s="279"/>
      <c r="BS736" s="279"/>
      <c r="BT736" s="279"/>
      <c r="BU736" s="279"/>
      <c r="BV736" s="279"/>
      <c r="BW736" s="279"/>
      <c r="BX736" s="279"/>
      <c r="BY736" s="279"/>
      <c r="BZ736" s="279"/>
      <c r="CA736" s="279"/>
      <c r="CB736" s="279"/>
      <c r="CC736" s="279"/>
      <c r="CD736" s="279"/>
      <c r="CE736" s="279"/>
    </row>
    <row r="737" spans="1:83" ht="12.65" customHeight="1" x14ac:dyDescent="0.35">
      <c r="A737" s="209" t="str">
        <f>RIGHT($C$83,3)&amp;"*"&amp;RIGHT($C$82,4)&amp;"*"&amp;F$55&amp;"*"&amp;"A"</f>
        <v>186*2020*6100*A</v>
      </c>
      <c r="B737" s="278">
        <f>ROUND(F59,0)</f>
        <v>0</v>
      </c>
      <c r="C737" s="280">
        <f>ROUND(F60,2)</f>
        <v>0</v>
      </c>
      <c r="D737" s="278">
        <f>ROUND(F61,0)</f>
        <v>0</v>
      </c>
      <c r="E737" s="278">
        <f>ROUND(F62,0)</f>
        <v>0</v>
      </c>
      <c r="F737" s="278">
        <f>ROUND(F63,0)</f>
        <v>0</v>
      </c>
      <c r="G737" s="278">
        <f>ROUND(F64,0)</f>
        <v>0</v>
      </c>
      <c r="H737" s="278">
        <f>ROUND(F65,0)</f>
        <v>0</v>
      </c>
      <c r="I737" s="278">
        <f>ROUND(F66,0)</f>
        <v>0</v>
      </c>
      <c r="J737" s="278">
        <f>ROUND(F67,0)</f>
        <v>0</v>
      </c>
      <c r="K737" s="278">
        <f>ROUND(F68,0)</f>
        <v>0</v>
      </c>
      <c r="L737" s="278">
        <f>ROUND(F69,0)</f>
        <v>0</v>
      </c>
      <c r="M737" s="278">
        <f>ROUND(F70,0)</f>
        <v>0</v>
      </c>
      <c r="N737" s="278">
        <f>ROUND(F75,0)</f>
        <v>0</v>
      </c>
      <c r="O737" s="278">
        <f>ROUND(F73,0)</f>
        <v>0</v>
      </c>
      <c r="P737" s="278">
        <f>IF(F76&gt;0,ROUND(F76,0),0)</f>
        <v>0</v>
      </c>
      <c r="Q737" s="278">
        <f>IF(F77&gt;0,ROUND(F77,0),0)</f>
        <v>0</v>
      </c>
      <c r="R737" s="278">
        <f>IF(F78&gt;0,ROUND(F78,0),0)</f>
        <v>0</v>
      </c>
      <c r="S737" s="278">
        <f>IF(F79&gt;0,ROUND(F79,0),0)</f>
        <v>0</v>
      </c>
      <c r="T737" s="280">
        <f>IF(F80&gt;0,ROUND(F80,2),0)</f>
        <v>0</v>
      </c>
      <c r="U737" s="278"/>
      <c r="V737" s="279"/>
      <c r="W737" s="278"/>
      <c r="X737" s="278"/>
      <c r="Y737" s="278" t="e">
        <f t="shared" si="21"/>
        <v>#DIV/0!</v>
      </c>
      <c r="Z737" s="279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  <c r="AM737" s="279"/>
      <c r="AN737" s="279"/>
      <c r="AO737" s="279"/>
      <c r="AP737" s="279"/>
      <c r="AQ737" s="279"/>
      <c r="AR737" s="279"/>
      <c r="AS737" s="279"/>
      <c r="AT737" s="279"/>
      <c r="AU737" s="279"/>
      <c r="AV737" s="279"/>
      <c r="AW737" s="279"/>
      <c r="AX737" s="279"/>
      <c r="AY737" s="279"/>
      <c r="AZ737" s="279"/>
      <c r="BA737" s="279"/>
      <c r="BB737" s="279"/>
      <c r="BC737" s="279"/>
      <c r="BD737" s="279"/>
      <c r="BE737" s="279"/>
      <c r="BF737" s="279"/>
      <c r="BG737" s="279"/>
      <c r="BH737" s="279"/>
      <c r="BI737" s="279"/>
      <c r="BJ737" s="279"/>
      <c r="BK737" s="279"/>
      <c r="BL737" s="279"/>
      <c r="BM737" s="279"/>
      <c r="BN737" s="279"/>
      <c r="BO737" s="279"/>
      <c r="BP737" s="279"/>
      <c r="BQ737" s="279"/>
      <c r="BR737" s="279"/>
      <c r="BS737" s="279"/>
      <c r="BT737" s="279"/>
      <c r="BU737" s="279"/>
      <c r="BV737" s="279"/>
      <c r="BW737" s="279"/>
      <c r="BX737" s="279"/>
      <c r="BY737" s="279"/>
      <c r="BZ737" s="279"/>
      <c r="CA737" s="279"/>
      <c r="CB737" s="279"/>
      <c r="CC737" s="279"/>
      <c r="CD737" s="279"/>
      <c r="CE737" s="279"/>
    </row>
    <row r="738" spans="1:83" ht="12.65" customHeight="1" x14ac:dyDescent="0.35">
      <c r="A738" s="209" t="str">
        <f>RIGHT($C$83,3)&amp;"*"&amp;RIGHT($C$82,4)&amp;"*"&amp;G$55&amp;"*"&amp;"A"</f>
        <v>186*2020*6120*A</v>
      </c>
      <c r="B738" s="278">
        <f>ROUND(G59,0)</f>
        <v>0</v>
      </c>
      <c r="C738" s="280">
        <f>ROUND(G60,2)</f>
        <v>0</v>
      </c>
      <c r="D738" s="278">
        <f>ROUND(G61,0)</f>
        <v>0</v>
      </c>
      <c r="E738" s="278">
        <f>ROUND(G62,0)</f>
        <v>0</v>
      </c>
      <c r="F738" s="278">
        <f>ROUND(G63,0)</f>
        <v>0</v>
      </c>
      <c r="G738" s="278">
        <f>ROUND(G64,0)</f>
        <v>0</v>
      </c>
      <c r="H738" s="278">
        <f>ROUND(G65,0)</f>
        <v>0</v>
      </c>
      <c r="I738" s="278">
        <f>ROUND(G66,0)</f>
        <v>0</v>
      </c>
      <c r="J738" s="278">
        <f>ROUND(G67,0)</f>
        <v>0</v>
      </c>
      <c r="K738" s="278">
        <f>ROUND(G68,0)</f>
        <v>0</v>
      </c>
      <c r="L738" s="278">
        <f>ROUND(G69,0)</f>
        <v>0</v>
      </c>
      <c r="M738" s="278">
        <f>ROUND(G70,0)</f>
        <v>0</v>
      </c>
      <c r="N738" s="278">
        <f>ROUND(G75,0)</f>
        <v>0</v>
      </c>
      <c r="O738" s="278">
        <f>ROUND(G73,0)</f>
        <v>0</v>
      </c>
      <c r="P738" s="278">
        <f>IF(G76&gt;0,ROUND(G76,0),0)</f>
        <v>0</v>
      </c>
      <c r="Q738" s="278">
        <f>IF(G77&gt;0,ROUND(G77,0),0)</f>
        <v>0</v>
      </c>
      <c r="R738" s="278">
        <f>IF(G78&gt;0,ROUND(G78,0),0)</f>
        <v>0</v>
      </c>
      <c r="S738" s="278">
        <f>IF(G79&gt;0,ROUND(G79,0),0)</f>
        <v>0</v>
      </c>
      <c r="T738" s="280">
        <f>IF(G80&gt;0,ROUND(G80,2),0)</f>
        <v>0</v>
      </c>
      <c r="U738" s="278"/>
      <c r="V738" s="279"/>
      <c r="W738" s="278"/>
      <c r="X738" s="278"/>
      <c r="Y738" s="278" t="e">
        <f t="shared" si="21"/>
        <v>#DIV/0!</v>
      </c>
      <c r="Z738" s="279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  <c r="AM738" s="279"/>
      <c r="AN738" s="279"/>
      <c r="AO738" s="279"/>
      <c r="AP738" s="279"/>
      <c r="AQ738" s="279"/>
      <c r="AR738" s="279"/>
      <c r="AS738" s="279"/>
      <c r="AT738" s="279"/>
      <c r="AU738" s="279"/>
      <c r="AV738" s="279"/>
      <c r="AW738" s="279"/>
      <c r="AX738" s="279"/>
      <c r="AY738" s="279"/>
      <c r="AZ738" s="279"/>
      <c r="BA738" s="279"/>
      <c r="BB738" s="279"/>
      <c r="BC738" s="279"/>
      <c r="BD738" s="279"/>
      <c r="BE738" s="279"/>
      <c r="BF738" s="279"/>
      <c r="BG738" s="279"/>
      <c r="BH738" s="279"/>
      <c r="BI738" s="279"/>
      <c r="BJ738" s="279"/>
      <c r="BK738" s="279"/>
      <c r="BL738" s="279"/>
      <c r="BM738" s="279"/>
      <c r="BN738" s="279"/>
      <c r="BO738" s="279"/>
      <c r="BP738" s="279"/>
      <c r="BQ738" s="279"/>
      <c r="BR738" s="279"/>
      <c r="BS738" s="279"/>
      <c r="BT738" s="279"/>
      <c r="BU738" s="279"/>
      <c r="BV738" s="279"/>
      <c r="BW738" s="279"/>
      <c r="BX738" s="279"/>
      <c r="BY738" s="279"/>
      <c r="BZ738" s="279"/>
      <c r="CA738" s="279"/>
      <c r="CB738" s="279"/>
      <c r="CC738" s="279"/>
      <c r="CD738" s="279"/>
      <c r="CE738" s="279"/>
    </row>
    <row r="739" spans="1:83" ht="12.65" customHeight="1" x14ac:dyDescent="0.35">
      <c r="A739" s="209" t="str">
        <f>RIGHT($C$83,3)&amp;"*"&amp;RIGHT($C$82,4)&amp;"*"&amp;H$55&amp;"*"&amp;"A"</f>
        <v>186*2020*6140*A</v>
      </c>
      <c r="B739" s="278">
        <f>ROUND(H59,0)</f>
        <v>0</v>
      </c>
      <c r="C739" s="280">
        <f>ROUND(H60,2)</f>
        <v>0</v>
      </c>
      <c r="D739" s="278">
        <f>ROUND(H61,0)</f>
        <v>0</v>
      </c>
      <c r="E739" s="278">
        <f>ROUND(H62,0)</f>
        <v>0</v>
      </c>
      <c r="F739" s="278">
        <f>ROUND(H63,0)</f>
        <v>0</v>
      </c>
      <c r="G739" s="278">
        <f>ROUND(H64,0)</f>
        <v>0</v>
      </c>
      <c r="H739" s="278">
        <f>ROUND(H65,0)</f>
        <v>0</v>
      </c>
      <c r="I739" s="278">
        <f>ROUND(H66,0)</f>
        <v>0</v>
      </c>
      <c r="J739" s="278">
        <f>ROUND(H67,0)</f>
        <v>0</v>
      </c>
      <c r="K739" s="278">
        <f>ROUND(H68,0)</f>
        <v>0</v>
      </c>
      <c r="L739" s="278">
        <f>ROUND(H69,0)</f>
        <v>0</v>
      </c>
      <c r="M739" s="278">
        <f>ROUND(H70,0)</f>
        <v>0</v>
      </c>
      <c r="N739" s="278">
        <f>ROUND(H75,0)</f>
        <v>0</v>
      </c>
      <c r="O739" s="278">
        <f>ROUND(H73,0)</f>
        <v>0</v>
      </c>
      <c r="P739" s="278">
        <f>IF(H76&gt;0,ROUND(H76,0),0)</f>
        <v>0</v>
      </c>
      <c r="Q739" s="278">
        <f>IF(H77&gt;0,ROUND(H77,0),0)</f>
        <v>0</v>
      </c>
      <c r="R739" s="278">
        <f>IF(H78&gt;0,ROUND(H78,0),0)</f>
        <v>0</v>
      </c>
      <c r="S739" s="278">
        <f>IF(H79&gt;0,ROUND(H79,0),0)</f>
        <v>0</v>
      </c>
      <c r="T739" s="280">
        <f>IF(H80&gt;0,ROUND(H80,2),0)</f>
        <v>0</v>
      </c>
      <c r="U739" s="278"/>
      <c r="V739" s="279"/>
      <c r="W739" s="278"/>
      <c r="X739" s="278"/>
      <c r="Y739" s="278" t="e">
        <f t="shared" si="21"/>
        <v>#DIV/0!</v>
      </c>
      <c r="Z739" s="279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  <c r="AM739" s="279"/>
      <c r="AN739" s="279"/>
      <c r="AO739" s="279"/>
      <c r="AP739" s="279"/>
      <c r="AQ739" s="279"/>
      <c r="AR739" s="279"/>
      <c r="AS739" s="279"/>
      <c r="AT739" s="279"/>
      <c r="AU739" s="279"/>
      <c r="AV739" s="279"/>
      <c r="AW739" s="279"/>
      <c r="AX739" s="279"/>
      <c r="AY739" s="279"/>
      <c r="AZ739" s="279"/>
      <c r="BA739" s="279"/>
      <c r="BB739" s="279"/>
      <c r="BC739" s="279"/>
      <c r="BD739" s="279"/>
      <c r="BE739" s="279"/>
      <c r="BF739" s="279"/>
      <c r="BG739" s="279"/>
      <c r="BH739" s="279"/>
      <c r="BI739" s="279"/>
      <c r="BJ739" s="279"/>
      <c r="BK739" s="279"/>
      <c r="BL739" s="279"/>
      <c r="BM739" s="279"/>
      <c r="BN739" s="279"/>
      <c r="BO739" s="279"/>
      <c r="BP739" s="279"/>
      <c r="BQ739" s="279"/>
      <c r="BR739" s="279"/>
      <c r="BS739" s="279"/>
      <c r="BT739" s="279"/>
      <c r="BU739" s="279"/>
      <c r="BV739" s="279"/>
      <c r="BW739" s="279"/>
      <c r="BX739" s="279"/>
      <c r="BY739" s="279"/>
      <c r="BZ739" s="279"/>
      <c r="CA739" s="279"/>
      <c r="CB739" s="279"/>
      <c r="CC739" s="279"/>
      <c r="CD739" s="279"/>
      <c r="CE739" s="279"/>
    </row>
    <row r="740" spans="1:83" ht="12.65" customHeight="1" x14ac:dyDescent="0.35">
      <c r="A740" s="209" t="str">
        <f>RIGHT($C$83,3)&amp;"*"&amp;RIGHT($C$82,4)&amp;"*"&amp;I$55&amp;"*"&amp;"A"</f>
        <v>186*2020*6150*A</v>
      </c>
      <c r="B740" s="278">
        <f>ROUND(I59,0)</f>
        <v>0</v>
      </c>
      <c r="C740" s="280">
        <f>ROUND(I60,2)</f>
        <v>0</v>
      </c>
      <c r="D740" s="278">
        <f>ROUND(I61,0)</f>
        <v>0</v>
      </c>
      <c r="E740" s="278">
        <f>ROUND(I62,0)</f>
        <v>0</v>
      </c>
      <c r="F740" s="278">
        <f>ROUND(I63,0)</f>
        <v>0</v>
      </c>
      <c r="G740" s="278">
        <f>ROUND(I64,0)</f>
        <v>0</v>
      </c>
      <c r="H740" s="278">
        <f>ROUND(I65,0)</f>
        <v>0</v>
      </c>
      <c r="I740" s="278">
        <f>ROUND(I66,0)</f>
        <v>0</v>
      </c>
      <c r="J740" s="278">
        <f>ROUND(I67,0)</f>
        <v>0</v>
      </c>
      <c r="K740" s="278">
        <f>ROUND(I68,0)</f>
        <v>0</v>
      </c>
      <c r="L740" s="278">
        <f>ROUND(I69,0)</f>
        <v>0</v>
      </c>
      <c r="M740" s="278">
        <f>ROUND(I70,0)</f>
        <v>0</v>
      </c>
      <c r="N740" s="278">
        <f>ROUND(I75,0)</f>
        <v>0</v>
      </c>
      <c r="O740" s="278">
        <f>ROUND(I73,0)</f>
        <v>0</v>
      </c>
      <c r="P740" s="278">
        <f>IF(I76&gt;0,ROUND(I76,0),0)</f>
        <v>0</v>
      </c>
      <c r="Q740" s="278">
        <f>IF(I77&gt;0,ROUND(I77,0),0)</f>
        <v>0</v>
      </c>
      <c r="R740" s="278">
        <f>IF(I78&gt;0,ROUND(I78,0),0)</f>
        <v>0</v>
      </c>
      <c r="S740" s="278">
        <f>IF(I79&gt;0,ROUND(I79,0),0)</f>
        <v>0</v>
      </c>
      <c r="T740" s="280">
        <f>IF(I80&gt;0,ROUND(I80,2),0)</f>
        <v>0</v>
      </c>
      <c r="U740" s="278"/>
      <c r="V740" s="279"/>
      <c r="W740" s="278"/>
      <c r="X740" s="278"/>
      <c r="Y740" s="278" t="e">
        <f t="shared" si="21"/>
        <v>#DIV/0!</v>
      </c>
      <c r="Z740" s="279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  <c r="AM740" s="279"/>
      <c r="AN740" s="279"/>
      <c r="AO740" s="279"/>
      <c r="AP740" s="279"/>
      <c r="AQ740" s="279"/>
      <c r="AR740" s="279"/>
      <c r="AS740" s="279"/>
      <c r="AT740" s="279"/>
      <c r="AU740" s="279"/>
      <c r="AV740" s="279"/>
      <c r="AW740" s="279"/>
      <c r="AX740" s="279"/>
      <c r="AY740" s="279"/>
      <c r="AZ740" s="279"/>
      <c r="BA740" s="279"/>
      <c r="BB740" s="279"/>
      <c r="BC740" s="279"/>
      <c r="BD740" s="279"/>
      <c r="BE740" s="279"/>
      <c r="BF740" s="279"/>
      <c r="BG740" s="279"/>
      <c r="BH740" s="279"/>
      <c r="BI740" s="279"/>
      <c r="BJ740" s="279"/>
      <c r="BK740" s="279"/>
      <c r="BL740" s="279"/>
      <c r="BM740" s="279"/>
      <c r="BN740" s="279"/>
      <c r="BO740" s="279"/>
      <c r="BP740" s="279"/>
      <c r="BQ740" s="279"/>
      <c r="BR740" s="279"/>
      <c r="BS740" s="279"/>
      <c r="BT740" s="279"/>
      <c r="BU740" s="279"/>
      <c r="BV740" s="279"/>
      <c r="BW740" s="279"/>
      <c r="BX740" s="279"/>
      <c r="BY740" s="279"/>
      <c r="BZ740" s="279"/>
      <c r="CA740" s="279"/>
      <c r="CB740" s="279"/>
      <c r="CC740" s="279"/>
      <c r="CD740" s="279"/>
      <c r="CE740" s="279"/>
    </row>
    <row r="741" spans="1:83" ht="12.65" customHeight="1" x14ac:dyDescent="0.35">
      <c r="A741" s="209" t="str">
        <f>RIGHT($C$83,3)&amp;"*"&amp;RIGHT($C$82,4)&amp;"*"&amp;J$55&amp;"*"&amp;"A"</f>
        <v>186*2020*6170*A</v>
      </c>
      <c r="B741" s="278">
        <f>ROUND(J59,0)</f>
        <v>0</v>
      </c>
      <c r="C741" s="280">
        <f>ROUND(J60,2)</f>
        <v>0</v>
      </c>
      <c r="D741" s="278">
        <f>ROUND(J61,0)</f>
        <v>0</v>
      </c>
      <c r="E741" s="278">
        <f>ROUND(J62,0)</f>
        <v>0</v>
      </c>
      <c r="F741" s="278">
        <f>ROUND(J63,0)</f>
        <v>0</v>
      </c>
      <c r="G741" s="278">
        <f>ROUND(J64,0)</f>
        <v>0</v>
      </c>
      <c r="H741" s="278">
        <f>ROUND(J65,0)</f>
        <v>0</v>
      </c>
      <c r="I741" s="278">
        <f>ROUND(J66,0)</f>
        <v>0</v>
      </c>
      <c r="J741" s="278">
        <f>ROUND(J67,0)</f>
        <v>0</v>
      </c>
      <c r="K741" s="278">
        <f>ROUND(J68,0)</f>
        <v>0</v>
      </c>
      <c r="L741" s="278">
        <f>ROUND(J69,0)</f>
        <v>0</v>
      </c>
      <c r="M741" s="278">
        <f>ROUND(J70,0)</f>
        <v>0</v>
      </c>
      <c r="N741" s="278">
        <f>ROUND(J75,0)</f>
        <v>0</v>
      </c>
      <c r="O741" s="278">
        <f>ROUND(J73,0)</f>
        <v>0</v>
      </c>
      <c r="P741" s="278">
        <f>IF(J76&gt;0,ROUND(J76,0),0)</f>
        <v>0</v>
      </c>
      <c r="Q741" s="278">
        <f>IF(J77&gt;0,ROUND(J77,0),0)</f>
        <v>0</v>
      </c>
      <c r="R741" s="278">
        <f>IF(J78&gt;0,ROUND(J78,0),0)</f>
        <v>0</v>
      </c>
      <c r="S741" s="278">
        <f>IF(J79&gt;0,ROUND(J79,0),0)</f>
        <v>0</v>
      </c>
      <c r="T741" s="280">
        <f>IF(J80&gt;0,ROUND(J80,2),0)</f>
        <v>0</v>
      </c>
      <c r="U741" s="278"/>
      <c r="V741" s="279"/>
      <c r="W741" s="278"/>
      <c r="X741" s="278"/>
      <c r="Y741" s="278" t="e">
        <f t="shared" si="21"/>
        <v>#DIV/0!</v>
      </c>
      <c r="Z741" s="279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  <c r="AM741" s="279"/>
      <c r="AN741" s="279"/>
      <c r="AO741" s="279"/>
      <c r="AP741" s="279"/>
      <c r="AQ741" s="279"/>
      <c r="AR741" s="279"/>
      <c r="AS741" s="279"/>
      <c r="AT741" s="279"/>
      <c r="AU741" s="279"/>
      <c r="AV741" s="279"/>
      <c r="AW741" s="279"/>
      <c r="AX741" s="279"/>
      <c r="AY741" s="279"/>
      <c r="AZ741" s="279"/>
      <c r="BA741" s="279"/>
      <c r="BB741" s="279"/>
      <c r="BC741" s="279"/>
      <c r="BD741" s="279"/>
      <c r="BE741" s="279"/>
      <c r="BF741" s="279"/>
      <c r="BG741" s="279"/>
      <c r="BH741" s="279"/>
      <c r="BI741" s="279"/>
      <c r="BJ741" s="279"/>
      <c r="BK741" s="279"/>
      <c r="BL741" s="279"/>
      <c r="BM741" s="279"/>
      <c r="BN741" s="279"/>
      <c r="BO741" s="279"/>
      <c r="BP741" s="279"/>
      <c r="BQ741" s="279"/>
      <c r="BR741" s="279"/>
      <c r="BS741" s="279"/>
      <c r="BT741" s="279"/>
      <c r="BU741" s="279"/>
      <c r="BV741" s="279"/>
      <c r="BW741" s="279"/>
      <c r="BX741" s="279"/>
      <c r="BY741" s="279"/>
      <c r="BZ741" s="279"/>
      <c r="CA741" s="279"/>
      <c r="CB741" s="279"/>
      <c r="CC741" s="279"/>
      <c r="CD741" s="279"/>
      <c r="CE741" s="279"/>
    </row>
    <row r="742" spans="1:83" ht="12.65" customHeight="1" x14ac:dyDescent="0.35">
      <c r="A742" s="209" t="str">
        <f>RIGHT($C$83,3)&amp;"*"&amp;RIGHT($C$82,4)&amp;"*"&amp;K$55&amp;"*"&amp;"A"</f>
        <v>186*2020*6200*A</v>
      </c>
      <c r="B742" s="278">
        <f>ROUND(K59,0)</f>
        <v>0</v>
      </c>
      <c r="C742" s="280">
        <f>ROUND(K60,2)</f>
        <v>0</v>
      </c>
      <c r="D742" s="278">
        <f>ROUND(K61,0)</f>
        <v>0</v>
      </c>
      <c r="E742" s="278">
        <f>ROUND(K62,0)</f>
        <v>0</v>
      </c>
      <c r="F742" s="278">
        <f>ROUND(K63,0)</f>
        <v>0</v>
      </c>
      <c r="G742" s="278">
        <f>ROUND(K64,0)</f>
        <v>0</v>
      </c>
      <c r="H742" s="278">
        <f>ROUND(K65,0)</f>
        <v>0</v>
      </c>
      <c r="I742" s="278">
        <f>ROUND(K66,0)</f>
        <v>0</v>
      </c>
      <c r="J742" s="278">
        <f>ROUND(K67,0)</f>
        <v>0</v>
      </c>
      <c r="K742" s="278">
        <f>ROUND(K68,0)</f>
        <v>0</v>
      </c>
      <c r="L742" s="278">
        <f>ROUND(K69,0)</f>
        <v>0</v>
      </c>
      <c r="M742" s="278">
        <f>ROUND(K70,0)</f>
        <v>0</v>
      </c>
      <c r="N742" s="278">
        <f>ROUND(K75,0)</f>
        <v>0</v>
      </c>
      <c r="O742" s="278">
        <f>ROUND(K73,0)</f>
        <v>0</v>
      </c>
      <c r="P742" s="278">
        <f>IF(K76&gt;0,ROUND(K76,0),0)</f>
        <v>0</v>
      </c>
      <c r="Q742" s="278">
        <f>IF(K77&gt;0,ROUND(K77,0),0)</f>
        <v>0</v>
      </c>
      <c r="R742" s="278">
        <f>IF(K78&gt;0,ROUND(K78,0),0)</f>
        <v>0</v>
      </c>
      <c r="S742" s="278">
        <f>IF(K79&gt;0,ROUND(K79,0),0)</f>
        <v>0</v>
      </c>
      <c r="T742" s="280">
        <f>IF(K80&gt;0,ROUND(K80,2),0)</f>
        <v>0</v>
      </c>
      <c r="U742" s="278"/>
      <c r="V742" s="279"/>
      <c r="W742" s="278"/>
      <c r="X742" s="278"/>
      <c r="Y742" s="278" t="e">
        <f t="shared" si="21"/>
        <v>#DIV/0!</v>
      </c>
      <c r="Z742" s="279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  <c r="AM742" s="279"/>
      <c r="AN742" s="279"/>
      <c r="AO742" s="279"/>
      <c r="AP742" s="279"/>
      <c r="AQ742" s="279"/>
      <c r="AR742" s="279"/>
      <c r="AS742" s="279"/>
      <c r="AT742" s="279"/>
      <c r="AU742" s="279"/>
      <c r="AV742" s="279"/>
      <c r="AW742" s="279"/>
      <c r="AX742" s="279"/>
      <c r="AY742" s="279"/>
      <c r="AZ742" s="279"/>
      <c r="BA742" s="279"/>
      <c r="BB742" s="279"/>
      <c r="BC742" s="279"/>
      <c r="BD742" s="279"/>
      <c r="BE742" s="279"/>
      <c r="BF742" s="279"/>
      <c r="BG742" s="279"/>
      <c r="BH742" s="279"/>
      <c r="BI742" s="279"/>
      <c r="BJ742" s="279"/>
      <c r="BK742" s="279"/>
      <c r="BL742" s="279"/>
      <c r="BM742" s="279"/>
      <c r="BN742" s="279"/>
      <c r="BO742" s="279"/>
      <c r="BP742" s="279"/>
      <c r="BQ742" s="279"/>
      <c r="BR742" s="279"/>
      <c r="BS742" s="279"/>
      <c r="BT742" s="279"/>
      <c r="BU742" s="279"/>
      <c r="BV742" s="279"/>
      <c r="BW742" s="279"/>
      <c r="BX742" s="279"/>
      <c r="BY742" s="279"/>
      <c r="BZ742" s="279"/>
      <c r="CA742" s="279"/>
      <c r="CB742" s="279"/>
      <c r="CC742" s="279"/>
      <c r="CD742" s="279"/>
      <c r="CE742" s="279"/>
    </row>
    <row r="743" spans="1:83" ht="12.65" customHeight="1" x14ac:dyDescent="0.35">
      <c r="A743" s="209" t="str">
        <f>RIGHT($C$83,3)&amp;"*"&amp;RIGHT($C$82,4)&amp;"*"&amp;L$55&amp;"*"&amp;"A"</f>
        <v>186*2020*6210*A</v>
      </c>
      <c r="B743" s="278">
        <f>ROUND(L59,0)</f>
        <v>220</v>
      </c>
      <c r="C743" s="280">
        <f>ROUND(L60,2)</f>
        <v>0</v>
      </c>
      <c r="D743" s="278">
        <f>ROUND(L61,0)</f>
        <v>0</v>
      </c>
      <c r="E743" s="278">
        <f>ROUND(L62,0)</f>
        <v>0</v>
      </c>
      <c r="F743" s="278">
        <f>ROUND(L63,0)</f>
        <v>0</v>
      </c>
      <c r="G743" s="278">
        <f>ROUND(L64,0)</f>
        <v>0</v>
      </c>
      <c r="H743" s="278">
        <f>ROUND(L65,0)</f>
        <v>0</v>
      </c>
      <c r="I743" s="278">
        <f>ROUND(L66,0)</f>
        <v>0</v>
      </c>
      <c r="J743" s="278">
        <f>ROUND(L67,0)</f>
        <v>0</v>
      </c>
      <c r="K743" s="278">
        <f>ROUND(L68,0)</f>
        <v>0</v>
      </c>
      <c r="L743" s="278">
        <f>ROUND(L69,0)</f>
        <v>0</v>
      </c>
      <c r="M743" s="278">
        <f>ROUND(L70,0)</f>
        <v>0</v>
      </c>
      <c r="N743" s="278">
        <f>ROUND(L75,0)</f>
        <v>215911</v>
      </c>
      <c r="O743" s="278">
        <f>ROUND(L73,0)</f>
        <v>215911</v>
      </c>
      <c r="P743" s="278">
        <f>IF(L76&gt;0,ROUND(L76,0),0)</f>
        <v>0</v>
      </c>
      <c r="Q743" s="278">
        <f>IF(L77&gt;0,ROUND(L77,0),0)</f>
        <v>0</v>
      </c>
      <c r="R743" s="278">
        <f>IF(L78&gt;0,ROUND(L78,0),0)</f>
        <v>0</v>
      </c>
      <c r="S743" s="278">
        <f>IF(L79&gt;0,ROUND(L79,0),0)</f>
        <v>80524</v>
      </c>
      <c r="T743" s="280">
        <f>IF(L80&gt;0,ROUND(L80,2),0)</f>
        <v>0</v>
      </c>
      <c r="U743" s="278"/>
      <c r="V743" s="279"/>
      <c r="W743" s="278"/>
      <c r="X743" s="278"/>
      <c r="Y743" s="278" t="e">
        <f t="shared" si="21"/>
        <v>#DIV/0!</v>
      </c>
      <c r="Z743" s="279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  <c r="AM743" s="279"/>
      <c r="AN743" s="279"/>
      <c r="AO743" s="279"/>
      <c r="AP743" s="279"/>
      <c r="AQ743" s="279"/>
      <c r="AR743" s="279"/>
      <c r="AS743" s="279"/>
      <c r="AT743" s="279"/>
      <c r="AU743" s="279"/>
      <c r="AV743" s="279"/>
      <c r="AW743" s="279"/>
      <c r="AX743" s="279"/>
      <c r="AY743" s="279"/>
      <c r="AZ743" s="279"/>
      <c r="BA743" s="279"/>
      <c r="BB743" s="279"/>
      <c r="BC743" s="279"/>
      <c r="BD743" s="279"/>
      <c r="BE743" s="279"/>
      <c r="BF743" s="279"/>
      <c r="BG743" s="279"/>
      <c r="BH743" s="279"/>
      <c r="BI743" s="279"/>
      <c r="BJ743" s="279"/>
      <c r="BK743" s="279"/>
      <c r="BL743" s="279"/>
      <c r="BM743" s="279"/>
      <c r="BN743" s="279"/>
      <c r="BO743" s="279"/>
      <c r="BP743" s="279"/>
      <c r="BQ743" s="279"/>
      <c r="BR743" s="279"/>
      <c r="BS743" s="279"/>
      <c r="BT743" s="279"/>
      <c r="BU743" s="279"/>
      <c r="BV743" s="279"/>
      <c r="BW743" s="279"/>
      <c r="BX743" s="279"/>
      <c r="BY743" s="279"/>
      <c r="BZ743" s="279"/>
      <c r="CA743" s="279"/>
      <c r="CB743" s="279"/>
      <c r="CC743" s="279"/>
      <c r="CD743" s="279"/>
      <c r="CE743" s="279"/>
    </row>
    <row r="744" spans="1:83" ht="12.65" customHeight="1" x14ac:dyDescent="0.35">
      <c r="A744" s="209" t="str">
        <f>RIGHT($C$83,3)&amp;"*"&amp;RIGHT($C$82,4)&amp;"*"&amp;M$55&amp;"*"&amp;"A"</f>
        <v>186*2020*6330*A</v>
      </c>
      <c r="B744" s="278">
        <f>ROUND(M59,0)</f>
        <v>0</v>
      </c>
      <c r="C744" s="280">
        <f>ROUND(M60,2)</f>
        <v>0</v>
      </c>
      <c r="D744" s="278">
        <f>ROUND(M61,0)</f>
        <v>0</v>
      </c>
      <c r="E744" s="278">
        <f>ROUND(M62,0)</f>
        <v>0</v>
      </c>
      <c r="F744" s="278">
        <f>ROUND(M63,0)</f>
        <v>0</v>
      </c>
      <c r="G744" s="278">
        <f>ROUND(M64,0)</f>
        <v>0</v>
      </c>
      <c r="H744" s="278">
        <f>ROUND(M65,0)</f>
        <v>0</v>
      </c>
      <c r="I744" s="278">
        <f>ROUND(M66,0)</f>
        <v>0</v>
      </c>
      <c r="J744" s="278">
        <f>ROUND(M67,0)</f>
        <v>0</v>
      </c>
      <c r="K744" s="278">
        <f>ROUND(M68,0)</f>
        <v>0</v>
      </c>
      <c r="L744" s="278">
        <f>ROUND(M69,0)</f>
        <v>0</v>
      </c>
      <c r="M744" s="278">
        <f>ROUND(M70,0)</f>
        <v>0</v>
      </c>
      <c r="N744" s="278">
        <f>ROUND(M75,0)</f>
        <v>0</v>
      </c>
      <c r="O744" s="278">
        <f>ROUND(M73,0)</f>
        <v>0</v>
      </c>
      <c r="P744" s="278">
        <f>IF(M76&gt;0,ROUND(M76,0),0)</f>
        <v>0</v>
      </c>
      <c r="Q744" s="278">
        <f>IF(M77&gt;0,ROUND(M77,0),0)</f>
        <v>0</v>
      </c>
      <c r="R744" s="278">
        <f>IF(M78&gt;0,ROUND(M78,0),0)</f>
        <v>0</v>
      </c>
      <c r="S744" s="278">
        <f>IF(M79&gt;0,ROUND(M79,0),0)</f>
        <v>0</v>
      </c>
      <c r="T744" s="280">
        <f>IF(M80&gt;0,ROUND(M80,2),0)</f>
        <v>0</v>
      </c>
      <c r="U744" s="278"/>
      <c r="V744" s="279"/>
      <c r="W744" s="278"/>
      <c r="X744" s="278"/>
      <c r="Y744" s="278" t="e">
        <f t="shared" si="21"/>
        <v>#DIV/0!</v>
      </c>
      <c r="Z744" s="279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  <c r="AM744" s="279"/>
      <c r="AN744" s="279"/>
      <c r="AO744" s="279"/>
      <c r="AP744" s="279"/>
      <c r="AQ744" s="279"/>
      <c r="AR744" s="279"/>
      <c r="AS744" s="279"/>
      <c r="AT744" s="279"/>
      <c r="AU744" s="279"/>
      <c r="AV744" s="279"/>
      <c r="AW744" s="279"/>
      <c r="AX744" s="279"/>
      <c r="AY744" s="279"/>
      <c r="AZ744" s="279"/>
      <c r="BA744" s="279"/>
      <c r="BB744" s="279"/>
      <c r="BC744" s="279"/>
      <c r="BD744" s="279"/>
      <c r="BE744" s="279"/>
      <c r="BF744" s="279"/>
      <c r="BG744" s="279"/>
      <c r="BH744" s="279"/>
      <c r="BI744" s="279"/>
      <c r="BJ744" s="279"/>
      <c r="BK744" s="279"/>
      <c r="BL744" s="279"/>
      <c r="BM744" s="279"/>
      <c r="BN744" s="279"/>
      <c r="BO744" s="279"/>
      <c r="BP744" s="279"/>
      <c r="BQ744" s="279"/>
      <c r="BR744" s="279"/>
      <c r="BS744" s="279"/>
      <c r="BT744" s="279"/>
      <c r="BU744" s="279"/>
      <c r="BV744" s="279"/>
      <c r="BW744" s="279"/>
      <c r="BX744" s="279"/>
      <c r="BY744" s="279"/>
      <c r="BZ744" s="279"/>
      <c r="CA744" s="279"/>
      <c r="CB744" s="279"/>
      <c r="CC744" s="279"/>
      <c r="CD744" s="279"/>
      <c r="CE744" s="279"/>
    </row>
    <row r="745" spans="1:83" ht="12.65" customHeight="1" x14ac:dyDescent="0.35">
      <c r="A745" s="209" t="str">
        <f>RIGHT($C$83,3)&amp;"*"&amp;RIGHT($C$82,4)&amp;"*"&amp;N$55&amp;"*"&amp;"A"</f>
        <v>186*2020*6400*A</v>
      </c>
      <c r="B745" s="278">
        <f>ROUND(N59,0)</f>
        <v>0</v>
      </c>
      <c r="C745" s="280">
        <f>ROUND(N60,2)</f>
        <v>0</v>
      </c>
      <c r="D745" s="278">
        <f>ROUND(N61,0)</f>
        <v>0</v>
      </c>
      <c r="E745" s="278">
        <f>ROUND(N62,0)</f>
        <v>0</v>
      </c>
      <c r="F745" s="278">
        <f>ROUND(N63,0)</f>
        <v>0</v>
      </c>
      <c r="G745" s="278">
        <f>ROUND(N64,0)</f>
        <v>0</v>
      </c>
      <c r="H745" s="278">
        <f>ROUND(N65,0)</f>
        <v>0</v>
      </c>
      <c r="I745" s="278">
        <f>ROUND(N66,0)</f>
        <v>0</v>
      </c>
      <c r="J745" s="278">
        <f>ROUND(N67,0)</f>
        <v>0</v>
      </c>
      <c r="K745" s="278">
        <f>ROUND(N68,0)</f>
        <v>0</v>
      </c>
      <c r="L745" s="278">
        <f>ROUND(N69,0)</f>
        <v>0</v>
      </c>
      <c r="M745" s="278">
        <f>ROUND(N70,0)</f>
        <v>0</v>
      </c>
      <c r="N745" s="278">
        <f>ROUND(N75,0)</f>
        <v>0</v>
      </c>
      <c r="O745" s="278">
        <f>ROUND(N73,0)</f>
        <v>0</v>
      </c>
      <c r="P745" s="278">
        <f>IF(N76&gt;0,ROUND(N76,0),0)</f>
        <v>0</v>
      </c>
      <c r="Q745" s="278">
        <f>IF(N77&gt;0,ROUND(N77,0),0)</f>
        <v>0</v>
      </c>
      <c r="R745" s="278">
        <f>IF(N78&gt;0,ROUND(N78,0),0)</f>
        <v>0</v>
      </c>
      <c r="S745" s="278">
        <f>IF(N79&gt;0,ROUND(N79,0),0)</f>
        <v>0</v>
      </c>
      <c r="T745" s="280">
        <f>IF(N80&gt;0,ROUND(N80,2),0)</f>
        <v>0</v>
      </c>
      <c r="U745" s="278"/>
      <c r="V745" s="279"/>
      <c r="W745" s="278"/>
      <c r="X745" s="278"/>
      <c r="Y745" s="278" t="e">
        <f t="shared" si="21"/>
        <v>#DIV/0!</v>
      </c>
      <c r="Z745" s="279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  <c r="AM745" s="279"/>
      <c r="AN745" s="279"/>
      <c r="AO745" s="279"/>
      <c r="AP745" s="279"/>
      <c r="AQ745" s="279"/>
      <c r="AR745" s="279"/>
      <c r="AS745" s="279"/>
      <c r="AT745" s="279"/>
      <c r="AU745" s="279"/>
      <c r="AV745" s="279"/>
      <c r="AW745" s="279"/>
      <c r="AX745" s="279"/>
      <c r="AY745" s="279"/>
      <c r="AZ745" s="279"/>
      <c r="BA745" s="279"/>
      <c r="BB745" s="279"/>
      <c r="BC745" s="279"/>
      <c r="BD745" s="279"/>
      <c r="BE745" s="279"/>
      <c r="BF745" s="279"/>
      <c r="BG745" s="279"/>
      <c r="BH745" s="279"/>
      <c r="BI745" s="279"/>
      <c r="BJ745" s="279"/>
      <c r="BK745" s="279"/>
      <c r="BL745" s="279"/>
      <c r="BM745" s="279"/>
      <c r="BN745" s="279"/>
      <c r="BO745" s="279"/>
      <c r="BP745" s="279"/>
      <c r="BQ745" s="279"/>
      <c r="BR745" s="279"/>
      <c r="BS745" s="279"/>
      <c r="BT745" s="279"/>
      <c r="BU745" s="279"/>
      <c r="BV745" s="279"/>
      <c r="BW745" s="279"/>
      <c r="BX745" s="279"/>
      <c r="BY745" s="279"/>
      <c r="BZ745" s="279"/>
      <c r="CA745" s="279"/>
      <c r="CB745" s="279"/>
      <c r="CC745" s="279"/>
      <c r="CD745" s="279"/>
      <c r="CE745" s="279"/>
    </row>
    <row r="746" spans="1:83" ht="12.65" customHeight="1" x14ac:dyDescent="0.35">
      <c r="A746" s="209" t="str">
        <f>RIGHT($C$83,3)&amp;"*"&amp;RIGHT($C$82,4)&amp;"*"&amp;O$55&amp;"*"&amp;"A"</f>
        <v>186*2020*7010*A</v>
      </c>
      <c r="B746" s="278">
        <f>ROUND(O59,0)</f>
        <v>0</v>
      </c>
      <c r="C746" s="280">
        <f>ROUND(O60,2)</f>
        <v>0</v>
      </c>
      <c r="D746" s="278">
        <f>ROUND(O61,0)</f>
        <v>0</v>
      </c>
      <c r="E746" s="278">
        <f>ROUND(O62,0)</f>
        <v>0</v>
      </c>
      <c r="F746" s="278">
        <f>ROUND(O63,0)</f>
        <v>0</v>
      </c>
      <c r="G746" s="278">
        <f>ROUND(O64,0)</f>
        <v>0</v>
      </c>
      <c r="H746" s="278">
        <f>ROUND(O65,0)</f>
        <v>0</v>
      </c>
      <c r="I746" s="278">
        <f>ROUND(O66,0)</f>
        <v>0</v>
      </c>
      <c r="J746" s="278">
        <f>ROUND(O67,0)</f>
        <v>0</v>
      </c>
      <c r="K746" s="278">
        <f>ROUND(O68,0)</f>
        <v>0</v>
      </c>
      <c r="L746" s="278">
        <f>ROUND(O69,0)</f>
        <v>0</v>
      </c>
      <c r="M746" s="278">
        <f>ROUND(O70,0)</f>
        <v>0</v>
      </c>
      <c r="N746" s="278">
        <f>ROUND(O75,0)</f>
        <v>0</v>
      </c>
      <c r="O746" s="278">
        <f>ROUND(O73,0)</f>
        <v>0</v>
      </c>
      <c r="P746" s="278">
        <f>IF(O76&gt;0,ROUND(O76,0),0)</f>
        <v>0</v>
      </c>
      <c r="Q746" s="278">
        <f>IF(O77&gt;0,ROUND(O77,0),0)</f>
        <v>0</v>
      </c>
      <c r="R746" s="278">
        <f>IF(O78&gt;0,ROUND(O78,0),0)</f>
        <v>0</v>
      </c>
      <c r="S746" s="278">
        <f>IF(O79&gt;0,ROUND(O79,0),0)</f>
        <v>0</v>
      </c>
      <c r="T746" s="280">
        <f>IF(O80&gt;0,ROUND(O80,2),0)</f>
        <v>0</v>
      </c>
      <c r="U746" s="278"/>
      <c r="V746" s="279"/>
      <c r="W746" s="278"/>
      <c r="X746" s="278"/>
      <c r="Y746" s="278" t="e">
        <f t="shared" si="21"/>
        <v>#DIV/0!</v>
      </c>
      <c r="Z746" s="279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  <c r="AM746" s="279"/>
      <c r="AN746" s="279"/>
      <c r="AO746" s="279"/>
      <c r="AP746" s="279"/>
      <c r="AQ746" s="279"/>
      <c r="AR746" s="279"/>
      <c r="AS746" s="279"/>
      <c r="AT746" s="279"/>
      <c r="AU746" s="279"/>
      <c r="AV746" s="279"/>
      <c r="AW746" s="279"/>
      <c r="AX746" s="279"/>
      <c r="AY746" s="279"/>
      <c r="AZ746" s="279"/>
      <c r="BA746" s="279"/>
      <c r="BB746" s="279"/>
      <c r="BC746" s="279"/>
      <c r="BD746" s="279"/>
      <c r="BE746" s="279"/>
      <c r="BF746" s="279"/>
      <c r="BG746" s="279"/>
      <c r="BH746" s="279"/>
      <c r="BI746" s="279"/>
      <c r="BJ746" s="279"/>
      <c r="BK746" s="279"/>
      <c r="BL746" s="279"/>
      <c r="BM746" s="279"/>
      <c r="BN746" s="279"/>
      <c r="BO746" s="279"/>
      <c r="BP746" s="279"/>
      <c r="BQ746" s="279"/>
      <c r="BR746" s="279"/>
      <c r="BS746" s="279"/>
      <c r="BT746" s="279"/>
      <c r="BU746" s="279"/>
      <c r="BV746" s="279"/>
      <c r="BW746" s="279"/>
      <c r="BX746" s="279"/>
      <c r="BY746" s="279"/>
      <c r="BZ746" s="279"/>
      <c r="CA746" s="279"/>
      <c r="CB746" s="279"/>
      <c r="CC746" s="279"/>
      <c r="CD746" s="279"/>
      <c r="CE746" s="279"/>
    </row>
    <row r="747" spans="1:83" ht="12.65" customHeight="1" x14ac:dyDescent="0.35">
      <c r="A747" s="209" t="str">
        <f>RIGHT($C$83,3)&amp;"*"&amp;RIGHT($C$82,4)&amp;"*"&amp;P$55&amp;"*"&amp;"A"</f>
        <v>186*2020*7020*A</v>
      </c>
      <c r="B747" s="278">
        <f>ROUND(P59,0)</f>
        <v>0</v>
      </c>
      <c r="C747" s="280">
        <f>ROUND(P60,2)</f>
        <v>0</v>
      </c>
      <c r="D747" s="278">
        <f>ROUND(P61,0)</f>
        <v>0</v>
      </c>
      <c r="E747" s="278">
        <f>ROUND(P62,0)</f>
        <v>0</v>
      </c>
      <c r="F747" s="278">
        <f>ROUND(P63,0)</f>
        <v>0</v>
      </c>
      <c r="G747" s="278">
        <f>ROUND(P64,0)</f>
        <v>0</v>
      </c>
      <c r="H747" s="278">
        <f>ROUND(P65,0)</f>
        <v>0</v>
      </c>
      <c r="I747" s="278">
        <f>ROUND(P66,0)</f>
        <v>0</v>
      </c>
      <c r="J747" s="278">
        <f>ROUND(P67,0)</f>
        <v>0</v>
      </c>
      <c r="K747" s="278">
        <f>ROUND(P68,0)</f>
        <v>0</v>
      </c>
      <c r="L747" s="278">
        <f>ROUND(P69,0)</f>
        <v>0</v>
      </c>
      <c r="M747" s="278">
        <f>ROUND(P70,0)</f>
        <v>0</v>
      </c>
      <c r="N747" s="278">
        <f>ROUND(P75,0)</f>
        <v>0</v>
      </c>
      <c r="O747" s="278">
        <f>ROUND(P73,0)</f>
        <v>0</v>
      </c>
      <c r="P747" s="278">
        <f>IF(P76&gt;0,ROUND(P76,0),0)</f>
        <v>0</v>
      </c>
      <c r="Q747" s="278">
        <f>IF(P77&gt;0,ROUND(P77,0),0)</f>
        <v>0</v>
      </c>
      <c r="R747" s="278">
        <f>IF(P78&gt;0,ROUND(P78,0),0)</f>
        <v>0</v>
      </c>
      <c r="S747" s="278">
        <f>IF(P79&gt;0,ROUND(P79,0),0)</f>
        <v>0</v>
      </c>
      <c r="T747" s="280">
        <f>IF(P80&gt;0,ROUND(P80,2),0)</f>
        <v>0</v>
      </c>
      <c r="U747" s="278"/>
      <c r="V747" s="279"/>
      <c r="W747" s="278"/>
      <c r="X747" s="278"/>
      <c r="Y747" s="278" t="e">
        <f t="shared" si="21"/>
        <v>#DIV/0!</v>
      </c>
      <c r="Z747" s="279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  <c r="AM747" s="279"/>
      <c r="AN747" s="279"/>
      <c r="AO747" s="279"/>
      <c r="AP747" s="279"/>
      <c r="AQ747" s="279"/>
      <c r="AR747" s="279"/>
      <c r="AS747" s="279"/>
      <c r="AT747" s="279"/>
      <c r="AU747" s="279"/>
      <c r="AV747" s="279"/>
      <c r="AW747" s="279"/>
      <c r="AX747" s="279"/>
      <c r="AY747" s="279"/>
      <c r="AZ747" s="279"/>
      <c r="BA747" s="279"/>
      <c r="BB747" s="279"/>
      <c r="BC747" s="279"/>
      <c r="BD747" s="279"/>
      <c r="BE747" s="279"/>
      <c r="BF747" s="279"/>
      <c r="BG747" s="279"/>
      <c r="BH747" s="279"/>
      <c r="BI747" s="279"/>
      <c r="BJ747" s="279"/>
      <c r="BK747" s="279"/>
      <c r="BL747" s="279"/>
      <c r="BM747" s="279"/>
      <c r="BN747" s="279"/>
      <c r="BO747" s="279"/>
      <c r="BP747" s="279"/>
      <c r="BQ747" s="279"/>
      <c r="BR747" s="279"/>
      <c r="BS747" s="279"/>
      <c r="BT747" s="279"/>
      <c r="BU747" s="279"/>
      <c r="BV747" s="279"/>
      <c r="BW747" s="279"/>
      <c r="BX747" s="279"/>
      <c r="BY747" s="279"/>
      <c r="BZ747" s="279"/>
      <c r="CA747" s="279"/>
      <c r="CB747" s="279"/>
      <c r="CC747" s="279"/>
      <c r="CD747" s="279"/>
      <c r="CE747" s="279"/>
    </row>
    <row r="748" spans="1:83" ht="12.65" customHeight="1" x14ac:dyDescent="0.35">
      <c r="A748" s="209" t="str">
        <f>RIGHT($C$83,3)&amp;"*"&amp;RIGHT($C$82,4)&amp;"*"&amp;Q$55&amp;"*"&amp;"A"</f>
        <v>186*2020*7030*A</v>
      </c>
      <c r="B748" s="278">
        <f>ROUND(Q59,0)</f>
        <v>0</v>
      </c>
      <c r="C748" s="280">
        <f>ROUND(Q60,2)</f>
        <v>0</v>
      </c>
      <c r="D748" s="278">
        <f>ROUND(Q61,0)</f>
        <v>0</v>
      </c>
      <c r="E748" s="278">
        <f>ROUND(Q62,0)</f>
        <v>0</v>
      </c>
      <c r="F748" s="278">
        <f>ROUND(Q63,0)</f>
        <v>0</v>
      </c>
      <c r="G748" s="278">
        <f>ROUND(Q64,0)</f>
        <v>0</v>
      </c>
      <c r="H748" s="278">
        <f>ROUND(Q65,0)</f>
        <v>0</v>
      </c>
      <c r="I748" s="278">
        <f>ROUND(Q66,0)</f>
        <v>0</v>
      </c>
      <c r="J748" s="278">
        <f>ROUND(Q67,0)</f>
        <v>0</v>
      </c>
      <c r="K748" s="278">
        <f>ROUND(Q68,0)</f>
        <v>0</v>
      </c>
      <c r="L748" s="278">
        <f>ROUND(Q69,0)</f>
        <v>0</v>
      </c>
      <c r="M748" s="278">
        <f>ROUND(Q70,0)</f>
        <v>0</v>
      </c>
      <c r="N748" s="278">
        <f>ROUND(Q75,0)</f>
        <v>0</v>
      </c>
      <c r="O748" s="278">
        <f>ROUND(Q73,0)</f>
        <v>0</v>
      </c>
      <c r="P748" s="278">
        <f>IF(Q76&gt;0,ROUND(Q76,0),0)</f>
        <v>0</v>
      </c>
      <c r="Q748" s="278">
        <f>IF(Q77&gt;0,ROUND(Q77,0),0)</f>
        <v>0</v>
      </c>
      <c r="R748" s="278">
        <f>IF(Q78&gt;0,ROUND(Q78,0),0)</f>
        <v>0</v>
      </c>
      <c r="S748" s="278">
        <f>IF(Q79&gt;0,ROUND(Q79,0),0)</f>
        <v>0</v>
      </c>
      <c r="T748" s="280">
        <f>IF(Q80&gt;0,ROUND(Q80,2),0)</f>
        <v>0</v>
      </c>
      <c r="U748" s="278"/>
      <c r="V748" s="279"/>
      <c r="W748" s="278"/>
      <c r="X748" s="278"/>
      <c r="Y748" s="278" t="e">
        <f t="shared" si="21"/>
        <v>#DIV/0!</v>
      </c>
      <c r="Z748" s="279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  <c r="AM748" s="279"/>
      <c r="AN748" s="279"/>
      <c r="AO748" s="279"/>
      <c r="AP748" s="279"/>
      <c r="AQ748" s="279"/>
      <c r="AR748" s="279"/>
      <c r="AS748" s="279"/>
      <c r="AT748" s="279"/>
      <c r="AU748" s="279"/>
      <c r="AV748" s="279"/>
      <c r="AW748" s="279"/>
      <c r="AX748" s="279"/>
      <c r="AY748" s="279"/>
      <c r="AZ748" s="279"/>
      <c r="BA748" s="279"/>
      <c r="BB748" s="279"/>
      <c r="BC748" s="279"/>
      <c r="BD748" s="279"/>
      <c r="BE748" s="279"/>
      <c r="BF748" s="279"/>
      <c r="BG748" s="279"/>
      <c r="BH748" s="279"/>
      <c r="BI748" s="279"/>
      <c r="BJ748" s="279"/>
      <c r="BK748" s="279"/>
      <c r="BL748" s="279"/>
      <c r="BM748" s="279"/>
      <c r="BN748" s="279"/>
      <c r="BO748" s="279"/>
      <c r="BP748" s="279"/>
      <c r="BQ748" s="279"/>
      <c r="BR748" s="279"/>
      <c r="BS748" s="279"/>
      <c r="BT748" s="279"/>
      <c r="BU748" s="279"/>
      <c r="BV748" s="279"/>
      <c r="BW748" s="279"/>
      <c r="BX748" s="279"/>
      <c r="BY748" s="279"/>
      <c r="BZ748" s="279"/>
      <c r="CA748" s="279"/>
      <c r="CB748" s="279"/>
      <c r="CC748" s="279"/>
      <c r="CD748" s="279"/>
      <c r="CE748" s="279"/>
    </row>
    <row r="749" spans="1:83" ht="12.65" customHeight="1" x14ac:dyDescent="0.35">
      <c r="A749" s="209" t="str">
        <f>RIGHT($C$83,3)&amp;"*"&amp;RIGHT($C$82,4)&amp;"*"&amp;R$55&amp;"*"&amp;"A"</f>
        <v>186*2020*7040*A</v>
      </c>
      <c r="B749" s="278">
        <f>ROUND(R59,0)</f>
        <v>0</v>
      </c>
      <c r="C749" s="280">
        <f>ROUND(R60,2)</f>
        <v>0</v>
      </c>
      <c r="D749" s="278">
        <f>ROUND(R61,0)</f>
        <v>0</v>
      </c>
      <c r="E749" s="278">
        <f>ROUND(R62,0)</f>
        <v>0</v>
      </c>
      <c r="F749" s="278">
        <f>ROUND(R63,0)</f>
        <v>0</v>
      </c>
      <c r="G749" s="278">
        <f>ROUND(R64,0)</f>
        <v>0</v>
      </c>
      <c r="H749" s="278">
        <f>ROUND(R65,0)</f>
        <v>0</v>
      </c>
      <c r="I749" s="278">
        <f>ROUND(R66,0)</f>
        <v>0</v>
      </c>
      <c r="J749" s="278">
        <f>ROUND(R67,0)</f>
        <v>0</v>
      </c>
      <c r="K749" s="278">
        <f>ROUND(R68,0)</f>
        <v>0</v>
      </c>
      <c r="L749" s="278">
        <f>ROUND(R69,0)</f>
        <v>0</v>
      </c>
      <c r="M749" s="278">
        <f>ROUND(R70,0)</f>
        <v>0</v>
      </c>
      <c r="N749" s="278">
        <f>ROUND(R75,0)</f>
        <v>0</v>
      </c>
      <c r="O749" s="278">
        <f>ROUND(R73,0)</f>
        <v>0</v>
      </c>
      <c r="P749" s="278">
        <f>IF(R76&gt;0,ROUND(R76,0),0)</f>
        <v>0</v>
      </c>
      <c r="Q749" s="278">
        <f>IF(R77&gt;0,ROUND(R77,0),0)</f>
        <v>0</v>
      </c>
      <c r="R749" s="278">
        <f>IF(R78&gt;0,ROUND(R78,0),0)</f>
        <v>0</v>
      </c>
      <c r="S749" s="278">
        <f>IF(R79&gt;0,ROUND(R79,0),0)</f>
        <v>0</v>
      </c>
      <c r="T749" s="280">
        <f>IF(R80&gt;0,ROUND(R80,2),0)</f>
        <v>0</v>
      </c>
      <c r="U749" s="278"/>
      <c r="V749" s="279"/>
      <c r="W749" s="278"/>
      <c r="X749" s="278"/>
      <c r="Y749" s="278" t="e">
        <f t="shared" si="21"/>
        <v>#DIV/0!</v>
      </c>
      <c r="Z749" s="279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  <c r="AM749" s="279"/>
      <c r="AN749" s="279"/>
      <c r="AO749" s="279"/>
      <c r="AP749" s="279"/>
      <c r="AQ749" s="279"/>
      <c r="AR749" s="279"/>
      <c r="AS749" s="279"/>
      <c r="AT749" s="279"/>
      <c r="AU749" s="279"/>
      <c r="AV749" s="279"/>
      <c r="AW749" s="279"/>
      <c r="AX749" s="279"/>
      <c r="AY749" s="279"/>
      <c r="AZ749" s="279"/>
      <c r="BA749" s="279"/>
      <c r="BB749" s="279"/>
      <c r="BC749" s="279"/>
      <c r="BD749" s="279"/>
      <c r="BE749" s="279"/>
      <c r="BF749" s="279"/>
      <c r="BG749" s="279"/>
      <c r="BH749" s="279"/>
      <c r="BI749" s="279"/>
      <c r="BJ749" s="279"/>
      <c r="BK749" s="279"/>
      <c r="BL749" s="279"/>
      <c r="BM749" s="279"/>
      <c r="BN749" s="279"/>
      <c r="BO749" s="279"/>
      <c r="BP749" s="279"/>
      <c r="BQ749" s="279"/>
      <c r="BR749" s="279"/>
      <c r="BS749" s="279"/>
      <c r="BT749" s="279"/>
      <c r="BU749" s="279"/>
      <c r="BV749" s="279"/>
      <c r="BW749" s="279"/>
      <c r="BX749" s="279"/>
      <c r="BY749" s="279"/>
      <c r="BZ749" s="279"/>
      <c r="CA749" s="279"/>
      <c r="CB749" s="279"/>
      <c r="CC749" s="279"/>
      <c r="CD749" s="279"/>
      <c r="CE749" s="279"/>
    </row>
    <row r="750" spans="1:83" ht="12.65" customHeight="1" x14ac:dyDescent="0.35">
      <c r="A750" s="209" t="str">
        <f>RIGHT($C$83,3)&amp;"*"&amp;RIGHT($C$82,4)&amp;"*"&amp;S$55&amp;"*"&amp;"A"</f>
        <v>186*2020*7050*A</v>
      </c>
      <c r="B750" s="278"/>
      <c r="C750" s="280">
        <f>ROUND(S60,2)</f>
        <v>0</v>
      </c>
      <c r="D750" s="278">
        <f>ROUND(S61,0)</f>
        <v>0</v>
      </c>
      <c r="E750" s="278">
        <f>ROUND(S62,0)</f>
        <v>0</v>
      </c>
      <c r="F750" s="278">
        <f>ROUND(S63,0)</f>
        <v>0</v>
      </c>
      <c r="G750" s="278">
        <f>ROUND(S64,0)</f>
        <v>-64259</v>
      </c>
      <c r="H750" s="278">
        <f>ROUND(S65,0)</f>
        <v>0</v>
      </c>
      <c r="I750" s="278">
        <f>ROUND(S66,0)</f>
        <v>0</v>
      </c>
      <c r="J750" s="278">
        <f>ROUND(S67,0)</f>
        <v>0</v>
      </c>
      <c r="K750" s="278">
        <f>ROUND(S68,0)</f>
        <v>0</v>
      </c>
      <c r="L750" s="278">
        <f>ROUND(S69,0)</f>
        <v>73</v>
      </c>
      <c r="M750" s="278">
        <f>ROUND(S70,0)</f>
        <v>0</v>
      </c>
      <c r="N750" s="278">
        <f>ROUND(S75,0)</f>
        <v>277494</v>
      </c>
      <c r="O750" s="278">
        <f>ROUND(S73,0)</f>
        <v>76448</v>
      </c>
      <c r="P750" s="278">
        <f>IF(S76&gt;0,ROUND(S76,0),0)</f>
        <v>0</v>
      </c>
      <c r="Q750" s="278">
        <f>IF(S77&gt;0,ROUND(S77,0),0)</f>
        <v>0</v>
      </c>
      <c r="R750" s="278">
        <f>IF(S78&gt;0,ROUND(S78,0),0)</f>
        <v>2694</v>
      </c>
      <c r="S750" s="278">
        <f>IF(S79&gt;0,ROUND(S79,0),0)</f>
        <v>0</v>
      </c>
      <c r="T750" s="280">
        <f>IF(S80&gt;0,ROUND(S80,2),0)</f>
        <v>0</v>
      </c>
      <c r="U750" s="278"/>
      <c r="V750" s="279"/>
      <c r="W750" s="278"/>
      <c r="X750" s="278"/>
      <c r="Y750" s="278" t="e">
        <f t="shared" si="21"/>
        <v>#DIV/0!</v>
      </c>
      <c r="Z750" s="279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  <c r="AM750" s="279"/>
      <c r="AN750" s="279"/>
      <c r="AO750" s="279"/>
      <c r="AP750" s="279"/>
      <c r="AQ750" s="279"/>
      <c r="AR750" s="279"/>
      <c r="AS750" s="279"/>
      <c r="AT750" s="279"/>
      <c r="AU750" s="279"/>
      <c r="AV750" s="279"/>
      <c r="AW750" s="279"/>
      <c r="AX750" s="279"/>
      <c r="AY750" s="279"/>
      <c r="AZ750" s="279"/>
      <c r="BA750" s="279"/>
      <c r="BB750" s="279"/>
      <c r="BC750" s="279"/>
      <c r="BD750" s="279"/>
      <c r="BE750" s="279"/>
      <c r="BF750" s="279"/>
      <c r="BG750" s="279"/>
      <c r="BH750" s="279"/>
      <c r="BI750" s="279"/>
      <c r="BJ750" s="279"/>
      <c r="BK750" s="279"/>
      <c r="BL750" s="279"/>
      <c r="BM750" s="279"/>
      <c r="BN750" s="279"/>
      <c r="BO750" s="279"/>
      <c r="BP750" s="279"/>
      <c r="BQ750" s="279"/>
      <c r="BR750" s="279"/>
      <c r="BS750" s="279"/>
      <c r="BT750" s="279"/>
      <c r="BU750" s="279"/>
      <c r="BV750" s="279"/>
      <c r="BW750" s="279"/>
      <c r="BX750" s="279"/>
      <c r="BY750" s="279"/>
      <c r="BZ750" s="279"/>
      <c r="CA750" s="279"/>
      <c r="CB750" s="279"/>
      <c r="CC750" s="279"/>
      <c r="CD750" s="279"/>
      <c r="CE750" s="279"/>
    </row>
    <row r="751" spans="1:83" ht="12.65" customHeight="1" x14ac:dyDescent="0.35">
      <c r="A751" s="209" t="str">
        <f>RIGHT($C$83,3)&amp;"*"&amp;RIGHT($C$82,4)&amp;"*"&amp;T$55&amp;"*"&amp;"A"</f>
        <v>186*2020*7060*A</v>
      </c>
      <c r="B751" s="278"/>
      <c r="C751" s="280">
        <f>ROUND(T60,2)</f>
        <v>0</v>
      </c>
      <c r="D751" s="278">
        <f>ROUND(T61,0)</f>
        <v>0</v>
      </c>
      <c r="E751" s="278">
        <f>ROUND(T62,0)</f>
        <v>0</v>
      </c>
      <c r="F751" s="278">
        <f>ROUND(T63,0)</f>
        <v>0</v>
      </c>
      <c r="G751" s="278">
        <f>ROUND(T64,0)</f>
        <v>0</v>
      </c>
      <c r="H751" s="278">
        <f>ROUND(T65,0)</f>
        <v>0</v>
      </c>
      <c r="I751" s="278">
        <f>ROUND(T66,0)</f>
        <v>0</v>
      </c>
      <c r="J751" s="278">
        <f>ROUND(T67,0)</f>
        <v>0</v>
      </c>
      <c r="K751" s="278">
        <f>ROUND(T68,0)</f>
        <v>0</v>
      </c>
      <c r="L751" s="278">
        <f>ROUND(T69,0)</f>
        <v>0</v>
      </c>
      <c r="M751" s="278">
        <f>ROUND(T70,0)</f>
        <v>0</v>
      </c>
      <c r="N751" s="278">
        <f>ROUND(T75,0)</f>
        <v>0</v>
      </c>
      <c r="O751" s="278">
        <f>ROUND(T73,0)</f>
        <v>0</v>
      </c>
      <c r="P751" s="278">
        <f>IF(T76&gt;0,ROUND(T76,0),0)</f>
        <v>0</v>
      </c>
      <c r="Q751" s="278">
        <f>IF(T77&gt;0,ROUND(T77,0),0)</f>
        <v>0</v>
      </c>
      <c r="R751" s="278">
        <f>IF(T78&gt;0,ROUND(T78,0),0)</f>
        <v>0</v>
      </c>
      <c r="S751" s="278">
        <f>IF(T79&gt;0,ROUND(T79,0),0)</f>
        <v>0</v>
      </c>
      <c r="T751" s="280">
        <f>IF(T80&gt;0,ROUND(T80,2),0)</f>
        <v>0</v>
      </c>
      <c r="U751" s="278"/>
      <c r="V751" s="279"/>
      <c r="W751" s="278"/>
      <c r="X751" s="278"/>
      <c r="Y751" s="278" t="e">
        <f t="shared" si="21"/>
        <v>#DIV/0!</v>
      </c>
      <c r="Z751" s="279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  <c r="AM751" s="279"/>
      <c r="AN751" s="279"/>
      <c r="AO751" s="279"/>
      <c r="AP751" s="279"/>
      <c r="AQ751" s="279"/>
      <c r="AR751" s="279"/>
      <c r="AS751" s="279"/>
      <c r="AT751" s="279"/>
      <c r="AU751" s="279"/>
      <c r="AV751" s="279"/>
      <c r="AW751" s="279"/>
      <c r="AX751" s="279"/>
      <c r="AY751" s="279"/>
      <c r="AZ751" s="279"/>
      <c r="BA751" s="279"/>
      <c r="BB751" s="279"/>
      <c r="BC751" s="279"/>
      <c r="BD751" s="279"/>
      <c r="BE751" s="279"/>
      <c r="BF751" s="279"/>
      <c r="BG751" s="279"/>
      <c r="BH751" s="279"/>
      <c r="BI751" s="279"/>
      <c r="BJ751" s="279"/>
      <c r="BK751" s="279"/>
      <c r="BL751" s="279"/>
      <c r="BM751" s="279"/>
      <c r="BN751" s="279"/>
      <c r="BO751" s="279"/>
      <c r="BP751" s="279"/>
      <c r="BQ751" s="279"/>
      <c r="BR751" s="279"/>
      <c r="BS751" s="279"/>
      <c r="BT751" s="279"/>
      <c r="BU751" s="279"/>
      <c r="BV751" s="279"/>
      <c r="BW751" s="279"/>
      <c r="BX751" s="279"/>
      <c r="BY751" s="279"/>
      <c r="BZ751" s="279"/>
      <c r="CA751" s="279"/>
      <c r="CB751" s="279"/>
      <c r="CC751" s="279"/>
      <c r="CD751" s="279"/>
      <c r="CE751" s="279"/>
    </row>
    <row r="752" spans="1:83" ht="12.65" customHeight="1" x14ac:dyDescent="0.35">
      <c r="A752" s="209" t="str">
        <f>RIGHT($C$83,3)&amp;"*"&amp;RIGHT($C$82,4)&amp;"*"&amp;U$55&amp;"*"&amp;"A"</f>
        <v>186*2020*7070*A</v>
      </c>
      <c r="B752" s="278">
        <f>ROUND(U59,0)</f>
        <v>167526</v>
      </c>
      <c r="C752" s="280">
        <f>ROUND(U60,2)</f>
        <v>15.91</v>
      </c>
      <c r="D752" s="278">
        <f>ROUND(U61,0)</f>
        <v>950934</v>
      </c>
      <c r="E752" s="278">
        <f>ROUND(U62,0)</f>
        <v>226675</v>
      </c>
      <c r="F752" s="278">
        <f>ROUND(U63,0)</f>
        <v>5063</v>
      </c>
      <c r="G752" s="278">
        <f>ROUND(U64,0)</f>
        <v>634677</v>
      </c>
      <c r="H752" s="278">
        <f>ROUND(U65,0)</f>
        <v>0</v>
      </c>
      <c r="I752" s="278">
        <f>ROUND(U66,0)</f>
        <v>773465</v>
      </c>
      <c r="J752" s="278">
        <f>ROUND(U67,0)</f>
        <v>54448</v>
      </c>
      <c r="K752" s="278">
        <f>ROUND(U68,0)</f>
        <v>0</v>
      </c>
      <c r="L752" s="278">
        <f>ROUND(U69,0)</f>
        <v>2024</v>
      </c>
      <c r="M752" s="278">
        <f>ROUND(U70,0)</f>
        <v>0</v>
      </c>
      <c r="N752" s="278">
        <f>ROUND(U75,0)</f>
        <v>15098856</v>
      </c>
      <c r="O752" s="278">
        <f>ROUND(U73,0)</f>
        <v>679165</v>
      </c>
      <c r="P752" s="278">
        <f>IF(U76&gt;0,ROUND(U76,0),0)</f>
        <v>907</v>
      </c>
      <c r="Q752" s="278">
        <f>IF(U77&gt;0,ROUND(U77,0),0)</f>
        <v>0</v>
      </c>
      <c r="R752" s="278">
        <f>IF(U78&gt;0,ROUND(U78,0),0)</f>
        <v>1951</v>
      </c>
      <c r="S752" s="278">
        <f>IF(U79&gt;0,ROUND(U79,0),0)</f>
        <v>0</v>
      </c>
      <c r="T752" s="280">
        <f>IF(U80&gt;0,ROUND(U80,2),0)</f>
        <v>0</v>
      </c>
      <c r="U752" s="278"/>
      <c r="V752" s="279"/>
      <c r="W752" s="278"/>
      <c r="X752" s="278"/>
      <c r="Y752" s="278" t="e">
        <f t="shared" si="21"/>
        <v>#DIV/0!</v>
      </c>
      <c r="Z752" s="279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  <c r="AM752" s="279"/>
      <c r="AN752" s="279"/>
      <c r="AO752" s="279"/>
      <c r="AP752" s="279"/>
      <c r="AQ752" s="279"/>
      <c r="AR752" s="279"/>
      <c r="AS752" s="279"/>
      <c r="AT752" s="279"/>
      <c r="AU752" s="279"/>
      <c r="AV752" s="279"/>
      <c r="AW752" s="279"/>
      <c r="AX752" s="279"/>
      <c r="AY752" s="279"/>
      <c r="AZ752" s="279"/>
      <c r="BA752" s="279"/>
      <c r="BB752" s="279"/>
      <c r="BC752" s="279"/>
      <c r="BD752" s="279"/>
      <c r="BE752" s="279"/>
      <c r="BF752" s="279"/>
      <c r="BG752" s="279"/>
      <c r="BH752" s="279"/>
      <c r="BI752" s="279"/>
      <c r="BJ752" s="279"/>
      <c r="BK752" s="279"/>
      <c r="BL752" s="279"/>
      <c r="BM752" s="279"/>
      <c r="BN752" s="279"/>
      <c r="BO752" s="279"/>
      <c r="BP752" s="279"/>
      <c r="BQ752" s="279"/>
      <c r="BR752" s="279"/>
      <c r="BS752" s="279"/>
      <c r="BT752" s="279"/>
      <c r="BU752" s="279"/>
      <c r="BV752" s="279"/>
      <c r="BW752" s="279"/>
      <c r="BX752" s="279"/>
      <c r="BY752" s="279"/>
      <c r="BZ752" s="279"/>
      <c r="CA752" s="279"/>
      <c r="CB752" s="279"/>
      <c r="CC752" s="279"/>
      <c r="CD752" s="279"/>
      <c r="CE752" s="279"/>
    </row>
    <row r="753" spans="1:83" ht="12.65" customHeight="1" x14ac:dyDescent="0.35">
      <c r="A753" s="209" t="str">
        <f>RIGHT($C$83,3)&amp;"*"&amp;RIGHT($C$82,4)&amp;"*"&amp;V$55&amp;"*"&amp;"A"</f>
        <v>186*2020*7110*A</v>
      </c>
      <c r="B753" s="278">
        <f>ROUND(V59,0)</f>
        <v>0</v>
      </c>
      <c r="C753" s="280">
        <f>ROUND(V60,2)</f>
        <v>0</v>
      </c>
      <c r="D753" s="278">
        <f>ROUND(V61,0)</f>
        <v>0</v>
      </c>
      <c r="E753" s="278">
        <f>ROUND(V62,0)</f>
        <v>0</v>
      </c>
      <c r="F753" s="278">
        <f>ROUND(V63,0)</f>
        <v>0</v>
      </c>
      <c r="G753" s="278">
        <f>ROUND(V64,0)</f>
        <v>0</v>
      </c>
      <c r="H753" s="278">
        <f>ROUND(V65,0)</f>
        <v>0</v>
      </c>
      <c r="I753" s="278">
        <f>ROUND(V66,0)</f>
        <v>0</v>
      </c>
      <c r="J753" s="278">
        <f>ROUND(V67,0)</f>
        <v>0</v>
      </c>
      <c r="K753" s="278">
        <f>ROUND(V68,0)</f>
        <v>0</v>
      </c>
      <c r="L753" s="278">
        <f>ROUND(V69,0)</f>
        <v>0</v>
      </c>
      <c r="M753" s="278">
        <f>ROUND(V70,0)</f>
        <v>0</v>
      </c>
      <c r="N753" s="278">
        <f>ROUND(V75,0)</f>
        <v>356524</v>
      </c>
      <c r="O753" s="278">
        <f>ROUND(V73,0)</f>
        <v>10272</v>
      </c>
      <c r="P753" s="278">
        <f>IF(V76&gt;0,ROUND(V76,0),0)</f>
        <v>0</v>
      </c>
      <c r="Q753" s="278">
        <f>IF(V77&gt;0,ROUND(V77,0),0)</f>
        <v>0</v>
      </c>
      <c r="R753" s="278">
        <f>IF(V78&gt;0,ROUND(V78,0),0)</f>
        <v>0</v>
      </c>
      <c r="S753" s="278">
        <f>IF(V79&gt;0,ROUND(V79,0),0)</f>
        <v>0</v>
      </c>
      <c r="T753" s="280">
        <f>IF(V80&gt;0,ROUND(V80,2),0)</f>
        <v>0</v>
      </c>
      <c r="U753" s="278"/>
      <c r="V753" s="279"/>
      <c r="W753" s="278"/>
      <c r="X753" s="278"/>
      <c r="Y753" s="278" t="e">
        <f t="shared" si="21"/>
        <v>#DIV/0!</v>
      </c>
      <c r="Z753" s="279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  <c r="AM753" s="279"/>
      <c r="AN753" s="279"/>
      <c r="AO753" s="279"/>
      <c r="AP753" s="279"/>
      <c r="AQ753" s="279"/>
      <c r="AR753" s="279"/>
      <c r="AS753" s="279"/>
      <c r="AT753" s="279"/>
      <c r="AU753" s="279"/>
      <c r="AV753" s="279"/>
      <c r="AW753" s="279"/>
      <c r="AX753" s="279"/>
      <c r="AY753" s="279"/>
      <c r="AZ753" s="279"/>
      <c r="BA753" s="279"/>
      <c r="BB753" s="279"/>
      <c r="BC753" s="279"/>
      <c r="BD753" s="279"/>
      <c r="BE753" s="279"/>
      <c r="BF753" s="279"/>
      <c r="BG753" s="279"/>
      <c r="BH753" s="279"/>
      <c r="BI753" s="279"/>
      <c r="BJ753" s="279"/>
      <c r="BK753" s="279"/>
      <c r="BL753" s="279"/>
      <c r="BM753" s="279"/>
      <c r="BN753" s="279"/>
      <c r="BO753" s="279"/>
      <c r="BP753" s="279"/>
      <c r="BQ753" s="279"/>
      <c r="BR753" s="279"/>
      <c r="BS753" s="279"/>
      <c r="BT753" s="279"/>
      <c r="BU753" s="279"/>
      <c r="BV753" s="279"/>
      <c r="BW753" s="279"/>
      <c r="BX753" s="279"/>
      <c r="BY753" s="279"/>
      <c r="BZ753" s="279"/>
      <c r="CA753" s="279"/>
      <c r="CB753" s="279"/>
      <c r="CC753" s="279"/>
      <c r="CD753" s="279"/>
      <c r="CE753" s="279"/>
    </row>
    <row r="754" spans="1:83" ht="12.65" customHeight="1" x14ac:dyDescent="0.35">
      <c r="A754" s="209" t="str">
        <f>RIGHT($C$83,3)&amp;"*"&amp;RIGHT($C$82,4)&amp;"*"&amp;W$55&amp;"*"&amp;"A"</f>
        <v>186*2020*7120*A</v>
      </c>
      <c r="B754" s="278">
        <f>ROUND(W59,0)</f>
        <v>4107</v>
      </c>
      <c r="C754" s="280">
        <f>ROUND(W60,2)</f>
        <v>0</v>
      </c>
      <c r="D754" s="278">
        <f>ROUND(W61,0)</f>
        <v>0</v>
      </c>
      <c r="E754" s="278">
        <f>ROUND(W62,0)</f>
        <v>0</v>
      </c>
      <c r="F754" s="278">
        <f>ROUND(W63,0)</f>
        <v>0</v>
      </c>
      <c r="G754" s="278">
        <f>ROUND(W64,0)</f>
        <v>2413</v>
      </c>
      <c r="H754" s="278">
        <f>ROUND(W65,0)</f>
        <v>0</v>
      </c>
      <c r="I754" s="278">
        <f>ROUND(W66,0)</f>
        <v>244825</v>
      </c>
      <c r="J754" s="278">
        <f>ROUND(W67,0)</f>
        <v>0</v>
      </c>
      <c r="K754" s="278">
        <f>ROUND(W68,0)</f>
        <v>0</v>
      </c>
      <c r="L754" s="278">
        <f>ROUND(W69,0)</f>
        <v>0</v>
      </c>
      <c r="M754" s="278">
        <f>ROUND(W70,0)</f>
        <v>0</v>
      </c>
      <c r="N754" s="278">
        <f>ROUND(W75,0)</f>
        <v>1830974</v>
      </c>
      <c r="O754" s="278">
        <f>ROUND(W73,0)</f>
        <v>93572</v>
      </c>
      <c r="P754" s="278">
        <f>IF(W76&gt;0,ROUND(W76,0),0)</f>
        <v>0</v>
      </c>
      <c r="Q754" s="278">
        <f>IF(W77&gt;0,ROUND(W77,0),0)</f>
        <v>0</v>
      </c>
      <c r="R754" s="278">
        <f>IF(W78&gt;0,ROUND(W78,0),0)</f>
        <v>0</v>
      </c>
      <c r="S754" s="278">
        <f>IF(W79&gt;0,ROUND(W79,0),0)</f>
        <v>0</v>
      </c>
      <c r="T754" s="280">
        <f>IF(W80&gt;0,ROUND(W80,2),0)</f>
        <v>0</v>
      </c>
      <c r="U754" s="278"/>
      <c r="V754" s="279"/>
      <c r="W754" s="278"/>
      <c r="X754" s="278"/>
      <c r="Y754" s="278" t="e">
        <f t="shared" si="21"/>
        <v>#DIV/0!</v>
      </c>
      <c r="Z754" s="279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  <c r="AM754" s="279"/>
      <c r="AN754" s="279"/>
      <c r="AO754" s="279"/>
      <c r="AP754" s="279"/>
      <c r="AQ754" s="279"/>
      <c r="AR754" s="279"/>
      <c r="AS754" s="279"/>
      <c r="AT754" s="279"/>
      <c r="AU754" s="279"/>
      <c r="AV754" s="279"/>
      <c r="AW754" s="279"/>
      <c r="AX754" s="279"/>
      <c r="AY754" s="279"/>
      <c r="AZ754" s="279"/>
      <c r="BA754" s="279"/>
      <c r="BB754" s="279"/>
      <c r="BC754" s="279"/>
      <c r="BD754" s="279"/>
      <c r="BE754" s="279"/>
      <c r="BF754" s="279"/>
      <c r="BG754" s="279"/>
      <c r="BH754" s="279"/>
      <c r="BI754" s="279"/>
      <c r="BJ754" s="279"/>
      <c r="BK754" s="279"/>
      <c r="BL754" s="279"/>
      <c r="BM754" s="279"/>
      <c r="BN754" s="279"/>
      <c r="BO754" s="279"/>
      <c r="BP754" s="279"/>
      <c r="BQ754" s="279"/>
      <c r="BR754" s="279"/>
      <c r="BS754" s="279"/>
      <c r="BT754" s="279"/>
      <c r="BU754" s="279"/>
      <c r="BV754" s="279"/>
      <c r="BW754" s="279"/>
      <c r="BX754" s="279"/>
      <c r="BY754" s="279"/>
      <c r="BZ754" s="279"/>
      <c r="CA754" s="279"/>
      <c r="CB754" s="279"/>
      <c r="CC754" s="279"/>
      <c r="CD754" s="279"/>
      <c r="CE754" s="279"/>
    </row>
    <row r="755" spans="1:83" ht="12.65" customHeight="1" x14ac:dyDescent="0.35">
      <c r="A755" s="209" t="str">
        <f>RIGHT($C$83,3)&amp;"*"&amp;RIGHT($C$82,4)&amp;"*"&amp;X$55&amp;"*"&amp;"A"</f>
        <v>186*2020*7130*A</v>
      </c>
      <c r="B755" s="278">
        <f>ROUND(X59,0)</f>
        <v>5103</v>
      </c>
      <c r="C755" s="280">
        <f>ROUND(X60,2)</f>
        <v>0</v>
      </c>
      <c r="D755" s="278">
        <f>ROUND(X61,0)</f>
        <v>0</v>
      </c>
      <c r="E755" s="278">
        <f>ROUND(X62,0)</f>
        <v>0</v>
      </c>
      <c r="F755" s="278">
        <f>ROUND(X63,0)</f>
        <v>0</v>
      </c>
      <c r="G755" s="278">
        <f>ROUND(X64,0)</f>
        <v>52071</v>
      </c>
      <c r="H755" s="278">
        <f>ROUND(X65,0)</f>
        <v>0</v>
      </c>
      <c r="I755" s="278">
        <f>ROUND(X66,0)</f>
        <v>90587</v>
      </c>
      <c r="J755" s="278">
        <f>ROUND(X67,0)</f>
        <v>0</v>
      </c>
      <c r="K755" s="278">
        <f>ROUND(X68,0)</f>
        <v>0</v>
      </c>
      <c r="L755" s="278">
        <f>ROUND(X69,0)</f>
        <v>0</v>
      </c>
      <c r="M755" s="278">
        <f>ROUND(X70,0)</f>
        <v>0</v>
      </c>
      <c r="N755" s="278">
        <f>ROUND(X75,0)</f>
        <v>21720652</v>
      </c>
      <c r="O755" s="278">
        <f>ROUND(X73,0)</f>
        <v>407171</v>
      </c>
      <c r="P755" s="278">
        <f>IF(X76&gt;0,ROUND(X76,0),0)</f>
        <v>0</v>
      </c>
      <c r="Q755" s="278">
        <f>IF(X77&gt;0,ROUND(X77,0),0)</f>
        <v>0</v>
      </c>
      <c r="R755" s="278">
        <f>IF(X78&gt;0,ROUND(X78,0),0)</f>
        <v>0</v>
      </c>
      <c r="S755" s="278">
        <f>IF(X79&gt;0,ROUND(X79,0),0)</f>
        <v>0</v>
      </c>
      <c r="T755" s="280">
        <f>IF(X80&gt;0,ROUND(X80,2),0)</f>
        <v>0</v>
      </c>
      <c r="U755" s="278"/>
      <c r="V755" s="279"/>
      <c r="W755" s="278"/>
      <c r="X755" s="278"/>
      <c r="Y755" s="278" t="e">
        <f t="shared" si="21"/>
        <v>#DIV/0!</v>
      </c>
      <c r="Z755" s="279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  <c r="AM755" s="279"/>
      <c r="AN755" s="279"/>
      <c r="AO755" s="279"/>
      <c r="AP755" s="279"/>
      <c r="AQ755" s="279"/>
      <c r="AR755" s="279"/>
      <c r="AS755" s="279"/>
      <c r="AT755" s="279"/>
      <c r="AU755" s="279"/>
      <c r="AV755" s="279"/>
      <c r="AW755" s="279"/>
      <c r="AX755" s="279"/>
      <c r="AY755" s="279"/>
      <c r="AZ755" s="279"/>
      <c r="BA755" s="279"/>
      <c r="BB755" s="279"/>
      <c r="BC755" s="279"/>
      <c r="BD755" s="279"/>
      <c r="BE755" s="279"/>
      <c r="BF755" s="279"/>
      <c r="BG755" s="279"/>
      <c r="BH755" s="279"/>
      <c r="BI755" s="279"/>
      <c r="BJ755" s="279"/>
      <c r="BK755" s="279"/>
      <c r="BL755" s="279"/>
      <c r="BM755" s="279"/>
      <c r="BN755" s="279"/>
      <c r="BO755" s="279"/>
      <c r="BP755" s="279"/>
      <c r="BQ755" s="279"/>
      <c r="BR755" s="279"/>
      <c r="BS755" s="279"/>
      <c r="BT755" s="279"/>
      <c r="BU755" s="279"/>
      <c r="BV755" s="279"/>
      <c r="BW755" s="279"/>
      <c r="BX755" s="279"/>
      <c r="BY755" s="279"/>
      <c r="BZ755" s="279"/>
      <c r="CA755" s="279"/>
      <c r="CB755" s="279"/>
      <c r="CC755" s="279"/>
      <c r="CD755" s="279"/>
      <c r="CE755" s="279"/>
    </row>
    <row r="756" spans="1:83" ht="12.65" customHeight="1" x14ac:dyDescent="0.35">
      <c r="A756" s="209" t="str">
        <f>RIGHT($C$83,3)&amp;"*"&amp;RIGHT($C$82,4)&amp;"*"&amp;Y$55&amp;"*"&amp;"A"</f>
        <v>186*2020*7140*A</v>
      </c>
      <c r="B756" s="278">
        <f>ROUND(Y59,0)</f>
        <v>6116</v>
      </c>
      <c r="C756" s="280">
        <f>ROUND(Y60,2)</f>
        <v>14.44</v>
      </c>
      <c r="D756" s="278">
        <f>ROUND(Y61,0)</f>
        <v>1270905</v>
      </c>
      <c r="E756" s="278">
        <f>ROUND(Y62,0)</f>
        <v>302947</v>
      </c>
      <c r="F756" s="278">
        <f>ROUND(Y63,0)</f>
        <v>0</v>
      </c>
      <c r="G756" s="278">
        <f>ROUND(Y64,0)</f>
        <v>27486</v>
      </c>
      <c r="H756" s="278">
        <f>ROUND(Y65,0)</f>
        <v>0</v>
      </c>
      <c r="I756" s="278">
        <f>ROUND(Y66,0)</f>
        <v>220495</v>
      </c>
      <c r="J756" s="278">
        <f>ROUND(Y67,0)</f>
        <v>160641</v>
      </c>
      <c r="K756" s="278">
        <f>ROUND(Y68,0)</f>
        <v>2204</v>
      </c>
      <c r="L756" s="278">
        <f>ROUND(Y69,0)</f>
        <v>1502</v>
      </c>
      <c r="M756" s="278">
        <f>ROUND(Y70,0)</f>
        <v>0</v>
      </c>
      <c r="N756" s="278">
        <f>ROUND(Y75,0)</f>
        <v>11386601</v>
      </c>
      <c r="O756" s="278">
        <f>ROUND(Y73,0)</f>
        <v>297243</v>
      </c>
      <c r="P756" s="278">
        <f>IF(Y76&gt;0,ROUND(Y76,0),0)</f>
        <v>2676</v>
      </c>
      <c r="Q756" s="278">
        <f>IF(Y77&gt;0,ROUND(Y77,0),0)</f>
        <v>0</v>
      </c>
      <c r="R756" s="278">
        <f>IF(Y78&gt;0,ROUND(Y78,0),0)</f>
        <v>2444</v>
      </c>
      <c r="S756" s="278">
        <f>IF(Y79&gt;0,ROUND(Y79,0),0)</f>
        <v>0</v>
      </c>
      <c r="T756" s="280">
        <f>IF(Y80&gt;0,ROUND(Y80,2),0)</f>
        <v>0</v>
      </c>
      <c r="U756" s="278"/>
      <c r="V756" s="279"/>
      <c r="W756" s="278"/>
      <c r="X756" s="278"/>
      <c r="Y756" s="278" t="e">
        <f t="shared" si="21"/>
        <v>#DIV/0!</v>
      </c>
      <c r="Z756" s="279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  <c r="AM756" s="279"/>
      <c r="AN756" s="279"/>
      <c r="AO756" s="279"/>
      <c r="AP756" s="279"/>
      <c r="AQ756" s="279"/>
      <c r="AR756" s="279"/>
      <c r="AS756" s="279"/>
      <c r="AT756" s="279"/>
      <c r="AU756" s="279"/>
      <c r="AV756" s="279"/>
      <c r="AW756" s="279"/>
      <c r="AX756" s="279"/>
      <c r="AY756" s="279"/>
      <c r="AZ756" s="279"/>
      <c r="BA756" s="279"/>
      <c r="BB756" s="279"/>
      <c r="BC756" s="279"/>
      <c r="BD756" s="279"/>
      <c r="BE756" s="279"/>
      <c r="BF756" s="279"/>
      <c r="BG756" s="279"/>
      <c r="BH756" s="279"/>
      <c r="BI756" s="279"/>
      <c r="BJ756" s="279"/>
      <c r="BK756" s="279"/>
      <c r="BL756" s="279"/>
      <c r="BM756" s="279"/>
      <c r="BN756" s="279"/>
      <c r="BO756" s="279"/>
      <c r="BP756" s="279"/>
      <c r="BQ756" s="279"/>
      <c r="BR756" s="279"/>
      <c r="BS756" s="279"/>
      <c r="BT756" s="279"/>
      <c r="BU756" s="279"/>
      <c r="BV756" s="279"/>
      <c r="BW756" s="279"/>
      <c r="BX756" s="279"/>
      <c r="BY756" s="279"/>
      <c r="BZ756" s="279"/>
      <c r="CA756" s="279"/>
      <c r="CB756" s="279"/>
      <c r="CC756" s="279"/>
      <c r="CD756" s="279"/>
      <c r="CE756" s="279"/>
    </row>
    <row r="757" spans="1:83" ht="12.65" customHeight="1" x14ac:dyDescent="0.35">
      <c r="A757" s="209" t="str">
        <f>RIGHT($C$83,3)&amp;"*"&amp;RIGHT($C$82,4)&amp;"*"&amp;Z$55&amp;"*"&amp;"A"</f>
        <v>186*2020*7150*A</v>
      </c>
      <c r="B757" s="278">
        <f>ROUND(Z59,0)</f>
        <v>0</v>
      </c>
      <c r="C757" s="280">
        <f>ROUND(Z60,2)</f>
        <v>0</v>
      </c>
      <c r="D757" s="278">
        <f>ROUND(Z61,0)</f>
        <v>0</v>
      </c>
      <c r="E757" s="278">
        <f>ROUND(Z62,0)</f>
        <v>0</v>
      </c>
      <c r="F757" s="278">
        <f>ROUND(Z63,0)</f>
        <v>0</v>
      </c>
      <c r="G757" s="278">
        <f>ROUND(Z64,0)</f>
        <v>0</v>
      </c>
      <c r="H757" s="278">
        <f>ROUND(Z65,0)</f>
        <v>0</v>
      </c>
      <c r="I757" s="278">
        <f>ROUND(Z66,0)</f>
        <v>0</v>
      </c>
      <c r="J757" s="278">
        <f>ROUND(Z67,0)</f>
        <v>0</v>
      </c>
      <c r="K757" s="278">
        <f>ROUND(Z68,0)</f>
        <v>0</v>
      </c>
      <c r="L757" s="278">
        <f>ROUND(Z69,0)</f>
        <v>0</v>
      </c>
      <c r="M757" s="278">
        <f>ROUND(Z70,0)</f>
        <v>0</v>
      </c>
      <c r="N757" s="278">
        <f>ROUND(Z75,0)</f>
        <v>0</v>
      </c>
      <c r="O757" s="278">
        <f>ROUND(Z73,0)</f>
        <v>0</v>
      </c>
      <c r="P757" s="278">
        <f>IF(Z76&gt;0,ROUND(Z76,0),0)</f>
        <v>0</v>
      </c>
      <c r="Q757" s="278">
        <f>IF(Z77&gt;0,ROUND(Z77,0),0)</f>
        <v>0</v>
      </c>
      <c r="R757" s="278">
        <f>IF(Z78&gt;0,ROUND(Z78,0),0)</f>
        <v>0</v>
      </c>
      <c r="S757" s="278">
        <f>IF(Z79&gt;0,ROUND(Z79,0),0)</f>
        <v>0</v>
      </c>
      <c r="T757" s="280">
        <f>IF(Z80&gt;0,ROUND(Z80,2),0)</f>
        <v>0</v>
      </c>
      <c r="U757" s="278"/>
      <c r="V757" s="279"/>
      <c r="W757" s="278"/>
      <c r="X757" s="278"/>
      <c r="Y757" s="278" t="e">
        <f t="shared" si="21"/>
        <v>#DIV/0!</v>
      </c>
      <c r="Z757" s="279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  <c r="AM757" s="279"/>
      <c r="AN757" s="279"/>
      <c r="AO757" s="279"/>
      <c r="AP757" s="279"/>
      <c r="AQ757" s="279"/>
      <c r="AR757" s="279"/>
      <c r="AS757" s="279"/>
      <c r="AT757" s="279"/>
      <c r="AU757" s="279"/>
      <c r="AV757" s="279"/>
      <c r="AW757" s="279"/>
      <c r="AX757" s="279"/>
      <c r="AY757" s="279"/>
      <c r="AZ757" s="279"/>
      <c r="BA757" s="279"/>
      <c r="BB757" s="279"/>
      <c r="BC757" s="279"/>
      <c r="BD757" s="279"/>
      <c r="BE757" s="279"/>
      <c r="BF757" s="279"/>
      <c r="BG757" s="279"/>
      <c r="BH757" s="279"/>
      <c r="BI757" s="279"/>
      <c r="BJ757" s="279"/>
      <c r="BK757" s="279"/>
      <c r="BL757" s="279"/>
      <c r="BM757" s="279"/>
      <c r="BN757" s="279"/>
      <c r="BO757" s="279"/>
      <c r="BP757" s="279"/>
      <c r="BQ757" s="279"/>
      <c r="BR757" s="279"/>
      <c r="BS757" s="279"/>
      <c r="BT757" s="279"/>
      <c r="BU757" s="279"/>
      <c r="BV757" s="279"/>
      <c r="BW757" s="279"/>
      <c r="BX757" s="279"/>
      <c r="BY757" s="279"/>
      <c r="BZ757" s="279"/>
      <c r="CA757" s="279"/>
      <c r="CB757" s="279"/>
      <c r="CC757" s="279"/>
      <c r="CD757" s="279"/>
      <c r="CE757" s="279"/>
    </row>
    <row r="758" spans="1:83" ht="12.65" customHeight="1" x14ac:dyDescent="0.35">
      <c r="A758" s="209" t="str">
        <f>RIGHT($C$83,3)&amp;"*"&amp;RIGHT($C$82,4)&amp;"*"&amp;AA$55&amp;"*"&amp;"A"</f>
        <v>186*2020*7160*A</v>
      </c>
      <c r="B758" s="278">
        <f>ROUND(AA59,0)</f>
        <v>0</v>
      </c>
      <c r="C758" s="280">
        <f>ROUND(AA60,2)</f>
        <v>0</v>
      </c>
      <c r="D758" s="278">
        <f>ROUND(AA61,0)</f>
        <v>0</v>
      </c>
      <c r="E758" s="278">
        <f>ROUND(AA62,0)</f>
        <v>0</v>
      </c>
      <c r="F758" s="278">
        <f>ROUND(AA63,0)</f>
        <v>0</v>
      </c>
      <c r="G758" s="278">
        <f>ROUND(AA64,0)</f>
        <v>0</v>
      </c>
      <c r="H758" s="278">
        <f>ROUND(AA65,0)</f>
        <v>0</v>
      </c>
      <c r="I758" s="278">
        <f>ROUND(AA66,0)</f>
        <v>0</v>
      </c>
      <c r="J758" s="278">
        <f>ROUND(AA67,0)</f>
        <v>0</v>
      </c>
      <c r="K758" s="278">
        <f>ROUND(AA68,0)</f>
        <v>0</v>
      </c>
      <c r="L758" s="278">
        <f>ROUND(AA69,0)</f>
        <v>0</v>
      </c>
      <c r="M758" s="278">
        <f>ROUND(AA70,0)</f>
        <v>0</v>
      </c>
      <c r="N758" s="278">
        <f>ROUND(AA75,0)</f>
        <v>0</v>
      </c>
      <c r="O758" s="278">
        <f>ROUND(AA73,0)</f>
        <v>0</v>
      </c>
      <c r="P758" s="278">
        <f>IF(AA76&gt;0,ROUND(AA76,0),0)</f>
        <v>0</v>
      </c>
      <c r="Q758" s="278">
        <f>IF(AA77&gt;0,ROUND(AA77,0),0)</f>
        <v>0</v>
      </c>
      <c r="R758" s="278">
        <f>IF(AA78&gt;0,ROUND(AA78,0),0)</f>
        <v>0</v>
      </c>
      <c r="S758" s="278">
        <f>IF(AA79&gt;0,ROUND(AA79,0),0)</f>
        <v>0</v>
      </c>
      <c r="T758" s="280">
        <f>IF(AA80&gt;0,ROUND(AA80,2),0)</f>
        <v>0</v>
      </c>
      <c r="U758" s="278"/>
      <c r="V758" s="279"/>
      <c r="W758" s="278"/>
      <c r="X758" s="278"/>
      <c r="Y758" s="278" t="e">
        <f t="shared" si="21"/>
        <v>#DIV/0!</v>
      </c>
      <c r="Z758" s="279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  <c r="AM758" s="279"/>
      <c r="AN758" s="279"/>
      <c r="AO758" s="279"/>
      <c r="AP758" s="279"/>
      <c r="AQ758" s="279"/>
      <c r="AR758" s="279"/>
      <c r="AS758" s="279"/>
      <c r="AT758" s="279"/>
      <c r="AU758" s="279"/>
      <c r="AV758" s="279"/>
      <c r="AW758" s="279"/>
      <c r="AX758" s="279"/>
      <c r="AY758" s="279"/>
      <c r="AZ758" s="279"/>
      <c r="BA758" s="279"/>
      <c r="BB758" s="279"/>
      <c r="BC758" s="279"/>
      <c r="BD758" s="279"/>
      <c r="BE758" s="279"/>
      <c r="BF758" s="279"/>
      <c r="BG758" s="279"/>
      <c r="BH758" s="279"/>
      <c r="BI758" s="279"/>
      <c r="BJ758" s="279"/>
      <c r="BK758" s="279"/>
      <c r="BL758" s="279"/>
      <c r="BM758" s="279"/>
      <c r="BN758" s="279"/>
      <c r="BO758" s="279"/>
      <c r="BP758" s="279"/>
      <c r="BQ758" s="279"/>
      <c r="BR758" s="279"/>
      <c r="BS758" s="279"/>
      <c r="BT758" s="279"/>
      <c r="BU758" s="279"/>
      <c r="BV758" s="279"/>
      <c r="BW758" s="279"/>
      <c r="BX758" s="279"/>
      <c r="BY758" s="279"/>
      <c r="BZ758" s="279"/>
      <c r="CA758" s="279"/>
      <c r="CB758" s="279"/>
      <c r="CC758" s="279"/>
      <c r="CD758" s="279"/>
      <c r="CE758" s="279"/>
    </row>
    <row r="759" spans="1:83" ht="12.65" customHeight="1" x14ac:dyDescent="0.35">
      <c r="A759" s="209" t="str">
        <f>RIGHT($C$83,3)&amp;"*"&amp;RIGHT($C$82,4)&amp;"*"&amp;AB$55&amp;"*"&amp;"A"</f>
        <v>186*2020*7170*A</v>
      </c>
      <c r="B759" s="278"/>
      <c r="C759" s="280">
        <f>ROUND(AB60,2)</f>
        <v>3.35</v>
      </c>
      <c r="D759" s="278">
        <f>ROUND(AB61,0)</f>
        <v>333135</v>
      </c>
      <c r="E759" s="278">
        <f>ROUND(AB62,0)</f>
        <v>79410</v>
      </c>
      <c r="F759" s="278">
        <f>ROUND(AB63,0)</f>
        <v>0</v>
      </c>
      <c r="G759" s="278">
        <f>ROUND(AB64,0)</f>
        <v>622024</v>
      </c>
      <c r="H759" s="278">
        <f>ROUND(AB65,0)</f>
        <v>0</v>
      </c>
      <c r="I759" s="278">
        <f>ROUND(AB66,0)</f>
        <v>132945</v>
      </c>
      <c r="J759" s="278">
        <f>ROUND(AB67,0)</f>
        <v>17169</v>
      </c>
      <c r="K759" s="278">
        <f>ROUND(AB68,0)</f>
        <v>0</v>
      </c>
      <c r="L759" s="278">
        <f>ROUND(AB69,0)</f>
        <v>1932</v>
      </c>
      <c r="M759" s="278">
        <f>ROUND(AB70,0)</f>
        <v>0</v>
      </c>
      <c r="N759" s="278">
        <f>ROUND(AB75,0)</f>
        <v>2092447</v>
      </c>
      <c r="O759" s="278">
        <f>ROUND(AB73,0)</f>
        <v>601780</v>
      </c>
      <c r="P759" s="278">
        <f>IF(AB76&gt;0,ROUND(AB76,0),0)</f>
        <v>286</v>
      </c>
      <c r="Q759" s="278">
        <f>IF(AB77&gt;0,ROUND(AB77,0),0)</f>
        <v>0</v>
      </c>
      <c r="R759" s="278">
        <f>IF(AB78&gt;0,ROUND(AB78,0),0)</f>
        <v>451</v>
      </c>
      <c r="S759" s="278">
        <f>IF(AB79&gt;0,ROUND(AB79,0),0)</f>
        <v>0</v>
      </c>
      <c r="T759" s="280">
        <f>IF(AB80&gt;0,ROUND(AB80,2),0)</f>
        <v>1.06</v>
      </c>
      <c r="U759" s="278"/>
      <c r="V759" s="279"/>
      <c r="W759" s="278"/>
      <c r="X759" s="278"/>
      <c r="Y759" s="278" t="e">
        <f t="shared" si="21"/>
        <v>#DIV/0!</v>
      </c>
      <c r="Z759" s="279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  <c r="AM759" s="279"/>
      <c r="AN759" s="279"/>
      <c r="AO759" s="279"/>
      <c r="AP759" s="279"/>
      <c r="AQ759" s="279"/>
      <c r="AR759" s="279"/>
      <c r="AS759" s="279"/>
      <c r="AT759" s="279"/>
      <c r="AU759" s="279"/>
      <c r="AV759" s="279"/>
      <c r="AW759" s="279"/>
      <c r="AX759" s="279"/>
      <c r="AY759" s="279"/>
      <c r="AZ759" s="279"/>
      <c r="BA759" s="279"/>
      <c r="BB759" s="279"/>
      <c r="BC759" s="279"/>
      <c r="BD759" s="279"/>
      <c r="BE759" s="279"/>
      <c r="BF759" s="279"/>
      <c r="BG759" s="279"/>
      <c r="BH759" s="279"/>
      <c r="BI759" s="279"/>
      <c r="BJ759" s="279"/>
      <c r="BK759" s="279"/>
      <c r="BL759" s="279"/>
      <c r="BM759" s="279"/>
      <c r="BN759" s="279"/>
      <c r="BO759" s="279"/>
      <c r="BP759" s="279"/>
      <c r="BQ759" s="279"/>
      <c r="BR759" s="279"/>
      <c r="BS759" s="279"/>
      <c r="BT759" s="279"/>
      <c r="BU759" s="279"/>
      <c r="BV759" s="279"/>
      <c r="BW759" s="279"/>
      <c r="BX759" s="279"/>
      <c r="BY759" s="279"/>
      <c r="BZ759" s="279"/>
      <c r="CA759" s="279"/>
      <c r="CB759" s="279"/>
      <c r="CC759" s="279"/>
      <c r="CD759" s="279"/>
      <c r="CE759" s="279"/>
    </row>
    <row r="760" spans="1:83" ht="12.65" customHeight="1" x14ac:dyDescent="0.35">
      <c r="A760" s="209" t="str">
        <f>RIGHT($C$83,3)&amp;"*"&amp;RIGHT($C$82,4)&amp;"*"&amp;AC$55&amp;"*"&amp;"A"</f>
        <v>186*2020*7180*A</v>
      </c>
      <c r="B760" s="278">
        <f>ROUND(AC59,0)</f>
        <v>0</v>
      </c>
      <c r="C760" s="280">
        <f>ROUND(AC60,2)</f>
        <v>0</v>
      </c>
      <c r="D760" s="278">
        <f>ROUND(AC61,0)</f>
        <v>0</v>
      </c>
      <c r="E760" s="278">
        <f>ROUND(AC62,0)</f>
        <v>0</v>
      </c>
      <c r="F760" s="278">
        <f>ROUND(AC63,0)</f>
        <v>0</v>
      </c>
      <c r="G760" s="278">
        <f>ROUND(AC64,0)</f>
        <v>0</v>
      </c>
      <c r="H760" s="278">
        <f>ROUND(AC65,0)</f>
        <v>0</v>
      </c>
      <c r="I760" s="278">
        <f>ROUND(AC66,0)</f>
        <v>0</v>
      </c>
      <c r="J760" s="278">
        <f>ROUND(AC67,0)</f>
        <v>7384</v>
      </c>
      <c r="K760" s="278">
        <f>ROUND(AC68,0)</f>
        <v>0</v>
      </c>
      <c r="L760" s="278">
        <f>ROUND(AC69,0)</f>
        <v>0</v>
      </c>
      <c r="M760" s="278">
        <f>ROUND(AC70,0)</f>
        <v>0</v>
      </c>
      <c r="N760" s="278">
        <f>ROUND(AC75,0)</f>
        <v>206697</v>
      </c>
      <c r="O760" s="278">
        <f>ROUND(AC73,0)</f>
        <v>70022</v>
      </c>
      <c r="P760" s="278">
        <f>IF(AC76&gt;0,ROUND(AC76,0),0)</f>
        <v>123</v>
      </c>
      <c r="Q760" s="278">
        <f>IF(AC77&gt;0,ROUND(AC77,0),0)</f>
        <v>0</v>
      </c>
      <c r="R760" s="278">
        <f>IF(AC78&gt;0,ROUND(AC78,0),0)</f>
        <v>61</v>
      </c>
      <c r="S760" s="278">
        <f>IF(AC79&gt;0,ROUND(AC79,0),0)</f>
        <v>0</v>
      </c>
      <c r="T760" s="280">
        <f>IF(AC80&gt;0,ROUND(AC80,2),0)</f>
        <v>0</v>
      </c>
      <c r="U760" s="278"/>
      <c r="V760" s="279"/>
      <c r="W760" s="278"/>
      <c r="X760" s="278"/>
      <c r="Y760" s="278" t="e">
        <f t="shared" si="21"/>
        <v>#DIV/0!</v>
      </c>
      <c r="Z760" s="279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  <c r="AM760" s="279"/>
      <c r="AN760" s="279"/>
      <c r="AO760" s="279"/>
      <c r="AP760" s="279"/>
      <c r="AQ760" s="279"/>
      <c r="AR760" s="279"/>
      <c r="AS760" s="279"/>
      <c r="AT760" s="279"/>
      <c r="AU760" s="279"/>
      <c r="AV760" s="279"/>
      <c r="AW760" s="279"/>
      <c r="AX760" s="279"/>
      <c r="AY760" s="279"/>
      <c r="AZ760" s="279"/>
      <c r="BA760" s="279"/>
      <c r="BB760" s="279"/>
      <c r="BC760" s="279"/>
      <c r="BD760" s="279"/>
      <c r="BE760" s="279"/>
      <c r="BF760" s="279"/>
      <c r="BG760" s="279"/>
      <c r="BH760" s="279"/>
      <c r="BI760" s="279"/>
      <c r="BJ760" s="279"/>
      <c r="BK760" s="279"/>
      <c r="BL760" s="279"/>
      <c r="BM760" s="279"/>
      <c r="BN760" s="279"/>
      <c r="BO760" s="279"/>
      <c r="BP760" s="279"/>
      <c r="BQ760" s="279"/>
      <c r="BR760" s="279"/>
      <c r="BS760" s="279"/>
      <c r="BT760" s="279"/>
      <c r="BU760" s="279"/>
      <c r="BV760" s="279"/>
      <c r="BW760" s="279"/>
      <c r="BX760" s="279"/>
      <c r="BY760" s="279"/>
      <c r="BZ760" s="279"/>
      <c r="CA760" s="279"/>
      <c r="CB760" s="279"/>
      <c r="CC760" s="279"/>
      <c r="CD760" s="279"/>
      <c r="CE760" s="279"/>
    </row>
    <row r="761" spans="1:83" ht="12.65" customHeight="1" x14ac:dyDescent="0.35">
      <c r="A761" s="209" t="str">
        <f>RIGHT($C$83,3)&amp;"*"&amp;RIGHT($C$82,4)&amp;"*"&amp;AD$55&amp;"*"&amp;"A"</f>
        <v>186*2020*7190*A</v>
      </c>
      <c r="B761" s="278">
        <f>ROUND(AD59,0)</f>
        <v>0</v>
      </c>
      <c r="C761" s="280">
        <f>ROUND(AD60,2)</f>
        <v>0</v>
      </c>
      <c r="D761" s="278">
        <f>ROUND(AD61,0)</f>
        <v>0</v>
      </c>
      <c r="E761" s="278">
        <f>ROUND(AD62,0)</f>
        <v>0</v>
      </c>
      <c r="F761" s="278">
        <f>ROUND(AD63,0)</f>
        <v>0</v>
      </c>
      <c r="G761" s="278">
        <f>ROUND(AD64,0)</f>
        <v>0</v>
      </c>
      <c r="H761" s="278">
        <f>ROUND(AD65,0)</f>
        <v>0</v>
      </c>
      <c r="I761" s="278">
        <f>ROUND(AD66,0)</f>
        <v>0</v>
      </c>
      <c r="J761" s="278">
        <f>ROUND(AD67,0)</f>
        <v>0</v>
      </c>
      <c r="K761" s="278">
        <f>ROUND(AD68,0)</f>
        <v>0</v>
      </c>
      <c r="L761" s="278">
        <f>ROUND(AD69,0)</f>
        <v>0</v>
      </c>
      <c r="M761" s="278">
        <f>ROUND(AD70,0)</f>
        <v>0</v>
      </c>
      <c r="N761" s="278">
        <f>ROUND(AD75,0)</f>
        <v>0</v>
      </c>
      <c r="O761" s="278">
        <f>ROUND(AD73,0)</f>
        <v>0</v>
      </c>
      <c r="P761" s="278">
        <f>IF(AD76&gt;0,ROUND(AD76,0),0)</f>
        <v>0</v>
      </c>
      <c r="Q761" s="278">
        <f>IF(AD77&gt;0,ROUND(AD77,0),0)</f>
        <v>0</v>
      </c>
      <c r="R761" s="278">
        <f>IF(AD78&gt;0,ROUND(AD78,0),0)</f>
        <v>0</v>
      </c>
      <c r="S761" s="278">
        <f>IF(AD79&gt;0,ROUND(AD79,0),0)</f>
        <v>0</v>
      </c>
      <c r="T761" s="280">
        <f>IF(AD80&gt;0,ROUND(AD80,2),0)</f>
        <v>0</v>
      </c>
      <c r="U761" s="278"/>
      <c r="V761" s="279"/>
      <c r="W761" s="278"/>
      <c r="X761" s="278"/>
      <c r="Y761" s="278" t="e">
        <f t="shared" si="21"/>
        <v>#DIV/0!</v>
      </c>
      <c r="Z761" s="279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  <c r="AM761" s="279"/>
      <c r="AN761" s="279"/>
      <c r="AO761" s="279"/>
      <c r="AP761" s="279"/>
      <c r="AQ761" s="279"/>
      <c r="AR761" s="279"/>
      <c r="AS761" s="279"/>
      <c r="AT761" s="279"/>
      <c r="AU761" s="279"/>
      <c r="AV761" s="279"/>
      <c r="AW761" s="279"/>
      <c r="AX761" s="279"/>
      <c r="AY761" s="279"/>
      <c r="AZ761" s="279"/>
      <c r="BA761" s="279"/>
      <c r="BB761" s="279"/>
      <c r="BC761" s="279"/>
      <c r="BD761" s="279"/>
      <c r="BE761" s="279"/>
      <c r="BF761" s="279"/>
      <c r="BG761" s="279"/>
      <c r="BH761" s="279"/>
      <c r="BI761" s="279"/>
      <c r="BJ761" s="279"/>
      <c r="BK761" s="279"/>
      <c r="BL761" s="279"/>
      <c r="BM761" s="279"/>
      <c r="BN761" s="279"/>
      <c r="BO761" s="279"/>
      <c r="BP761" s="279"/>
      <c r="BQ761" s="279"/>
      <c r="BR761" s="279"/>
      <c r="BS761" s="279"/>
      <c r="BT761" s="279"/>
      <c r="BU761" s="279"/>
      <c r="BV761" s="279"/>
      <c r="BW761" s="279"/>
      <c r="BX761" s="279"/>
      <c r="BY761" s="279"/>
      <c r="BZ761" s="279"/>
      <c r="CA761" s="279"/>
      <c r="CB761" s="279"/>
      <c r="CC761" s="279"/>
      <c r="CD761" s="279"/>
      <c r="CE761" s="279"/>
    </row>
    <row r="762" spans="1:83" ht="12.65" customHeight="1" x14ac:dyDescent="0.35">
      <c r="A762" s="209" t="str">
        <f>RIGHT($C$83,3)&amp;"*"&amp;RIGHT($C$82,4)&amp;"*"&amp;AE$55&amp;"*"&amp;"A"</f>
        <v>186*2020*7200*A</v>
      </c>
      <c r="B762" s="278">
        <f>ROUND(AE59,0)</f>
        <v>9110</v>
      </c>
      <c r="C762" s="280">
        <f>ROUND(AE60,2)</f>
        <v>14.83</v>
      </c>
      <c r="D762" s="278">
        <f>ROUND(AE61,0)</f>
        <v>1145156</v>
      </c>
      <c r="E762" s="278">
        <f>ROUND(AE62,0)</f>
        <v>272972</v>
      </c>
      <c r="F762" s="278">
        <f>ROUND(AE63,0)</f>
        <v>0</v>
      </c>
      <c r="G762" s="278">
        <f>ROUND(AE64,0)</f>
        <v>49372</v>
      </c>
      <c r="H762" s="278">
        <f>ROUND(AE65,0)</f>
        <v>0</v>
      </c>
      <c r="I762" s="278">
        <f>ROUND(AE66,0)</f>
        <v>23507</v>
      </c>
      <c r="J762" s="278">
        <f>ROUND(AE67,0)</f>
        <v>49465</v>
      </c>
      <c r="K762" s="278">
        <f>ROUND(AE68,0)</f>
        <v>0</v>
      </c>
      <c r="L762" s="278">
        <f>ROUND(AE69,0)</f>
        <v>4257</v>
      </c>
      <c r="M762" s="278">
        <f>ROUND(AE70,0)</f>
        <v>0</v>
      </c>
      <c r="N762" s="278">
        <f>ROUND(AE75,0)</f>
        <v>2313971</v>
      </c>
      <c r="O762" s="278">
        <f>ROUND(AE73,0)</f>
        <v>36016</v>
      </c>
      <c r="P762" s="278">
        <f>IF(AE76&gt;0,ROUND(AE76,0),0)</f>
        <v>824</v>
      </c>
      <c r="Q762" s="278">
        <f>IF(AE77&gt;0,ROUND(AE77,0),0)</f>
        <v>0</v>
      </c>
      <c r="R762" s="278">
        <f>IF(AE78&gt;0,ROUND(AE78,0),0)</f>
        <v>0</v>
      </c>
      <c r="S762" s="278">
        <f>IF(AE79&gt;0,ROUND(AE79,0),0)</f>
        <v>0</v>
      </c>
      <c r="T762" s="280">
        <f>IF(AE80&gt;0,ROUND(AE80,2),0)</f>
        <v>0</v>
      </c>
      <c r="U762" s="278"/>
      <c r="V762" s="279"/>
      <c r="W762" s="278"/>
      <c r="X762" s="278"/>
      <c r="Y762" s="278" t="e">
        <f t="shared" si="21"/>
        <v>#DIV/0!</v>
      </c>
      <c r="Z762" s="279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  <c r="AM762" s="279"/>
      <c r="AN762" s="279"/>
      <c r="AO762" s="279"/>
      <c r="AP762" s="279"/>
      <c r="AQ762" s="279"/>
      <c r="AR762" s="279"/>
      <c r="AS762" s="279"/>
      <c r="AT762" s="279"/>
      <c r="AU762" s="279"/>
      <c r="AV762" s="279"/>
      <c r="AW762" s="279"/>
      <c r="AX762" s="279"/>
      <c r="AY762" s="279"/>
      <c r="AZ762" s="279"/>
      <c r="BA762" s="279"/>
      <c r="BB762" s="279"/>
      <c r="BC762" s="279"/>
      <c r="BD762" s="279"/>
      <c r="BE762" s="279"/>
      <c r="BF762" s="279"/>
      <c r="BG762" s="279"/>
      <c r="BH762" s="279"/>
      <c r="BI762" s="279"/>
      <c r="BJ762" s="279"/>
      <c r="BK762" s="279"/>
      <c r="BL762" s="279"/>
      <c r="BM762" s="279"/>
      <c r="BN762" s="279"/>
      <c r="BO762" s="279"/>
      <c r="BP762" s="279"/>
      <c r="BQ762" s="279"/>
      <c r="BR762" s="279"/>
      <c r="BS762" s="279"/>
      <c r="BT762" s="279"/>
      <c r="BU762" s="279"/>
      <c r="BV762" s="279"/>
      <c r="BW762" s="279"/>
      <c r="BX762" s="279"/>
      <c r="BY762" s="279"/>
      <c r="BZ762" s="279"/>
      <c r="CA762" s="279"/>
      <c r="CB762" s="279"/>
      <c r="CC762" s="279"/>
      <c r="CD762" s="279"/>
      <c r="CE762" s="279"/>
    </row>
    <row r="763" spans="1:83" ht="12.65" customHeight="1" x14ac:dyDescent="0.35">
      <c r="A763" s="209" t="str">
        <f>RIGHT($C$83,3)&amp;"*"&amp;RIGHT($C$82,4)&amp;"*"&amp;AF$55&amp;"*"&amp;"A"</f>
        <v>186*2020*7220*A</v>
      </c>
      <c r="B763" s="278">
        <f>ROUND(AF59,0)</f>
        <v>0</v>
      </c>
      <c r="C763" s="280">
        <f>ROUND(AF60,2)</f>
        <v>0</v>
      </c>
      <c r="D763" s="278">
        <f>ROUND(AF61,0)</f>
        <v>0</v>
      </c>
      <c r="E763" s="278">
        <f>ROUND(AF62,0)</f>
        <v>0</v>
      </c>
      <c r="F763" s="278">
        <f>ROUND(AF63,0)</f>
        <v>0</v>
      </c>
      <c r="G763" s="278">
        <f>ROUND(AF64,0)</f>
        <v>0</v>
      </c>
      <c r="H763" s="278">
        <f>ROUND(AF65,0)</f>
        <v>0</v>
      </c>
      <c r="I763" s="278">
        <f>ROUND(AF66,0)</f>
        <v>0</v>
      </c>
      <c r="J763" s="278">
        <f>ROUND(AF67,0)</f>
        <v>0</v>
      </c>
      <c r="K763" s="278">
        <f>ROUND(AF68,0)</f>
        <v>0</v>
      </c>
      <c r="L763" s="278">
        <f>ROUND(AF69,0)</f>
        <v>0</v>
      </c>
      <c r="M763" s="278">
        <f>ROUND(AF70,0)</f>
        <v>0</v>
      </c>
      <c r="N763" s="278">
        <f>ROUND(AF75,0)</f>
        <v>0</v>
      </c>
      <c r="O763" s="278">
        <f>ROUND(AF73,0)</f>
        <v>0</v>
      </c>
      <c r="P763" s="278">
        <f>IF(AF76&gt;0,ROUND(AF76,0),0)</f>
        <v>0</v>
      </c>
      <c r="Q763" s="278">
        <f>IF(AF77&gt;0,ROUND(AF77,0),0)</f>
        <v>0</v>
      </c>
      <c r="R763" s="278">
        <f>IF(AF78&gt;0,ROUND(AF78,0),0)</f>
        <v>0</v>
      </c>
      <c r="S763" s="278">
        <f>IF(AF79&gt;0,ROUND(AF79,0),0)</f>
        <v>0</v>
      </c>
      <c r="T763" s="280">
        <f>IF(AF80&gt;0,ROUND(AF80,2),0)</f>
        <v>0</v>
      </c>
      <c r="U763" s="278"/>
      <c r="V763" s="279"/>
      <c r="W763" s="278"/>
      <c r="X763" s="278"/>
      <c r="Y763" s="278" t="e">
        <f t="shared" si="21"/>
        <v>#DIV/0!</v>
      </c>
      <c r="Z763" s="279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  <c r="AM763" s="279"/>
      <c r="AN763" s="279"/>
      <c r="AO763" s="279"/>
      <c r="AP763" s="279"/>
      <c r="AQ763" s="279"/>
      <c r="AR763" s="279"/>
      <c r="AS763" s="279"/>
      <c r="AT763" s="279"/>
      <c r="AU763" s="279"/>
      <c r="AV763" s="279"/>
      <c r="AW763" s="279"/>
      <c r="AX763" s="279"/>
      <c r="AY763" s="279"/>
      <c r="AZ763" s="279"/>
      <c r="BA763" s="279"/>
      <c r="BB763" s="279"/>
      <c r="BC763" s="279"/>
      <c r="BD763" s="279"/>
      <c r="BE763" s="279"/>
      <c r="BF763" s="279"/>
      <c r="BG763" s="279"/>
      <c r="BH763" s="279"/>
      <c r="BI763" s="279"/>
      <c r="BJ763" s="279"/>
      <c r="BK763" s="279"/>
      <c r="BL763" s="279"/>
      <c r="BM763" s="279"/>
      <c r="BN763" s="279"/>
      <c r="BO763" s="279"/>
      <c r="BP763" s="279"/>
      <c r="BQ763" s="279"/>
      <c r="BR763" s="279"/>
      <c r="BS763" s="279"/>
      <c r="BT763" s="279"/>
      <c r="BU763" s="279"/>
      <c r="BV763" s="279"/>
      <c r="BW763" s="279"/>
      <c r="BX763" s="279"/>
      <c r="BY763" s="279"/>
      <c r="BZ763" s="279"/>
      <c r="CA763" s="279"/>
      <c r="CB763" s="279"/>
      <c r="CC763" s="279"/>
      <c r="CD763" s="279"/>
      <c r="CE763" s="279"/>
    </row>
    <row r="764" spans="1:83" ht="12.65" customHeight="1" x14ac:dyDescent="0.35">
      <c r="A764" s="209" t="str">
        <f>RIGHT($C$83,3)&amp;"*"&amp;RIGHT($C$82,4)&amp;"*"&amp;AG$55&amp;"*"&amp;"A"</f>
        <v>186*2020*7230*A</v>
      </c>
      <c r="B764" s="278">
        <f>ROUND(AG59,0)</f>
        <v>14180</v>
      </c>
      <c r="C764" s="280">
        <f>ROUND(AG60,2)</f>
        <v>35.17</v>
      </c>
      <c r="D764" s="278">
        <f>ROUND(AG61,0)</f>
        <v>4362655</v>
      </c>
      <c r="E764" s="278">
        <f>ROUND(AG62,0)</f>
        <v>1039930</v>
      </c>
      <c r="F764" s="278">
        <f>ROUND(AG63,0)</f>
        <v>415488</v>
      </c>
      <c r="G764" s="278">
        <f>ROUND(AG64,0)</f>
        <v>266535</v>
      </c>
      <c r="H764" s="278">
        <f>ROUND(AG65,0)</f>
        <v>0</v>
      </c>
      <c r="I764" s="278">
        <f>ROUND(AG66,0)</f>
        <v>55420</v>
      </c>
      <c r="J764" s="278">
        <f>ROUND(AG67,0)</f>
        <v>305735</v>
      </c>
      <c r="K764" s="278">
        <f>ROUND(AG68,0)</f>
        <v>2051</v>
      </c>
      <c r="L764" s="278">
        <f>ROUND(AG69,0)</f>
        <v>13996</v>
      </c>
      <c r="M764" s="278">
        <f>ROUND(AG70,0)</f>
        <v>0</v>
      </c>
      <c r="N764" s="278">
        <f>ROUND(AG75,0)</f>
        <v>26027301</v>
      </c>
      <c r="O764" s="278">
        <f>ROUND(AG73,0)</f>
        <v>178398</v>
      </c>
      <c r="P764" s="278">
        <f>IF(AG76&gt;0,ROUND(AG76,0),0)</f>
        <v>5093</v>
      </c>
      <c r="Q764" s="278">
        <f>IF(AG77&gt;0,ROUND(AG77,0),0)</f>
        <v>0</v>
      </c>
      <c r="R764" s="278">
        <f>IF(AG78&gt;0,ROUND(AG78,0),0)</f>
        <v>2396</v>
      </c>
      <c r="S764" s="278">
        <f>IF(AG79&gt;0,ROUND(AG79,0),0)</f>
        <v>0</v>
      </c>
      <c r="T764" s="280">
        <f>IF(AG80&gt;0,ROUND(AG80,2),0)</f>
        <v>20.25</v>
      </c>
      <c r="U764" s="278"/>
      <c r="V764" s="279"/>
      <c r="W764" s="278"/>
      <c r="X764" s="278"/>
      <c r="Y764" s="278" t="e">
        <f t="shared" si="21"/>
        <v>#DIV/0!</v>
      </c>
      <c r="Z764" s="279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  <c r="AM764" s="279"/>
      <c r="AN764" s="279"/>
      <c r="AO764" s="279"/>
      <c r="AP764" s="279"/>
      <c r="AQ764" s="279"/>
      <c r="AR764" s="279"/>
      <c r="AS764" s="279"/>
      <c r="AT764" s="279"/>
      <c r="AU764" s="279"/>
      <c r="AV764" s="279"/>
      <c r="AW764" s="279"/>
      <c r="AX764" s="279"/>
      <c r="AY764" s="279"/>
      <c r="AZ764" s="279"/>
      <c r="BA764" s="279"/>
      <c r="BB764" s="279"/>
      <c r="BC764" s="279"/>
      <c r="BD764" s="279"/>
      <c r="BE764" s="279"/>
      <c r="BF764" s="279"/>
      <c r="BG764" s="279"/>
      <c r="BH764" s="279"/>
      <c r="BI764" s="279"/>
      <c r="BJ764" s="279"/>
      <c r="BK764" s="279"/>
      <c r="BL764" s="279"/>
      <c r="BM764" s="279"/>
      <c r="BN764" s="279"/>
      <c r="BO764" s="279"/>
      <c r="BP764" s="279"/>
      <c r="BQ764" s="279"/>
      <c r="BR764" s="279"/>
      <c r="BS764" s="279"/>
      <c r="BT764" s="279"/>
      <c r="BU764" s="279"/>
      <c r="BV764" s="279"/>
      <c r="BW764" s="279"/>
      <c r="BX764" s="279"/>
      <c r="BY764" s="279"/>
      <c r="BZ764" s="279"/>
      <c r="CA764" s="279"/>
      <c r="CB764" s="279"/>
      <c r="CC764" s="279"/>
      <c r="CD764" s="279"/>
      <c r="CE764" s="279"/>
    </row>
    <row r="765" spans="1:83" ht="12.65" customHeight="1" x14ac:dyDescent="0.35">
      <c r="A765" s="209" t="str">
        <f>RIGHT($C$83,3)&amp;"*"&amp;RIGHT($C$82,4)&amp;"*"&amp;AH$55&amp;"*"&amp;"A"</f>
        <v>186*2020*7240*A</v>
      </c>
      <c r="B765" s="278">
        <f>ROUND(AH59,0)</f>
        <v>0</v>
      </c>
      <c r="C765" s="280">
        <f>ROUND(AH60,2)</f>
        <v>0</v>
      </c>
      <c r="D765" s="278">
        <f>ROUND(AH61,0)</f>
        <v>0</v>
      </c>
      <c r="E765" s="278">
        <f>ROUND(AH62,0)</f>
        <v>0</v>
      </c>
      <c r="F765" s="278">
        <f>ROUND(AH63,0)</f>
        <v>0</v>
      </c>
      <c r="G765" s="278">
        <f>ROUND(AH64,0)</f>
        <v>0</v>
      </c>
      <c r="H765" s="278">
        <f>ROUND(AH65,0)</f>
        <v>0</v>
      </c>
      <c r="I765" s="278">
        <f>ROUND(AH66,0)</f>
        <v>0</v>
      </c>
      <c r="J765" s="278">
        <f>ROUND(AH67,0)</f>
        <v>0</v>
      </c>
      <c r="K765" s="278">
        <f>ROUND(AH68,0)</f>
        <v>0</v>
      </c>
      <c r="L765" s="278">
        <f>ROUND(AH69,0)</f>
        <v>0</v>
      </c>
      <c r="M765" s="278">
        <f>ROUND(AH70,0)</f>
        <v>0</v>
      </c>
      <c r="N765" s="278">
        <f>ROUND(AH75,0)</f>
        <v>0</v>
      </c>
      <c r="O765" s="278">
        <f>ROUND(AH73,0)</f>
        <v>0</v>
      </c>
      <c r="P765" s="278">
        <f>IF(AH76&gt;0,ROUND(AH76,0),0)</f>
        <v>0</v>
      </c>
      <c r="Q765" s="278">
        <f>IF(AH77&gt;0,ROUND(AH77,0),0)</f>
        <v>0</v>
      </c>
      <c r="R765" s="278">
        <f>IF(AH78&gt;0,ROUND(AH78,0),0)</f>
        <v>0</v>
      </c>
      <c r="S765" s="278">
        <f>IF(AH79&gt;0,ROUND(AH79,0),0)</f>
        <v>0</v>
      </c>
      <c r="T765" s="280">
        <f>IF(AH80&gt;0,ROUND(AH80,2),0)</f>
        <v>0</v>
      </c>
      <c r="U765" s="278"/>
      <c r="V765" s="279"/>
      <c r="W765" s="278"/>
      <c r="X765" s="278"/>
      <c r="Y765" s="278" t="e">
        <f t="shared" si="21"/>
        <v>#DIV/0!</v>
      </c>
      <c r="Z765" s="279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  <c r="AM765" s="279"/>
      <c r="AN765" s="279"/>
      <c r="AO765" s="279"/>
      <c r="AP765" s="279"/>
      <c r="AQ765" s="279"/>
      <c r="AR765" s="279"/>
      <c r="AS765" s="279"/>
      <c r="AT765" s="279"/>
      <c r="AU765" s="279"/>
      <c r="AV765" s="279"/>
      <c r="AW765" s="279"/>
      <c r="AX765" s="279"/>
      <c r="AY765" s="279"/>
      <c r="AZ765" s="279"/>
      <c r="BA765" s="279"/>
      <c r="BB765" s="279"/>
      <c r="BC765" s="279"/>
      <c r="BD765" s="279"/>
      <c r="BE765" s="279"/>
      <c r="BF765" s="279"/>
      <c r="BG765" s="279"/>
      <c r="BH765" s="279"/>
      <c r="BI765" s="279"/>
      <c r="BJ765" s="279"/>
      <c r="BK765" s="279"/>
      <c r="BL765" s="279"/>
      <c r="BM765" s="279"/>
      <c r="BN765" s="279"/>
      <c r="BO765" s="279"/>
      <c r="BP765" s="279"/>
      <c r="BQ765" s="279"/>
      <c r="BR765" s="279"/>
      <c r="BS765" s="279"/>
      <c r="BT765" s="279"/>
      <c r="BU765" s="279"/>
      <c r="BV765" s="279"/>
      <c r="BW765" s="279"/>
      <c r="BX765" s="279"/>
      <c r="BY765" s="279"/>
      <c r="BZ765" s="279"/>
      <c r="CA765" s="279"/>
      <c r="CB765" s="279"/>
      <c r="CC765" s="279"/>
      <c r="CD765" s="279"/>
      <c r="CE765" s="279"/>
    </row>
    <row r="766" spans="1:83" ht="12.65" customHeight="1" x14ac:dyDescent="0.35">
      <c r="A766" s="209" t="str">
        <f>RIGHT($C$83,3)&amp;"*"&amp;RIGHT($C$82,4)&amp;"*"&amp;AI$55&amp;"*"&amp;"A"</f>
        <v>186*2020*7250*A</v>
      </c>
      <c r="B766" s="278">
        <f>ROUND(AI59,0)</f>
        <v>0</v>
      </c>
      <c r="C766" s="280">
        <f>ROUND(AI60,2)</f>
        <v>0</v>
      </c>
      <c r="D766" s="278">
        <f>ROUND(AI61,0)</f>
        <v>0</v>
      </c>
      <c r="E766" s="278">
        <f>ROUND(AI62,0)</f>
        <v>0</v>
      </c>
      <c r="F766" s="278">
        <f>ROUND(AI63,0)</f>
        <v>0</v>
      </c>
      <c r="G766" s="278">
        <f>ROUND(AI64,0)</f>
        <v>0</v>
      </c>
      <c r="H766" s="278">
        <f>ROUND(AI65,0)</f>
        <v>0</v>
      </c>
      <c r="I766" s="278">
        <f>ROUND(AI66,0)</f>
        <v>0</v>
      </c>
      <c r="J766" s="278">
        <f>ROUND(AI67,0)</f>
        <v>0</v>
      </c>
      <c r="K766" s="278">
        <f>ROUND(AI68,0)</f>
        <v>0</v>
      </c>
      <c r="L766" s="278">
        <f>ROUND(AI69,0)</f>
        <v>0</v>
      </c>
      <c r="M766" s="278">
        <f>ROUND(AI70,0)</f>
        <v>0</v>
      </c>
      <c r="N766" s="278">
        <f>ROUND(AI75,0)</f>
        <v>0</v>
      </c>
      <c r="O766" s="278">
        <f>ROUND(AI73,0)</f>
        <v>0</v>
      </c>
      <c r="P766" s="278">
        <f>IF(AI76&gt;0,ROUND(AI76,0),0)</f>
        <v>0</v>
      </c>
      <c r="Q766" s="278">
        <f>IF(AI77&gt;0,ROUND(AI77,0),0)</f>
        <v>0</v>
      </c>
      <c r="R766" s="278">
        <f>IF(AI78&gt;0,ROUND(AI78,0),0)</f>
        <v>0</v>
      </c>
      <c r="S766" s="278">
        <f>IF(AI79&gt;0,ROUND(AI79,0),0)</f>
        <v>0</v>
      </c>
      <c r="T766" s="280">
        <f>IF(AI80&gt;0,ROUND(AI80,2),0)</f>
        <v>0</v>
      </c>
      <c r="U766" s="278"/>
      <c r="V766" s="279"/>
      <c r="W766" s="278"/>
      <c r="X766" s="278"/>
      <c r="Y766" s="278" t="e">
        <f t="shared" si="21"/>
        <v>#DIV/0!</v>
      </c>
      <c r="Z766" s="279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  <c r="AM766" s="279"/>
      <c r="AN766" s="279"/>
      <c r="AO766" s="279"/>
      <c r="AP766" s="279"/>
      <c r="AQ766" s="279"/>
      <c r="AR766" s="279"/>
      <c r="AS766" s="279"/>
      <c r="AT766" s="279"/>
      <c r="AU766" s="279"/>
      <c r="AV766" s="279"/>
      <c r="AW766" s="279"/>
      <c r="AX766" s="279"/>
      <c r="AY766" s="279"/>
      <c r="AZ766" s="279"/>
      <c r="BA766" s="279"/>
      <c r="BB766" s="279"/>
      <c r="BC766" s="279"/>
      <c r="BD766" s="279"/>
      <c r="BE766" s="279"/>
      <c r="BF766" s="279"/>
      <c r="BG766" s="279"/>
      <c r="BH766" s="279"/>
      <c r="BI766" s="279"/>
      <c r="BJ766" s="279"/>
      <c r="BK766" s="279"/>
      <c r="BL766" s="279"/>
      <c r="BM766" s="279"/>
      <c r="BN766" s="279"/>
      <c r="BO766" s="279"/>
      <c r="BP766" s="279"/>
      <c r="BQ766" s="279"/>
      <c r="BR766" s="279"/>
      <c r="BS766" s="279"/>
      <c r="BT766" s="279"/>
      <c r="BU766" s="279"/>
      <c r="BV766" s="279"/>
      <c r="BW766" s="279"/>
      <c r="BX766" s="279"/>
      <c r="BY766" s="279"/>
      <c r="BZ766" s="279"/>
      <c r="CA766" s="279"/>
      <c r="CB766" s="279"/>
      <c r="CC766" s="279"/>
      <c r="CD766" s="279"/>
      <c r="CE766" s="279"/>
    </row>
    <row r="767" spans="1:83" ht="12.65" customHeight="1" x14ac:dyDescent="0.35">
      <c r="A767" s="209" t="str">
        <f>RIGHT($C$83,3)&amp;"*"&amp;RIGHT($C$82,4)&amp;"*"&amp;AJ$55&amp;"*"&amp;"A"</f>
        <v>186*2020*7260*A</v>
      </c>
      <c r="B767" s="278">
        <f>ROUND(AJ59,0)</f>
        <v>42605</v>
      </c>
      <c r="C767" s="280">
        <f>ROUND(AJ60,2)</f>
        <v>73.95</v>
      </c>
      <c r="D767" s="278">
        <f>ROUND(AJ61,0)</f>
        <v>7125775</v>
      </c>
      <c r="E767" s="278">
        <f>ROUND(AJ62,0)</f>
        <v>1698577</v>
      </c>
      <c r="F767" s="278">
        <f>ROUND(AJ63,0)</f>
        <v>2900</v>
      </c>
      <c r="G767" s="278">
        <f>ROUND(AJ64,0)</f>
        <v>390071</v>
      </c>
      <c r="H767" s="278">
        <f>ROUND(AJ65,0)</f>
        <v>0</v>
      </c>
      <c r="I767" s="278">
        <f>ROUND(AJ66,0)</f>
        <v>404844</v>
      </c>
      <c r="J767" s="278">
        <f>ROUND(AJ67,0)</f>
        <v>812121</v>
      </c>
      <c r="K767" s="278">
        <f>ROUND(AJ68,0)</f>
        <v>64209</v>
      </c>
      <c r="L767" s="278">
        <f>ROUND(AJ69,0)</f>
        <v>42457</v>
      </c>
      <c r="M767" s="278">
        <f>ROUND(AJ70,0)</f>
        <v>0</v>
      </c>
      <c r="N767" s="278">
        <f>ROUND(AJ75,0)</f>
        <v>12260336</v>
      </c>
      <c r="O767" s="278">
        <f>ROUND(AJ73,0)</f>
        <v>0</v>
      </c>
      <c r="P767" s="278">
        <f>IF(AJ76&gt;0,ROUND(AJ76,0),0)</f>
        <v>13529</v>
      </c>
      <c r="Q767" s="278">
        <f>IF(AJ77&gt;0,ROUND(AJ77,0),0)</f>
        <v>0</v>
      </c>
      <c r="R767" s="278">
        <f>IF(AJ78&gt;0,ROUND(AJ78,0),0)</f>
        <v>0</v>
      </c>
      <c r="S767" s="278">
        <f>IF(AJ79&gt;0,ROUND(AJ79,0),0)</f>
        <v>0</v>
      </c>
      <c r="T767" s="280">
        <f>IF(AJ80&gt;0,ROUND(AJ80,2),0)</f>
        <v>12.57</v>
      </c>
      <c r="U767" s="278"/>
      <c r="V767" s="279"/>
      <c r="W767" s="278"/>
      <c r="X767" s="278"/>
      <c r="Y767" s="278" t="e">
        <f t="shared" si="21"/>
        <v>#DIV/0!</v>
      </c>
      <c r="Z767" s="279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  <c r="AM767" s="279"/>
      <c r="AN767" s="279"/>
      <c r="AO767" s="279"/>
      <c r="AP767" s="279"/>
      <c r="AQ767" s="279"/>
      <c r="AR767" s="279"/>
      <c r="AS767" s="279"/>
      <c r="AT767" s="279"/>
      <c r="AU767" s="279"/>
      <c r="AV767" s="279"/>
      <c r="AW767" s="279"/>
      <c r="AX767" s="279"/>
      <c r="AY767" s="279"/>
      <c r="AZ767" s="279"/>
      <c r="BA767" s="279"/>
      <c r="BB767" s="279"/>
      <c r="BC767" s="279"/>
      <c r="BD767" s="279"/>
      <c r="BE767" s="279"/>
      <c r="BF767" s="279"/>
      <c r="BG767" s="279"/>
      <c r="BH767" s="279"/>
      <c r="BI767" s="279"/>
      <c r="BJ767" s="279"/>
      <c r="BK767" s="279"/>
      <c r="BL767" s="279"/>
      <c r="BM767" s="279"/>
      <c r="BN767" s="279"/>
      <c r="BO767" s="279"/>
      <c r="BP767" s="279"/>
      <c r="BQ767" s="279"/>
      <c r="BR767" s="279"/>
      <c r="BS767" s="279"/>
      <c r="BT767" s="279"/>
      <c r="BU767" s="279"/>
      <c r="BV767" s="279"/>
      <c r="BW767" s="279"/>
      <c r="BX767" s="279"/>
      <c r="BY767" s="279"/>
      <c r="BZ767" s="279"/>
      <c r="CA767" s="279"/>
      <c r="CB767" s="279"/>
      <c r="CC767" s="279"/>
      <c r="CD767" s="279"/>
      <c r="CE767" s="279"/>
    </row>
    <row r="768" spans="1:83" ht="12.65" customHeight="1" x14ac:dyDescent="0.35">
      <c r="A768" s="209" t="str">
        <f>RIGHT($C$83,3)&amp;"*"&amp;RIGHT($C$82,4)&amp;"*"&amp;AK$55&amp;"*"&amp;"A"</f>
        <v>186*2020*7310*A</v>
      </c>
      <c r="B768" s="278">
        <f>ROUND(AK59,0)</f>
        <v>0</v>
      </c>
      <c r="C768" s="280">
        <f>ROUND(AK60,2)</f>
        <v>0</v>
      </c>
      <c r="D768" s="278">
        <f>ROUND(AK61,0)</f>
        <v>0</v>
      </c>
      <c r="E768" s="278">
        <f>ROUND(AK62,0)</f>
        <v>0</v>
      </c>
      <c r="F768" s="278">
        <f>ROUND(AK63,0)</f>
        <v>0</v>
      </c>
      <c r="G768" s="278">
        <f>ROUND(AK64,0)</f>
        <v>1090</v>
      </c>
      <c r="H768" s="278">
        <f>ROUND(AK65,0)</f>
        <v>0</v>
      </c>
      <c r="I768" s="278">
        <f>ROUND(AK66,0)</f>
        <v>0</v>
      </c>
      <c r="J768" s="278">
        <f>ROUND(AK67,0)</f>
        <v>0</v>
      </c>
      <c r="K768" s="278">
        <f>ROUND(AK68,0)</f>
        <v>0</v>
      </c>
      <c r="L768" s="278">
        <f>ROUND(AK69,0)</f>
        <v>0</v>
      </c>
      <c r="M768" s="278">
        <f>ROUND(AK70,0)</f>
        <v>0</v>
      </c>
      <c r="N768" s="278">
        <f>ROUND(AK75,0)</f>
        <v>214843</v>
      </c>
      <c r="O768" s="278">
        <f>ROUND(AK73,0)</f>
        <v>14513</v>
      </c>
      <c r="P768" s="278">
        <f>IF(AK76&gt;0,ROUND(AK76,0),0)</f>
        <v>0</v>
      </c>
      <c r="Q768" s="278">
        <f>IF(AK77&gt;0,ROUND(AK77,0),0)</f>
        <v>0</v>
      </c>
      <c r="R768" s="278">
        <f>IF(AK78&gt;0,ROUND(AK78,0),0)</f>
        <v>0</v>
      </c>
      <c r="S768" s="278">
        <f>IF(AK79&gt;0,ROUND(AK79,0),0)</f>
        <v>0</v>
      </c>
      <c r="T768" s="280">
        <f>IF(AK80&gt;0,ROUND(AK80,2),0)</f>
        <v>0</v>
      </c>
      <c r="U768" s="278"/>
      <c r="V768" s="279"/>
      <c r="W768" s="278"/>
      <c r="X768" s="278"/>
      <c r="Y768" s="278" t="e">
        <f t="shared" si="21"/>
        <v>#DIV/0!</v>
      </c>
      <c r="Z768" s="279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  <c r="AM768" s="279"/>
      <c r="AN768" s="279"/>
      <c r="AO768" s="279"/>
      <c r="AP768" s="279"/>
      <c r="AQ768" s="279"/>
      <c r="AR768" s="279"/>
      <c r="AS768" s="279"/>
      <c r="AT768" s="279"/>
      <c r="AU768" s="279"/>
      <c r="AV768" s="279"/>
      <c r="AW768" s="279"/>
      <c r="AX768" s="279"/>
      <c r="AY768" s="279"/>
      <c r="AZ768" s="279"/>
      <c r="BA768" s="279"/>
      <c r="BB768" s="279"/>
      <c r="BC768" s="279"/>
      <c r="BD768" s="279"/>
      <c r="BE768" s="279"/>
      <c r="BF768" s="279"/>
      <c r="BG768" s="279"/>
      <c r="BH768" s="279"/>
      <c r="BI768" s="279"/>
      <c r="BJ768" s="279"/>
      <c r="BK768" s="279"/>
      <c r="BL768" s="279"/>
      <c r="BM768" s="279"/>
      <c r="BN768" s="279"/>
      <c r="BO768" s="279"/>
      <c r="BP768" s="279"/>
      <c r="BQ768" s="279"/>
      <c r="BR768" s="279"/>
      <c r="BS768" s="279"/>
      <c r="BT768" s="279"/>
      <c r="BU768" s="279"/>
      <c r="BV768" s="279"/>
      <c r="BW768" s="279"/>
      <c r="BX768" s="279"/>
      <c r="BY768" s="279"/>
      <c r="BZ768" s="279"/>
      <c r="CA768" s="279"/>
      <c r="CB768" s="279"/>
      <c r="CC768" s="279"/>
      <c r="CD768" s="279"/>
      <c r="CE768" s="279"/>
    </row>
    <row r="769" spans="1:83" ht="12.65" customHeight="1" x14ac:dyDescent="0.35">
      <c r="A769" s="209" t="str">
        <f>RIGHT($C$83,3)&amp;"*"&amp;RIGHT($C$82,4)&amp;"*"&amp;AL$55&amp;"*"&amp;"A"</f>
        <v>186*2020*7320*A</v>
      </c>
      <c r="B769" s="278">
        <f>ROUND(AL59,0)</f>
        <v>0</v>
      </c>
      <c r="C769" s="280">
        <f>ROUND(AL60,2)</f>
        <v>0</v>
      </c>
      <c r="D769" s="278">
        <f>ROUND(AL61,0)</f>
        <v>0</v>
      </c>
      <c r="E769" s="278">
        <f>ROUND(AL62,0)</f>
        <v>0</v>
      </c>
      <c r="F769" s="278">
        <f>ROUND(AL63,0)</f>
        <v>0</v>
      </c>
      <c r="G769" s="278">
        <f>ROUND(AL64,0)</f>
        <v>8</v>
      </c>
      <c r="H769" s="278">
        <f>ROUND(AL65,0)</f>
        <v>0</v>
      </c>
      <c r="I769" s="278">
        <f>ROUND(AL66,0)</f>
        <v>0</v>
      </c>
      <c r="J769" s="278">
        <f>ROUND(AL67,0)</f>
        <v>0</v>
      </c>
      <c r="K769" s="278">
        <f>ROUND(AL68,0)</f>
        <v>0</v>
      </c>
      <c r="L769" s="278">
        <f>ROUND(AL69,0)</f>
        <v>0</v>
      </c>
      <c r="M769" s="278">
        <f>ROUND(AL70,0)</f>
        <v>0</v>
      </c>
      <c r="N769" s="278">
        <f>ROUND(AL75,0)</f>
        <v>213345</v>
      </c>
      <c r="O769" s="278">
        <f>ROUND(AL73,0)</f>
        <v>2688</v>
      </c>
      <c r="P769" s="278">
        <f>IF(AL76&gt;0,ROUND(AL76,0),0)</f>
        <v>0</v>
      </c>
      <c r="Q769" s="278">
        <f>IF(AL77&gt;0,ROUND(AL77,0),0)</f>
        <v>0</v>
      </c>
      <c r="R769" s="278">
        <f>IF(AL78&gt;0,ROUND(AL78,0),0)</f>
        <v>0</v>
      </c>
      <c r="S769" s="278">
        <f>IF(AL79&gt;0,ROUND(AL79,0),0)</f>
        <v>0</v>
      </c>
      <c r="T769" s="280">
        <f>IF(AL80&gt;0,ROUND(AL80,2),0)</f>
        <v>0</v>
      </c>
      <c r="U769" s="278"/>
      <c r="V769" s="279"/>
      <c r="W769" s="278"/>
      <c r="X769" s="278"/>
      <c r="Y769" s="278" t="e">
        <f t="shared" si="21"/>
        <v>#DIV/0!</v>
      </c>
      <c r="Z769" s="279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  <c r="AM769" s="279"/>
      <c r="AN769" s="279"/>
      <c r="AO769" s="279"/>
      <c r="AP769" s="279"/>
      <c r="AQ769" s="279"/>
      <c r="AR769" s="279"/>
      <c r="AS769" s="279"/>
      <c r="AT769" s="279"/>
      <c r="AU769" s="279"/>
      <c r="AV769" s="279"/>
      <c r="AW769" s="279"/>
      <c r="AX769" s="279"/>
      <c r="AY769" s="279"/>
      <c r="AZ769" s="279"/>
      <c r="BA769" s="279"/>
      <c r="BB769" s="279"/>
      <c r="BC769" s="279"/>
      <c r="BD769" s="279"/>
      <c r="BE769" s="279"/>
      <c r="BF769" s="279"/>
      <c r="BG769" s="279"/>
      <c r="BH769" s="279"/>
      <c r="BI769" s="279"/>
      <c r="BJ769" s="279"/>
      <c r="BK769" s="279"/>
      <c r="BL769" s="279"/>
      <c r="BM769" s="279"/>
      <c r="BN769" s="279"/>
      <c r="BO769" s="279"/>
      <c r="BP769" s="279"/>
      <c r="BQ769" s="279"/>
      <c r="BR769" s="279"/>
      <c r="BS769" s="279"/>
      <c r="BT769" s="279"/>
      <c r="BU769" s="279"/>
      <c r="BV769" s="279"/>
      <c r="BW769" s="279"/>
      <c r="BX769" s="279"/>
      <c r="BY769" s="279"/>
      <c r="BZ769" s="279"/>
      <c r="CA769" s="279"/>
      <c r="CB769" s="279"/>
      <c r="CC769" s="279"/>
      <c r="CD769" s="279"/>
      <c r="CE769" s="279"/>
    </row>
    <row r="770" spans="1:83" ht="12.65" customHeight="1" x14ac:dyDescent="0.35">
      <c r="A770" s="209" t="str">
        <f>RIGHT($C$83,3)&amp;"*"&amp;RIGHT($C$82,4)&amp;"*"&amp;AM$55&amp;"*"&amp;"A"</f>
        <v>186*2020*7330*A</v>
      </c>
      <c r="B770" s="278">
        <f>ROUND(AM59,0)</f>
        <v>0</v>
      </c>
      <c r="C770" s="280">
        <f>ROUND(AM60,2)</f>
        <v>0</v>
      </c>
      <c r="D770" s="278">
        <f>ROUND(AM61,0)</f>
        <v>0</v>
      </c>
      <c r="E770" s="278">
        <f>ROUND(AM62,0)</f>
        <v>0</v>
      </c>
      <c r="F770" s="278">
        <f>ROUND(AM63,0)</f>
        <v>0</v>
      </c>
      <c r="G770" s="278">
        <f>ROUND(AM64,0)</f>
        <v>0</v>
      </c>
      <c r="H770" s="278">
        <f>ROUND(AM65,0)</f>
        <v>0</v>
      </c>
      <c r="I770" s="278">
        <f>ROUND(AM66,0)</f>
        <v>0</v>
      </c>
      <c r="J770" s="278">
        <f>ROUND(AM67,0)</f>
        <v>0</v>
      </c>
      <c r="K770" s="278">
        <f>ROUND(AM68,0)</f>
        <v>0</v>
      </c>
      <c r="L770" s="278">
        <f>ROUND(AM69,0)</f>
        <v>0</v>
      </c>
      <c r="M770" s="278">
        <f>ROUND(AM70,0)</f>
        <v>0</v>
      </c>
      <c r="N770" s="278">
        <f>ROUND(AM75,0)</f>
        <v>0</v>
      </c>
      <c r="O770" s="278">
        <f>ROUND(AM73,0)</f>
        <v>0</v>
      </c>
      <c r="P770" s="278">
        <f>IF(AM76&gt;0,ROUND(AM76,0),0)</f>
        <v>0</v>
      </c>
      <c r="Q770" s="278">
        <f>IF(AM77&gt;0,ROUND(AM77,0),0)</f>
        <v>0</v>
      </c>
      <c r="R770" s="278">
        <f>IF(AM78&gt;0,ROUND(AM78,0),0)</f>
        <v>0</v>
      </c>
      <c r="S770" s="278">
        <f>IF(AM79&gt;0,ROUND(AM79,0),0)</f>
        <v>0</v>
      </c>
      <c r="T770" s="280">
        <f>IF(AM80&gt;0,ROUND(AM80,2),0)</f>
        <v>0</v>
      </c>
      <c r="U770" s="278"/>
      <c r="V770" s="279"/>
      <c r="W770" s="278"/>
      <c r="X770" s="278"/>
      <c r="Y770" s="278" t="e">
        <f t="shared" si="21"/>
        <v>#DIV/0!</v>
      </c>
      <c r="Z770" s="279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  <c r="AM770" s="279"/>
      <c r="AN770" s="279"/>
      <c r="AO770" s="279"/>
      <c r="AP770" s="279"/>
      <c r="AQ770" s="279"/>
      <c r="AR770" s="279"/>
      <c r="AS770" s="279"/>
      <c r="AT770" s="279"/>
      <c r="AU770" s="279"/>
      <c r="AV770" s="279"/>
      <c r="AW770" s="279"/>
      <c r="AX770" s="279"/>
      <c r="AY770" s="279"/>
      <c r="AZ770" s="279"/>
      <c r="BA770" s="279"/>
      <c r="BB770" s="279"/>
      <c r="BC770" s="279"/>
      <c r="BD770" s="279"/>
      <c r="BE770" s="279"/>
      <c r="BF770" s="279"/>
      <c r="BG770" s="279"/>
      <c r="BH770" s="279"/>
      <c r="BI770" s="279"/>
      <c r="BJ770" s="279"/>
      <c r="BK770" s="279"/>
      <c r="BL770" s="279"/>
      <c r="BM770" s="279"/>
      <c r="BN770" s="279"/>
      <c r="BO770" s="279"/>
      <c r="BP770" s="279"/>
      <c r="BQ770" s="279"/>
      <c r="BR770" s="279"/>
      <c r="BS770" s="279"/>
      <c r="BT770" s="279"/>
      <c r="BU770" s="279"/>
      <c r="BV770" s="279"/>
      <c r="BW770" s="279"/>
      <c r="BX770" s="279"/>
      <c r="BY770" s="279"/>
      <c r="BZ770" s="279"/>
      <c r="CA770" s="279"/>
      <c r="CB770" s="279"/>
      <c r="CC770" s="279"/>
      <c r="CD770" s="279"/>
      <c r="CE770" s="279"/>
    </row>
    <row r="771" spans="1:83" ht="12.65" customHeight="1" x14ac:dyDescent="0.35">
      <c r="A771" s="209" t="str">
        <f>RIGHT($C$83,3)&amp;"*"&amp;RIGHT($C$82,4)&amp;"*"&amp;AN$55&amp;"*"&amp;"A"</f>
        <v>186*2020*7340*A</v>
      </c>
      <c r="B771" s="278">
        <f>ROUND(AN59,0)</f>
        <v>0</v>
      </c>
      <c r="C771" s="280">
        <f>ROUND(AN60,2)</f>
        <v>0</v>
      </c>
      <c r="D771" s="278">
        <f>ROUND(AN61,0)</f>
        <v>0</v>
      </c>
      <c r="E771" s="278">
        <f>ROUND(AN62,0)</f>
        <v>0</v>
      </c>
      <c r="F771" s="278">
        <f>ROUND(AN63,0)</f>
        <v>0</v>
      </c>
      <c r="G771" s="278">
        <f>ROUND(AN64,0)</f>
        <v>0</v>
      </c>
      <c r="H771" s="278">
        <f>ROUND(AN65,0)</f>
        <v>0</v>
      </c>
      <c r="I771" s="278">
        <f>ROUND(AN66,0)</f>
        <v>0</v>
      </c>
      <c r="J771" s="278">
        <f>ROUND(AN67,0)</f>
        <v>0</v>
      </c>
      <c r="K771" s="278">
        <f>ROUND(AN68,0)</f>
        <v>0</v>
      </c>
      <c r="L771" s="278">
        <f>ROUND(AN69,0)</f>
        <v>0</v>
      </c>
      <c r="M771" s="278">
        <f>ROUND(AN70,0)</f>
        <v>0</v>
      </c>
      <c r="N771" s="278">
        <f>ROUND(AN75,0)</f>
        <v>0</v>
      </c>
      <c r="O771" s="278">
        <f>ROUND(AN73,0)</f>
        <v>0</v>
      </c>
      <c r="P771" s="278">
        <f>IF(AN76&gt;0,ROUND(AN76,0),0)</f>
        <v>0</v>
      </c>
      <c r="Q771" s="278">
        <f>IF(AN77&gt;0,ROUND(AN77,0),0)</f>
        <v>0</v>
      </c>
      <c r="R771" s="278">
        <f>IF(AN78&gt;0,ROUND(AN78,0),0)</f>
        <v>0</v>
      </c>
      <c r="S771" s="278">
        <f>IF(AN79&gt;0,ROUND(AN79,0),0)</f>
        <v>0</v>
      </c>
      <c r="T771" s="280">
        <f>IF(AN80&gt;0,ROUND(AN80,2),0)</f>
        <v>0</v>
      </c>
      <c r="U771" s="278"/>
      <c r="V771" s="279"/>
      <c r="W771" s="278"/>
      <c r="X771" s="278"/>
      <c r="Y771" s="278" t="e">
        <f t="shared" si="21"/>
        <v>#DIV/0!</v>
      </c>
      <c r="Z771" s="279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  <c r="AM771" s="279"/>
      <c r="AN771" s="279"/>
      <c r="AO771" s="279"/>
      <c r="AP771" s="279"/>
      <c r="AQ771" s="279"/>
      <c r="AR771" s="279"/>
      <c r="AS771" s="279"/>
      <c r="AT771" s="279"/>
      <c r="AU771" s="279"/>
      <c r="AV771" s="279"/>
      <c r="AW771" s="279"/>
      <c r="AX771" s="279"/>
      <c r="AY771" s="279"/>
      <c r="AZ771" s="279"/>
      <c r="BA771" s="279"/>
      <c r="BB771" s="279"/>
      <c r="BC771" s="279"/>
      <c r="BD771" s="279"/>
      <c r="BE771" s="279"/>
      <c r="BF771" s="279"/>
      <c r="BG771" s="279"/>
      <c r="BH771" s="279"/>
      <c r="BI771" s="279"/>
      <c r="BJ771" s="279"/>
      <c r="BK771" s="279"/>
      <c r="BL771" s="279"/>
      <c r="BM771" s="279"/>
      <c r="BN771" s="279"/>
      <c r="BO771" s="279"/>
      <c r="BP771" s="279"/>
      <c r="BQ771" s="279"/>
      <c r="BR771" s="279"/>
      <c r="BS771" s="279"/>
      <c r="BT771" s="279"/>
      <c r="BU771" s="279"/>
      <c r="BV771" s="279"/>
      <c r="BW771" s="279"/>
      <c r="BX771" s="279"/>
      <c r="BY771" s="279"/>
      <c r="BZ771" s="279"/>
      <c r="CA771" s="279"/>
      <c r="CB771" s="279"/>
      <c r="CC771" s="279"/>
      <c r="CD771" s="279"/>
      <c r="CE771" s="279"/>
    </row>
    <row r="772" spans="1:83" ht="12.65" customHeight="1" x14ac:dyDescent="0.35">
      <c r="A772" s="209" t="str">
        <f>RIGHT($C$83,3)&amp;"*"&amp;RIGHT($C$82,4)&amp;"*"&amp;AO$55&amp;"*"&amp;"A"</f>
        <v>186*2020*7350*A</v>
      </c>
      <c r="B772" s="278">
        <f>ROUND(AO59,0)</f>
        <v>6802</v>
      </c>
      <c r="C772" s="280">
        <f>ROUND(AO60,2)</f>
        <v>0</v>
      </c>
      <c r="D772" s="278">
        <f>ROUND(AO61,0)</f>
        <v>0</v>
      </c>
      <c r="E772" s="278">
        <f>ROUND(AO62,0)</f>
        <v>0</v>
      </c>
      <c r="F772" s="278">
        <f>ROUND(AO63,0)</f>
        <v>0</v>
      </c>
      <c r="G772" s="278">
        <f>ROUND(AO64,0)</f>
        <v>0</v>
      </c>
      <c r="H772" s="278">
        <f>ROUND(AO65,0)</f>
        <v>0</v>
      </c>
      <c r="I772" s="278">
        <f>ROUND(AO66,0)</f>
        <v>0</v>
      </c>
      <c r="J772" s="278">
        <f>ROUND(AO67,0)</f>
        <v>0</v>
      </c>
      <c r="K772" s="278">
        <f>ROUND(AO68,0)</f>
        <v>0</v>
      </c>
      <c r="L772" s="278">
        <f>ROUND(AO69,0)</f>
        <v>0</v>
      </c>
      <c r="M772" s="278">
        <f>ROUND(AO70,0)</f>
        <v>0</v>
      </c>
      <c r="N772" s="278">
        <f>ROUND(AO75,0)</f>
        <v>1380230</v>
      </c>
      <c r="O772" s="278">
        <f>ROUND(AO73,0)</f>
        <v>-75939</v>
      </c>
      <c r="P772" s="278">
        <f>IF(AO76&gt;0,ROUND(AO76,0),0)</f>
        <v>0</v>
      </c>
      <c r="Q772" s="278">
        <f>IF(AO77&gt;0,ROUND(AO77,0),0)</f>
        <v>0</v>
      </c>
      <c r="R772" s="278">
        <f>IF(AO78&gt;0,ROUND(AO78,0),0)</f>
        <v>634</v>
      </c>
      <c r="S772" s="278">
        <f>IF(AO79&gt;0,ROUND(AO79,0),0)</f>
        <v>0</v>
      </c>
      <c r="T772" s="280">
        <f>IF(AO80&gt;0,ROUND(AO80,2),0)</f>
        <v>0</v>
      </c>
      <c r="U772" s="278"/>
      <c r="V772" s="279"/>
      <c r="W772" s="278"/>
      <c r="X772" s="278"/>
      <c r="Y772" s="278" t="e">
        <f t="shared" si="21"/>
        <v>#DIV/0!</v>
      </c>
      <c r="Z772" s="279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  <c r="AM772" s="279"/>
      <c r="AN772" s="279"/>
      <c r="AO772" s="279"/>
      <c r="AP772" s="279"/>
      <c r="AQ772" s="279"/>
      <c r="AR772" s="279"/>
      <c r="AS772" s="279"/>
      <c r="AT772" s="279"/>
      <c r="AU772" s="279"/>
      <c r="AV772" s="279"/>
      <c r="AW772" s="279"/>
      <c r="AX772" s="279"/>
      <c r="AY772" s="279"/>
      <c r="AZ772" s="279"/>
      <c r="BA772" s="279"/>
      <c r="BB772" s="279"/>
      <c r="BC772" s="279"/>
      <c r="BD772" s="279"/>
      <c r="BE772" s="279"/>
      <c r="BF772" s="279"/>
      <c r="BG772" s="279"/>
      <c r="BH772" s="279"/>
      <c r="BI772" s="279"/>
      <c r="BJ772" s="279"/>
      <c r="BK772" s="279"/>
      <c r="BL772" s="279"/>
      <c r="BM772" s="279"/>
      <c r="BN772" s="279"/>
      <c r="BO772" s="279"/>
      <c r="BP772" s="279"/>
      <c r="BQ772" s="279"/>
      <c r="BR772" s="279"/>
      <c r="BS772" s="279"/>
      <c r="BT772" s="279"/>
      <c r="BU772" s="279"/>
      <c r="BV772" s="279"/>
      <c r="BW772" s="279"/>
      <c r="BX772" s="279"/>
      <c r="BY772" s="279"/>
      <c r="BZ772" s="279"/>
      <c r="CA772" s="279"/>
      <c r="CB772" s="279"/>
      <c r="CC772" s="279"/>
      <c r="CD772" s="279"/>
      <c r="CE772" s="279"/>
    </row>
    <row r="773" spans="1:83" ht="12.65" customHeight="1" x14ac:dyDescent="0.35">
      <c r="A773" s="209" t="str">
        <f>RIGHT($C$83,3)&amp;"*"&amp;RIGHT($C$82,4)&amp;"*"&amp;AP$55&amp;"*"&amp;"A"</f>
        <v>186*2020*7380*A</v>
      </c>
      <c r="B773" s="278">
        <f>ROUND(AP59,0)</f>
        <v>0</v>
      </c>
      <c r="C773" s="280">
        <f>ROUND(AP60,2)</f>
        <v>0</v>
      </c>
      <c r="D773" s="278">
        <f>ROUND(AP61,0)</f>
        <v>0</v>
      </c>
      <c r="E773" s="278">
        <f>ROUND(AP62,0)</f>
        <v>0</v>
      </c>
      <c r="F773" s="278">
        <f>ROUND(AP63,0)</f>
        <v>0</v>
      </c>
      <c r="G773" s="278">
        <f>ROUND(AP64,0)</f>
        <v>0</v>
      </c>
      <c r="H773" s="278">
        <f>ROUND(AP65,0)</f>
        <v>0</v>
      </c>
      <c r="I773" s="278">
        <f>ROUND(AP66,0)</f>
        <v>0</v>
      </c>
      <c r="J773" s="278">
        <f>ROUND(AP67,0)</f>
        <v>0</v>
      </c>
      <c r="K773" s="278">
        <f>ROUND(AP68,0)</f>
        <v>0</v>
      </c>
      <c r="L773" s="278">
        <f>ROUND(AP69,0)</f>
        <v>0</v>
      </c>
      <c r="M773" s="278">
        <f>ROUND(AP70,0)</f>
        <v>0</v>
      </c>
      <c r="N773" s="278">
        <f>ROUND(AP75,0)</f>
        <v>0</v>
      </c>
      <c r="O773" s="278">
        <f>ROUND(AP73,0)</f>
        <v>0</v>
      </c>
      <c r="P773" s="278">
        <f>IF(AP76&gt;0,ROUND(AP76,0),0)</f>
        <v>0</v>
      </c>
      <c r="Q773" s="278">
        <f>IF(AP77&gt;0,ROUND(AP77,0),0)</f>
        <v>0</v>
      </c>
      <c r="R773" s="278">
        <f>IF(AP78&gt;0,ROUND(AP78,0),0)</f>
        <v>859</v>
      </c>
      <c r="S773" s="278">
        <f>IF(AP79&gt;0,ROUND(AP79,0),0)</f>
        <v>7754</v>
      </c>
      <c r="T773" s="280">
        <f>IF(AP80&gt;0,ROUND(AP80,2),0)</f>
        <v>0</v>
      </c>
      <c r="U773" s="278"/>
      <c r="V773" s="279"/>
      <c r="W773" s="278"/>
      <c r="X773" s="278"/>
      <c r="Y773" s="278" t="e">
        <f t="shared" si="21"/>
        <v>#DIV/0!</v>
      </c>
      <c r="Z773" s="279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  <c r="AM773" s="279"/>
      <c r="AN773" s="279"/>
      <c r="AO773" s="279"/>
      <c r="AP773" s="279"/>
      <c r="AQ773" s="279"/>
      <c r="AR773" s="279"/>
      <c r="AS773" s="279"/>
      <c r="AT773" s="279"/>
      <c r="AU773" s="279"/>
      <c r="AV773" s="279"/>
      <c r="AW773" s="279"/>
      <c r="AX773" s="279"/>
      <c r="AY773" s="279"/>
      <c r="AZ773" s="279"/>
      <c r="BA773" s="279"/>
      <c r="BB773" s="279"/>
      <c r="BC773" s="279"/>
      <c r="BD773" s="279"/>
      <c r="BE773" s="279"/>
      <c r="BF773" s="279"/>
      <c r="BG773" s="279"/>
      <c r="BH773" s="279"/>
      <c r="BI773" s="279"/>
      <c r="BJ773" s="279"/>
      <c r="BK773" s="279"/>
      <c r="BL773" s="279"/>
      <c r="BM773" s="279"/>
      <c r="BN773" s="279"/>
      <c r="BO773" s="279"/>
      <c r="BP773" s="279"/>
      <c r="BQ773" s="279"/>
      <c r="BR773" s="279"/>
      <c r="BS773" s="279"/>
      <c r="BT773" s="279"/>
      <c r="BU773" s="279"/>
      <c r="BV773" s="279"/>
      <c r="BW773" s="279"/>
      <c r="BX773" s="279"/>
      <c r="BY773" s="279"/>
      <c r="BZ773" s="279"/>
      <c r="CA773" s="279"/>
      <c r="CB773" s="279"/>
      <c r="CC773" s="279"/>
      <c r="CD773" s="279"/>
      <c r="CE773" s="279"/>
    </row>
    <row r="774" spans="1:83" ht="12.65" customHeight="1" x14ac:dyDescent="0.35">
      <c r="A774" s="209" t="str">
        <f>RIGHT($C$83,3)&amp;"*"&amp;RIGHT($C$82,4)&amp;"*"&amp;AQ$55&amp;"*"&amp;"A"</f>
        <v>186*2020*7390*A</v>
      </c>
      <c r="B774" s="278">
        <f>ROUND(AQ59,0)</f>
        <v>0</v>
      </c>
      <c r="C774" s="280">
        <f>ROUND(AQ60,2)</f>
        <v>0</v>
      </c>
      <c r="D774" s="278">
        <f>ROUND(AQ61,0)</f>
        <v>0</v>
      </c>
      <c r="E774" s="278">
        <f>ROUND(AQ62,0)</f>
        <v>0</v>
      </c>
      <c r="F774" s="278">
        <f>ROUND(AQ63,0)</f>
        <v>0</v>
      </c>
      <c r="G774" s="278">
        <f>ROUND(AQ64,0)</f>
        <v>0</v>
      </c>
      <c r="H774" s="278">
        <f>ROUND(AQ65,0)</f>
        <v>0</v>
      </c>
      <c r="I774" s="278">
        <f>ROUND(AQ66,0)</f>
        <v>0</v>
      </c>
      <c r="J774" s="278">
        <f>ROUND(AQ67,0)</f>
        <v>0</v>
      </c>
      <c r="K774" s="278">
        <f>ROUND(AQ68,0)</f>
        <v>0</v>
      </c>
      <c r="L774" s="278">
        <f>ROUND(AQ69,0)</f>
        <v>0</v>
      </c>
      <c r="M774" s="278">
        <f>ROUND(AQ70,0)</f>
        <v>0</v>
      </c>
      <c r="N774" s="278">
        <f>ROUND(AQ75,0)</f>
        <v>0</v>
      </c>
      <c r="O774" s="278">
        <f>ROUND(AQ73,0)</f>
        <v>0</v>
      </c>
      <c r="P774" s="278">
        <f>IF(AQ76&gt;0,ROUND(AQ76,0),0)</f>
        <v>0</v>
      </c>
      <c r="Q774" s="278">
        <f>IF(AQ77&gt;0,ROUND(AQ77,0),0)</f>
        <v>0</v>
      </c>
      <c r="R774" s="278">
        <f>IF(AQ78&gt;0,ROUND(AQ78,0),0)</f>
        <v>0</v>
      </c>
      <c r="S774" s="278">
        <f>IF(AQ79&gt;0,ROUND(AQ79,0),0)</f>
        <v>0</v>
      </c>
      <c r="T774" s="280">
        <f>IF(AQ80&gt;0,ROUND(AQ80,2),0)</f>
        <v>0</v>
      </c>
      <c r="U774" s="278"/>
      <c r="V774" s="279"/>
      <c r="W774" s="278"/>
      <c r="X774" s="278"/>
      <c r="Y774" s="278" t="e">
        <f t="shared" si="21"/>
        <v>#DIV/0!</v>
      </c>
      <c r="Z774" s="279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  <c r="AM774" s="279"/>
      <c r="AN774" s="279"/>
      <c r="AO774" s="279"/>
      <c r="AP774" s="279"/>
      <c r="AQ774" s="279"/>
      <c r="AR774" s="279"/>
      <c r="AS774" s="279"/>
      <c r="AT774" s="279"/>
      <c r="AU774" s="279"/>
      <c r="AV774" s="279"/>
      <c r="AW774" s="279"/>
      <c r="AX774" s="279"/>
      <c r="AY774" s="279"/>
      <c r="AZ774" s="279"/>
      <c r="BA774" s="279"/>
      <c r="BB774" s="279"/>
      <c r="BC774" s="279"/>
      <c r="BD774" s="279"/>
      <c r="BE774" s="279"/>
      <c r="BF774" s="279"/>
      <c r="BG774" s="279"/>
      <c r="BH774" s="279"/>
      <c r="BI774" s="279"/>
      <c r="BJ774" s="279"/>
      <c r="BK774" s="279"/>
      <c r="BL774" s="279"/>
      <c r="BM774" s="279"/>
      <c r="BN774" s="279"/>
      <c r="BO774" s="279"/>
      <c r="BP774" s="279"/>
      <c r="BQ774" s="279"/>
      <c r="BR774" s="279"/>
      <c r="BS774" s="279"/>
      <c r="BT774" s="279"/>
      <c r="BU774" s="279"/>
      <c r="BV774" s="279"/>
      <c r="BW774" s="279"/>
      <c r="BX774" s="279"/>
      <c r="BY774" s="279"/>
      <c r="BZ774" s="279"/>
      <c r="CA774" s="279"/>
      <c r="CB774" s="279"/>
      <c r="CC774" s="279"/>
      <c r="CD774" s="279"/>
      <c r="CE774" s="279"/>
    </row>
    <row r="775" spans="1:83" ht="12.65" customHeight="1" x14ac:dyDescent="0.35">
      <c r="A775" s="209" t="str">
        <f>RIGHT($C$83,3)&amp;"*"&amp;RIGHT($C$82,4)&amp;"*"&amp;AR$55&amp;"*"&amp;"A"</f>
        <v>186*2020*7400*A</v>
      </c>
      <c r="B775" s="278">
        <f>ROUND(AR59,0)</f>
        <v>0</v>
      </c>
      <c r="C775" s="280">
        <f>ROUND(AR60,2)</f>
        <v>0</v>
      </c>
      <c r="D775" s="278">
        <f>ROUND(AR61,0)</f>
        <v>0</v>
      </c>
      <c r="E775" s="278">
        <f>ROUND(AR62,0)</f>
        <v>0</v>
      </c>
      <c r="F775" s="278">
        <f>ROUND(AR63,0)</f>
        <v>0</v>
      </c>
      <c r="G775" s="278">
        <f>ROUND(AR64,0)</f>
        <v>0</v>
      </c>
      <c r="H775" s="278">
        <f>ROUND(AR65,0)</f>
        <v>0</v>
      </c>
      <c r="I775" s="278">
        <f>ROUND(AR66,0)</f>
        <v>0</v>
      </c>
      <c r="J775" s="278">
        <f>ROUND(AR67,0)</f>
        <v>0</v>
      </c>
      <c r="K775" s="278">
        <f>ROUND(AR68,0)</f>
        <v>0</v>
      </c>
      <c r="L775" s="278">
        <f>ROUND(AR69,0)</f>
        <v>0</v>
      </c>
      <c r="M775" s="278">
        <f>ROUND(AR70,0)</f>
        <v>0</v>
      </c>
      <c r="N775" s="278">
        <f>ROUND(AR75,0)</f>
        <v>0</v>
      </c>
      <c r="O775" s="278">
        <f>ROUND(AR73,0)</f>
        <v>0</v>
      </c>
      <c r="P775" s="278">
        <f>IF(AR76&gt;0,ROUND(AR76,0),0)</f>
        <v>0</v>
      </c>
      <c r="Q775" s="278">
        <f>IF(AR77&gt;0,ROUND(AR77,0),0)</f>
        <v>0</v>
      </c>
      <c r="R775" s="278">
        <f>IF(AR78&gt;0,ROUND(AR78,0),0)</f>
        <v>0</v>
      </c>
      <c r="S775" s="278">
        <f>IF(AR79&gt;0,ROUND(AR79,0),0)</f>
        <v>0</v>
      </c>
      <c r="T775" s="280">
        <f>IF(AR80&gt;0,ROUND(AR80,2),0)</f>
        <v>0</v>
      </c>
      <c r="U775" s="278"/>
      <c r="V775" s="279"/>
      <c r="W775" s="278"/>
      <c r="X775" s="278"/>
      <c r="Y775" s="278" t="e">
        <f t="shared" si="21"/>
        <v>#DIV/0!</v>
      </c>
      <c r="Z775" s="279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  <c r="AM775" s="279"/>
      <c r="AN775" s="279"/>
      <c r="AO775" s="279"/>
      <c r="AP775" s="279"/>
      <c r="AQ775" s="279"/>
      <c r="AR775" s="279"/>
      <c r="AS775" s="279"/>
      <c r="AT775" s="279"/>
      <c r="AU775" s="279"/>
      <c r="AV775" s="279"/>
      <c r="AW775" s="279"/>
      <c r="AX775" s="279"/>
      <c r="AY775" s="279"/>
      <c r="AZ775" s="279"/>
      <c r="BA775" s="279"/>
      <c r="BB775" s="279"/>
      <c r="BC775" s="279"/>
      <c r="BD775" s="279"/>
      <c r="BE775" s="279"/>
      <c r="BF775" s="279"/>
      <c r="BG775" s="279"/>
      <c r="BH775" s="279"/>
      <c r="BI775" s="279"/>
      <c r="BJ775" s="279"/>
      <c r="BK775" s="279"/>
      <c r="BL775" s="279"/>
      <c r="BM775" s="279"/>
      <c r="BN775" s="279"/>
      <c r="BO775" s="279"/>
      <c r="BP775" s="279"/>
      <c r="BQ775" s="279"/>
      <c r="BR775" s="279"/>
      <c r="BS775" s="279"/>
      <c r="BT775" s="279"/>
      <c r="BU775" s="279"/>
      <c r="BV775" s="279"/>
      <c r="BW775" s="279"/>
      <c r="BX775" s="279"/>
      <c r="BY775" s="279"/>
      <c r="BZ775" s="279"/>
      <c r="CA775" s="279"/>
      <c r="CB775" s="279"/>
      <c r="CC775" s="279"/>
      <c r="CD775" s="279"/>
      <c r="CE775" s="279"/>
    </row>
    <row r="776" spans="1:83" ht="12.65" customHeight="1" x14ac:dyDescent="0.35">
      <c r="A776" s="209" t="str">
        <f>RIGHT($C$83,3)&amp;"*"&amp;RIGHT($C$82,4)&amp;"*"&amp;AS$55&amp;"*"&amp;"A"</f>
        <v>186*2020*7410*A</v>
      </c>
      <c r="B776" s="278">
        <f>ROUND(AS59,0)</f>
        <v>0</v>
      </c>
      <c r="C776" s="280">
        <f>ROUND(AS60,2)</f>
        <v>0</v>
      </c>
      <c r="D776" s="278">
        <f>ROUND(AS61,0)</f>
        <v>0</v>
      </c>
      <c r="E776" s="278">
        <f>ROUND(AS62,0)</f>
        <v>0</v>
      </c>
      <c r="F776" s="278">
        <f>ROUND(AS63,0)</f>
        <v>0</v>
      </c>
      <c r="G776" s="278">
        <f>ROUND(AS64,0)</f>
        <v>0</v>
      </c>
      <c r="H776" s="278">
        <f>ROUND(AS65,0)</f>
        <v>0</v>
      </c>
      <c r="I776" s="278">
        <f>ROUND(AS66,0)</f>
        <v>0</v>
      </c>
      <c r="J776" s="278">
        <f>ROUND(AS67,0)</f>
        <v>0</v>
      </c>
      <c r="K776" s="278">
        <f>ROUND(AS68,0)</f>
        <v>0</v>
      </c>
      <c r="L776" s="278">
        <f>ROUND(AS69,0)</f>
        <v>0</v>
      </c>
      <c r="M776" s="278">
        <f>ROUND(AS70,0)</f>
        <v>0</v>
      </c>
      <c r="N776" s="278">
        <f>ROUND(AS75,0)</f>
        <v>0</v>
      </c>
      <c r="O776" s="278">
        <f>ROUND(AS73,0)</f>
        <v>0</v>
      </c>
      <c r="P776" s="278">
        <f>IF(AS76&gt;0,ROUND(AS76,0),0)</f>
        <v>0</v>
      </c>
      <c r="Q776" s="278">
        <f>IF(AS77&gt;0,ROUND(AS77,0),0)</f>
        <v>0</v>
      </c>
      <c r="R776" s="278">
        <f>IF(AS78&gt;0,ROUND(AS78,0),0)</f>
        <v>0</v>
      </c>
      <c r="S776" s="278">
        <f>IF(AS79&gt;0,ROUND(AS79,0),0)</f>
        <v>0</v>
      </c>
      <c r="T776" s="280">
        <f>IF(AS80&gt;0,ROUND(AS80,2),0)</f>
        <v>0</v>
      </c>
      <c r="U776" s="278"/>
      <c r="V776" s="279"/>
      <c r="W776" s="278"/>
      <c r="X776" s="278"/>
      <c r="Y776" s="278" t="e">
        <f t="shared" si="21"/>
        <v>#DIV/0!</v>
      </c>
      <c r="Z776" s="279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  <c r="AM776" s="279"/>
      <c r="AN776" s="279"/>
      <c r="AO776" s="279"/>
      <c r="AP776" s="279"/>
      <c r="AQ776" s="279"/>
      <c r="AR776" s="279"/>
      <c r="AS776" s="279"/>
      <c r="AT776" s="279"/>
      <c r="AU776" s="279"/>
      <c r="AV776" s="279"/>
      <c r="AW776" s="279"/>
      <c r="AX776" s="279"/>
      <c r="AY776" s="279"/>
      <c r="AZ776" s="279"/>
      <c r="BA776" s="279"/>
      <c r="BB776" s="279"/>
      <c r="BC776" s="279"/>
      <c r="BD776" s="279"/>
      <c r="BE776" s="279"/>
      <c r="BF776" s="279"/>
      <c r="BG776" s="279"/>
      <c r="BH776" s="279"/>
      <c r="BI776" s="279"/>
      <c r="BJ776" s="279"/>
      <c r="BK776" s="279"/>
      <c r="BL776" s="279"/>
      <c r="BM776" s="279"/>
      <c r="BN776" s="279"/>
      <c r="BO776" s="279"/>
      <c r="BP776" s="279"/>
      <c r="BQ776" s="279"/>
      <c r="BR776" s="279"/>
      <c r="BS776" s="279"/>
      <c r="BT776" s="279"/>
      <c r="BU776" s="279"/>
      <c r="BV776" s="279"/>
      <c r="BW776" s="279"/>
      <c r="BX776" s="279"/>
      <c r="BY776" s="279"/>
      <c r="BZ776" s="279"/>
      <c r="CA776" s="279"/>
      <c r="CB776" s="279"/>
      <c r="CC776" s="279"/>
      <c r="CD776" s="279"/>
      <c r="CE776" s="279"/>
    </row>
    <row r="777" spans="1:83" ht="12.65" customHeight="1" x14ac:dyDescent="0.35">
      <c r="A777" s="209" t="str">
        <f>RIGHT($C$83,3)&amp;"*"&amp;RIGHT($C$82,4)&amp;"*"&amp;AT$55&amp;"*"&amp;"A"</f>
        <v>186*2020*7420*A</v>
      </c>
      <c r="B777" s="278">
        <f>ROUND(AT59,0)</f>
        <v>0</v>
      </c>
      <c r="C777" s="280">
        <f>ROUND(AT60,2)</f>
        <v>0</v>
      </c>
      <c r="D777" s="278">
        <f>ROUND(AT61,0)</f>
        <v>0</v>
      </c>
      <c r="E777" s="278">
        <f>ROUND(AT62,0)</f>
        <v>0</v>
      </c>
      <c r="F777" s="278">
        <f>ROUND(AT63,0)</f>
        <v>0</v>
      </c>
      <c r="G777" s="278">
        <f>ROUND(AT64,0)</f>
        <v>0</v>
      </c>
      <c r="H777" s="278">
        <f>ROUND(AT65,0)</f>
        <v>0</v>
      </c>
      <c r="I777" s="278">
        <f>ROUND(AT66,0)</f>
        <v>0</v>
      </c>
      <c r="J777" s="278">
        <f>ROUND(AT67,0)</f>
        <v>0</v>
      </c>
      <c r="K777" s="278">
        <f>ROUND(AT68,0)</f>
        <v>0</v>
      </c>
      <c r="L777" s="278">
        <f>ROUND(AT69,0)</f>
        <v>0</v>
      </c>
      <c r="M777" s="278">
        <f>ROUND(AT70,0)</f>
        <v>0</v>
      </c>
      <c r="N777" s="278">
        <f>ROUND(AT75,0)</f>
        <v>0</v>
      </c>
      <c r="O777" s="278">
        <f>ROUND(AT73,0)</f>
        <v>0</v>
      </c>
      <c r="P777" s="278">
        <f>IF(AT76&gt;0,ROUND(AT76,0),0)</f>
        <v>0</v>
      </c>
      <c r="Q777" s="278">
        <f>IF(AT77&gt;0,ROUND(AT77,0),0)</f>
        <v>0</v>
      </c>
      <c r="R777" s="278">
        <f>IF(AT78&gt;0,ROUND(AT78,0),0)</f>
        <v>0</v>
      </c>
      <c r="S777" s="278">
        <f>IF(AT79&gt;0,ROUND(AT79,0),0)</f>
        <v>0</v>
      </c>
      <c r="T777" s="280">
        <f>IF(AT80&gt;0,ROUND(AT80,2),0)</f>
        <v>0</v>
      </c>
      <c r="U777" s="278"/>
      <c r="V777" s="279"/>
      <c r="W777" s="278"/>
      <c r="X777" s="278"/>
      <c r="Y777" s="278" t="e">
        <f t="shared" si="21"/>
        <v>#DIV/0!</v>
      </c>
      <c r="Z777" s="279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  <c r="AM777" s="279"/>
      <c r="AN777" s="279"/>
      <c r="AO777" s="279"/>
      <c r="AP777" s="279"/>
      <c r="AQ777" s="279"/>
      <c r="AR777" s="279"/>
      <c r="AS777" s="279"/>
      <c r="AT777" s="279"/>
      <c r="AU777" s="279"/>
      <c r="AV777" s="279"/>
      <c r="AW777" s="279"/>
      <c r="AX777" s="279"/>
      <c r="AY777" s="279"/>
      <c r="AZ777" s="279"/>
      <c r="BA777" s="279"/>
      <c r="BB777" s="279"/>
      <c r="BC777" s="279"/>
      <c r="BD777" s="279"/>
      <c r="BE777" s="279"/>
      <c r="BF777" s="279"/>
      <c r="BG777" s="279"/>
      <c r="BH777" s="279"/>
      <c r="BI777" s="279"/>
      <c r="BJ777" s="279"/>
      <c r="BK777" s="279"/>
      <c r="BL777" s="279"/>
      <c r="BM777" s="279"/>
      <c r="BN777" s="279"/>
      <c r="BO777" s="279"/>
      <c r="BP777" s="279"/>
      <c r="BQ777" s="279"/>
      <c r="BR777" s="279"/>
      <c r="BS777" s="279"/>
      <c r="BT777" s="279"/>
      <c r="BU777" s="279"/>
      <c r="BV777" s="279"/>
      <c r="BW777" s="279"/>
      <c r="BX777" s="279"/>
      <c r="BY777" s="279"/>
      <c r="BZ777" s="279"/>
      <c r="CA777" s="279"/>
      <c r="CB777" s="279"/>
      <c r="CC777" s="279"/>
      <c r="CD777" s="279"/>
      <c r="CE777" s="279"/>
    </row>
    <row r="778" spans="1:83" ht="12.65" customHeight="1" x14ac:dyDescent="0.35">
      <c r="A778" s="209" t="str">
        <f>RIGHT($C$83,3)&amp;"*"&amp;RIGHT($C$82,4)&amp;"*"&amp;AU$55&amp;"*"&amp;"A"</f>
        <v>186*2020*7430*A</v>
      </c>
      <c r="B778" s="278">
        <f>ROUND(AU59,0)</f>
        <v>0</v>
      </c>
      <c r="C778" s="280">
        <f>ROUND(AU60,2)</f>
        <v>0</v>
      </c>
      <c r="D778" s="278">
        <f>ROUND(AU61,0)</f>
        <v>0</v>
      </c>
      <c r="E778" s="278">
        <f>ROUND(AU62,0)</f>
        <v>0</v>
      </c>
      <c r="F778" s="278">
        <f>ROUND(AU63,0)</f>
        <v>0</v>
      </c>
      <c r="G778" s="278">
        <f>ROUND(AU64,0)</f>
        <v>0</v>
      </c>
      <c r="H778" s="278">
        <f>ROUND(AU65,0)</f>
        <v>0</v>
      </c>
      <c r="I778" s="278">
        <f>ROUND(AU66,0)</f>
        <v>0</v>
      </c>
      <c r="J778" s="278">
        <f>ROUND(AU67,0)</f>
        <v>0</v>
      </c>
      <c r="K778" s="278">
        <f>ROUND(AU68,0)</f>
        <v>0</v>
      </c>
      <c r="L778" s="278">
        <f>ROUND(AU69,0)</f>
        <v>0</v>
      </c>
      <c r="M778" s="278">
        <f>ROUND(AU70,0)</f>
        <v>0</v>
      </c>
      <c r="N778" s="278">
        <f>ROUND(AU75,0)</f>
        <v>0</v>
      </c>
      <c r="O778" s="278">
        <f>ROUND(AU73,0)</f>
        <v>0</v>
      </c>
      <c r="P778" s="278">
        <f>IF(AU76&gt;0,ROUND(AU76,0),0)</f>
        <v>0</v>
      </c>
      <c r="Q778" s="278">
        <f>IF(AU77&gt;0,ROUND(AU77,0),0)</f>
        <v>0</v>
      </c>
      <c r="R778" s="278">
        <f>IF(AU78&gt;0,ROUND(AU78,0),0)</f>
        <v>0</v>
      </c>
      <c r="S778" s="278">
        <f>IF(AU79&gt;0,ROUND(AU79,0),0)</f>
        <v>0</v>
      </c>
      <c r="T778" s="280">
        <f>IF(AU80&gt;0,ROUND(AU80,2),0)</f>
        <v>0</v>
      </c>
      <c r="U778" s="278"/>
      <c r="V778" s="279"/>
      <c r="W778" s="278"/>
      <c r="X778" s="278"/>
      <c r="Y778" s="278" t="e">
        <f t="shared" si="21"/>
        <v>#DIV/0!</v>
      </c>
      <c r="Z778" s="279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  <c r="AM778" s="279"/>
      <c r="AN778" s="279"/>
      <c r="AO778" s="279"/>
      <c r="AP778" s="279"/>
      <c r="AQ778" s="279"/>
      <c r="AR778" s="279"/>
      <c r="AS778" s="279"/>
      <c r="AT778" s="279"/>
      <c r="AU778" s="279"/>
      <c r="AV778" s="279"/>
      <c r="AW778" s="279"/>
      <c r="AX778" s="279"/>
      <c r="AY778" s="279"/>
      <c r="AZ778" s="279"/>
      <c r="BA778" s="279"/>
      <c r="BB778" s="279"/>
      <c r="BC778" s="279"/>
      <c r="BD778" s="279"/>
      <c r="BE778" s="279"/>
      <c r="BF778" s="279"/>
      <c r="BG778" s="279"/>
      <c r="BH778" s="279"/>
      <c r="BI778" s="279"/>
      <c r="BJ778" s="279"/>
      <c r="BK778" s="279"/>
      <c r="BL778" s="279"/>
      <c r="BM778" s="279"/>
      <c r="BN778" s="279"/>
      <c r="BO778" s="279"/>
      <c r="BP778" s="279"/>
      <c r="BQ778" s="279"/>
      <c r="BR778" s="279"/>
      <c r="BS778" s="279"/>
      <c r="BT778" s="279"/>
      <c r="BU778" s="279"/>
      <c r="BV778" s="279"/>
      <c r="BW778" s="279"/>
      <c r="BX778" s="279"/>
      <c r="BY778" s="279"/>
      <c r="BZ778" s="279"/>
      <c r="CA778" s="279"/>
      <c r="CB778" s="279"/>
      <c r="CC778" s="279"/>
      <c r="CD778" s="279"/>
      <c r="CE778" s="279"/>
    </row>
    <row r="779" spans="1:83" ht="12.65" customHeight="1" x14ac:dyDescent="0.35">
      <c r="A779" s="209" t="str">
        <f>RIGHT($C$83,3)&amp;"*"&amp;RIGHT($C$82,4)&amp;"*"&amp;AV$55&amp;"*"&amp;"A"</f>
        <v>186*2020*7490*A</v>
      </c>
      <c r="B779" s="278"/>
      <c r="C779" s="280">
        <f>ROUND(AV60,2)</f>
        <v>6.25</v>
      </c>
      <c r="D779" s="278">
        <f>ROUND(AV61,0)</f>
        <v>281907</v>
      </c>
      <c r="E779" s="278">
        <f>ROUND(AV62,0)</f>
        <v>67198</v>
      </c>
      <c r="F779" s="278">
        <f>ROUND(AV63,0)</f>
        <v>500</v>
      </c>
      <c r="G779" s="278">
        <f>ROUND(AV64,0)</f>
        <v>183560</v>
      </c>
      <c r="H779" s="278">
        <f>ROUND(AV65,0)</f>
        <v>0</v>
      </c>
      <c r="I779" s="278">
        <f>ROUND(AV66,0)</f>
        <v>2286</v>
      </c>
      <c r="J779" s="278">
        <f>ROUND(AV67,0)</f>
        <v>0</v>
      </c>
      <c r="K779" s="278">
        <f>ROUND(AV68,0)</f>
        <v>8501</v>
      </c>
      <c r="L779" s="278">
        <f>ROUND(AV69,0)</f>
        <v>741</v>
      </c>
      <c r="M779" s="278">
        <f>ROUND(AV70,0)</f>
        <v>0</v>
      </c>
      <c r="N779" s="278">
        <f>ROUND(AV75,0)</f>
        <v>0</v>
      </c>
      <c r="O779" s="278">
        <f>ROUND(AV73,0)</f>
        <v>0</v>
      </c>
      <c r="P779" s="278">
        <f>IF(AV76&gt;0,ROUND(AV76,0),0)</f>
        <v>0</v>
      </c>
      <c r="Q779" s="278">
        <f>IF(AV77&gt;0,ROUND(AV77,0),0)</f>
        <v>0</v>
      </c>
      <c r="R779" s="278">
        <f>IF(AV78&gt;0,ROUND(AV78,0),0)</f>
        <v>0</v>
      </c>
      <c r="S779" s="278">
        <f>IF(AV79&gt;0,ROUND(AV79,0),0)</f>
        <v>0</v>
      </c>
      <c r="T779" s="280">
        <f>IF(AV80&gt;0,ROUND(AV80,2),0)</f>
        <v>0</v>
      </c>
      <c r="U779" s="278"/>
      <c r="V779" s="279"/>
      <c r="W779" s="278"/>
      <c r="X779" s="278"/>
      <c r="Y779" s="278" t="e">
        <f t="shared" si="21"/>
        <v>#DIV/0!</v>
      </c>
      <c r="Z779" s="279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  <c r="AM779" s="279"/>
      <c r="AN779" s="279"/>
      <c r="AO779" s="279"/>
      <c r="AP779" s="279"/>
      <c r="AQ779" s="279"/>
      <c r="AR779" s="279"/>
      <c r="AS779" s="279"/>
      <c r="AT779" s="279"/>
      <c r="AU779" s="279"/>
      <c r="AV779" s="279"/>
      <c r="AW779" s="279"/>
      <c r="AX779" s="279"/>
      <c r="AY779" s="279"/>
      <c r="AZ779" s="279"/>
      <c r="BA779" s="279"/>
      <c r="BB779" s="279"/>
      <c r="BC779" s="279"/>
      <c r="BD779" s="279"/>
      <c r="BE779" s="279"/>
      <c r="BF779" s="279"/>
      <c r="BG779" s="279"/>
      <c r="BH779" s="279"/>
      <c r="BI779" s="279"/>
      <c r="BJ779" s="279"/>
      <c r="BK779" s="279"/>
      <c r="BL779" s="279"/>
      <c r="BM779" s="279"/>
      <c r="BN779" s="279"/>
      <c r="BO779" s="279"/>
      <c r="BP779" s="279"/>
      <c r="BQ779" s="279"/>
      <c r="BR779" s="279"/>
      <c r="BS779" s="279"/>
      <c r="BT779" s="279"/>
      <c r="BU779" s="279"/>
      <c r="BV779" s="279"/>
      <c r="BW779" s="279"/>
      <c r="BX779" s="279"/>
      <c r="BY779" s="279"/>
      <c r="BZ779" s="279"/>
      <c r="CA779" s="279"/>
      <c r="CB779" s="279"/>
      <c r="CC779" s="279"/>
      <c r="CD779" s="279"/>
      <c r="CE779" s="279"/>
    </row>
    <row r="780" spans="1:83" ht="12.65" customHeight="1" x14ac:dyDescent="0.35">
      <c r="A780" s="209" t="str">
        <f>RIGHT($C$83,3)&amp;"*"&amp;RIGHT($C$82,4)&amp;"*"&amp;AW$55&amp;"*"&amp;"A"</f>
        <v>186*2020*8200*A</v>
      </c>
      <c r="B780" s="278"/>
      <c r="C780" s="280">
        <f>ROUND(AW60,2)</f>
        <v>0</v>
      </c>
      <c r="D780" s="278">
        <f>ROUND(AW61,0)</f>
        <v>0</v>
      </c>
      <c r="E780" s="278">
        <f>ROUND(AW62,0)</f>
        <v>0</v>
      </c>
      <c r="F780" s="278">
        <f>ROUND(AW63,0)</f>
        <v>0</v>
      </c>
      <c r="G780" s="278">
        <f>ROUND(AW64,0)</f>
        <v>0</v>
      </c>
      <c r="H780" s="278">
        <f>ROUND(AW65,0)</f>
        <v>0</v>
      </c>
      <c r="I780" s="278">
        <f>ROUND(AW66,0)</f>
        <v>0</v>
      </c>
      <c r="J780" s="278">
        <f>ROUND(AW67,0)</f>
        <v>0</v>
      </c>
      <c r="K780" s="278">
        <f>ROUND(AW68,0)</f>
        <v>0</v>
      </c>
      <c r="L780" s="278">
        <f>ROUND(AW69,0)</f>
        <v>0</v>
      </c>
      <c r="M780" s="278">
        <f>ROUND(AW70,0)</f>
        <v>0</v>
      </c>
      <c r="N780" s="278"/>
      <c r="O780" s="278"/>
      <c r="P780" s="278">
        <f>IF(AW76&gt;0,ROUND(AW76,0),0)</f>
        <v>0</v>
      </c>
      <c r="Q780" s="278">
        <f>IF(AW77&gt;0,ROUND(AW77,0),0)</f>
        <v>0</v>
      </c>
      <c r="R780" s="278">
        <f>IF(AW78&gt;0,ROUND(AW78,0),0)</f>
        <v>0</v>
      </c>
      <c r="S780" s="278">
        <f>IF(AW79&gt;0,ROUND(AW79,0),0)</f>
        <v>0</v>
      </c>
      <c r="T780" s="280">
        <f>IF(AW80&gt;0,ROUND(AW80,2),0)</f>
        <v>0</v>
      </c>
      <c r="U780" s="278"/>
      <c r="V780" s="279"/>
      <c r="W780" s="278"/>
      <c r="X780" s="278"/>
      <c r="Y780" s="278"/>
      <c r="Z780" s="279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  <c r="AM780" s="279"/>
      <c r="AN780" s="279"/>
      <c r="AO780" s="279"/>
      <c r="AP780" s="279"/>
      <c r="AQ780" s="279"/>
      <c r="AR780" s="279"/>
      <c r="AS780" s="279"/>
      <c r="AT780" s="279"/>
      <c r="AU780" s="279"/>
      <c r="AV780" s="279"/>
      <c r="AW780" s="279"/>
      <c r="AX780" s="279"/>
      <c r="AY780" s="279"/>
      <c r="AZ780" s="279"/>
      <c r="BA780" s="279"/>
      <c r="BB780" s="279"/>
      <c r="BC780" s="279"/>
      <c r="BD780" s="279"/>
      <c r="BE780" s="279"/>
      <c r="BF780" s="279"/>
      <c r="BG780" s="279"/>
      <c r="BH780" s="279"/>
      <c r="BI780" s="279"/>
      <c r="BJ780" s="279"/>
      <c r="BK780" s="279"/>
      <c r="BL780" s="279"/>
      <c r="BM780" s="279"/>
      <c r="BN780" s="279"/>
      <c r="BO780" s="279"/>
      <c r="BP780" s="279"/>
      <c r="BQ780" s="279"/>
      <c r="BR780" s="279"/>
      <c r="BS780" s="279"/>
      <c r="BT780" s="279"/>
      <c r="BU780" s="279"/>
      <c r="BV780" s="279"/>
      <c r="BW780" s="279"/>
      <c r="BX780" s="279"/>
      <c r="BY780" s="279"/>
      <c r="BZ780" s="279"/>
      <c r="CA780" s="279"/>
      <c r="CB780" s="279"/>
      <c r="CC780" s="279"/>
      <c r="CD780" s="279"/>
      <c r="CE780" s="279"/>
    </row>
    <row r="781" spans="1:83" ht="12.65" customHeight="1" x14ac:dyDescent="0.35">
      <c r="A781" s="209" t="str">
        <f>RIGHT($C$83,3)&amp;"*"&amp;RIGHT($C$82,4)&amp;"*"&amp;AX$55&amp;"*"&amp;"A"</f>
        <v>186*2020*8310*A</v>
      </c>
      <c r="B781" s="278"/>
      <c r="C781" s="280">
        <f>ROUND(AX60,2)</f>
        <v>0</v>
      </c>
      <c r="D781" s="278">
        <f>ROUND(AX61,0)</f>
        <v>0</v>
      </c>
      <c r="E781" s="278">
        <f>ROUND(AX62,0)</f>
        <v>0</v>
      </c>
      <c r="F781" s="278">
        <f>ROUND(AX63,0)</f>
        <v>0</v>
      </c>
      <c r="G781" s="278">
        <f>ROUND(AX64,0)</f>
        <v>0</v>
      </c>
      <c r="H781" s="278">
        <f>ROUND(AX65,0)</f>
        <v>0</v>
      </c>
      <c r="I781" s="278">
        <f>ROUND(AX66,0)</f>
        <v>0</v>
      </c>
      <c r="J781" s="278">
        <f>ROUND(AX67,0)</f>
        <v>0</v>
      </c>
      <c r="K781" s="278">
        <f>ROUND(AX68,0)</f>
        <v>0</v>
      </c>
      <c r="L781" s="278">
        <f>ROUND(AX69,0)</f>
        <v>0</v>
      </c>
      <c r="M781" s="278">
        <f>ROUND(AX70,0)</f>
        <v>0</v>
      </c>
      <c r="N781" s="278"/>
      <c r="O781" s="278"/>
      <c r="P781" s="278">
        <f>IF(AX76&gt;0,ROUND(AX76,0),0)</f>
        <v>0</v>
      </c>
      <c r="Q781" s="278">
        <f>IF(AX77&gt;0,ROUND(AX77,0),0)</f>
        <v>0</v>
      </c>
      <c r="R781" s="278">
        <f>IF(AX78&gt;0,ROUND(AX78,0),0)</f>
        <v>0</v>
      </c>
      <c r="S781" s="278">
        <f>IF(AX79&gt;0,ROUND(AX79,0),0)</f>
        <v>0</v>
      </c>
      <c r="T781" s="280">
        <f>IF(AX80&gt;0,ROUND(AX80,2),0)</f>
        <v>0</v>
      </c>
      <c r="U781" s="278"/>
      <c r="V781" s="279"/>
      <c r="W781" s="278"/>
      <c r="X781" s="278"/>
      <c r="Y781" s="278"/>
      <c r="Z781" s="279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  <c r="AM781" s="279"/>
      <c r="AN781" s="279"/>
      <c r="AO781" s="279"/>
      <c r="AP781" s="279"/>
      <c r="AQ781" s="279"/>
      <c r="AR781" s="279"/>
      <c r="AS781" s="279"/>
      <c r="AT781" s="279"/>
      <c r="AU781" s="279"/>
      <c r="AV781" s="279"/>
      <c r="AW781" s="279"/>
      <c r="AX781" s="279"/>
      <c r="AY781" s="279"/>
      <c r="AZ781" s="279"/>
      <c r="BA781" s="279"/>
      <c r="BB781" s="279"/>
      <c r="BC781" s="279"/>
      <c r="BD781" s="279"/>
      <c r="BE781" s="279"/>
      <c r="BF781" s="279"/>
      <c r="BG781" s="279"/>
      <c r="BH781" s="279"/>
      <c r="BI781" s="279"/>
      <c r="BJ781" s="279"/>
      <c r="BK781" s="279"/>
      <c r="BL781" s="279"/>
      <c r="BM781" s="279"/>
      <c r="BN781" s="279"/>
      <c r="BO781" s="279"/>
      <c r="BP781" s="279"/>
      <c r="BQ781" s="279"/>
      <c r="BR781" s="279"/>
      <c r="BS781" s="279"/>
      <c r="BT781" s="279"/>
      <c r="BU781" s="279"/>
      <c r="BV781" s="279"/>
      <c r="BW781" s="279"/>
      <c r="BX781" s="279"/>
      <c r="BY781" s="279"/>
      <c r="BZ781" s="279"/>
      <c r="CA781" s="279"/>
      <c r="CB781" s="279"/>
      <c r="CC781" s="279"/>
      <c r="CD781" s="279"/>
      <c r="CE781" s="279"/>
    </row>
    <row r="782" spans="1:83" ht="12.65" customHeight="1" x14ac:dyDescent="0.35">
      <c r="A782" s="209" t="str">
        <f>RIGHT($C$83,3)&amp;"*"&amp;RIGHT($C$82,4)&amp;"*"&amp;AY$55&amp;"*"&amp;"A"</f>
        <v>186*2020*8320*A</v>
      </c>
      <c r="B782" s="278">
        <f>ROUND(AY59,0)</f>
        <v>7409</v>
      </c>
      <c r="C782" s="280">
        <f>ROUND(AY60,2)</f>
        <v>6.95</v>
      </c>
      <c r="D782" s="278">
        <f>ROUND(AY61,0)</f>
        <v>344152</v>
      </c>
      <c r="E782" s="278">
        <f>ROUND(AY62,0)</f>
        <v>82036</v>
      </c>
      <c r="F782" s="278">
        <f>ROUND(AY63,0)</f>
        <v>0</v>
      </c>
      <c r="G782" s="278">
        <f>ROUND(AY64,0)</f>
        <v>156613</v>
      </c>
      <c r="H782" s="278">
        <f>ROUND(AY65,0)</f>
        <v>0</v>
      </c>
      <c r="I782" s="278">
        <f>ROUND(AY66,0)</f>
        <v>8614</v>
      </c>
      <c r="J782" s="278">
        <f>ROUND(AY67,0)</f>
        <v>83082</v>
      </c>
      <c r="K782" s="278">
        <f>ROUND(AY68,0)</f>
        <v>0</v>
      </c>
      <c r="L782" s="278">
        <f>ROUND(AY69,0)</f>
        <v>1027</v>
      </c>
      <c r="M782" s="278">
        <f>ROUND(AY70,0)</f>
        <v>0</v>
      </c>
      <c r="N782" s="278"/>
      <c r="O782" s="278"/>
      <c r="P782" s="278">
        <f>IF(AY76&gt;0,ROUND(AY76,0),0)</f>
        <v>1384</v>
      </c>
      <c r="Q782" s="278">
        <f>IF(AY77&gt;0,ROUND(AY77,0),0)</f>
        <v>0</v>
      </c>
      <c r="R782" s="278">
        <f>IF(AY78&gt;0,ROUND(AY78,0),0)</f>
        <v>0</v>
      </c>
      <c r="S782" s="278">
        <f>IF(AY79&gt;0,ROUND(AY79,0),0)</f>
        <v>0</v>
      </c>
      <c r="T782" s="280">
        <f>IF(AY80&gt;0,ROUND(AY80,2),0)</f>
        <v>0</v>
      </c>
      <c r="U782" s="278"/>
      <c r="V782" s="279"/>
      <c r="W782" s="278"/>
      <c r="X782" s="278"/>
      <c r="Y782" s="278"/>
      <c r="Z782" s="279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  <c r="AM782" s="279"/>
      <c r="AN782" s="279"/>
      <c r="AO782" s="279"/>
      <c r="AP782" s="279"/>
      <c r="AQ782" s="279"/>
      <c r="AR782" s="279"/>
      <c r="AS782" s="279"/>
      <c r="AT782" s="279"/>
      <c r="AU782" s="279"/>
      <c r="AV782" s="279"/>
      <c r="AW782" s="279"/>
      <c r="AX782" s="279"/>
      <c r="AY782" s="279"/>
      <c r="AZ782" s="279"/>
      <c r="BA782" s="279"/>
      <c r="BB782" s="279"/>
      <c r="BC782" s="279"/>
      <c r="BD782" s="279"/>
      <c r="BE782" s="279"/>
      <c r="BF782" s="279"/>
      <c r="BG782" s="279"/>
      <c r="BH782" s="279"/>
      <c r="BI782" s="279"/>
      <c r="BJ782" s="279"/>
      <c r="BK782" s="279"/>
      <c r="BL782" s="279"/>
      <c r="BM782" s="279"/>
      <c r="BN782" s="279"/>
      <c r="BO782" s="279"/>
      <c r="BP782" s="279"/>
      <c r="BQ782" s="279"/>
      <c r="BR782" s="279"/>
      <c r="BS782" s="279"/>
      <c r="BT782" s="279"/>
      <c r="BU782" s="279"/>
      <c r="BV782" s="279"/>
      <c r="BW782" s="279"/>
      <c r="BX782" s="279"/>
      <c r="BY782" s="279"/>
      <c r="BZ782" s="279"/>
      <c r="CA782" s="279"/>
      <c r="CB782" s="279"/>
      <c r="CC782" s="279"/>
      <c r="CD782" s="279"/>
      <c r="CE782" s="279"/>
    </row>
    <row r="783" spans="1:83" ht="12.65" customHeight="1" x14ac:dyDescent="0.35">
      <c r="A783" s="209" t="str">
        <f>RIGHT($C$83,3)&amp;"*"&amp;RIGHT($C$82,4)&amp;"*"&amp;AZ$55&amp;"*"&amp;"A"</f>
        <v>186*2020*8330*A</v>
      </c>
      <c r="B783" s="278">
        <f>ROUND(AZ59,0)</f>
        <v>0</v>
      </c>
      <c r="C783" s="280">
        <f>ROUND(AZ60,2)</f>
        <v>0</v>
      </c>
      <c r="D783" s="278">
        <f>ROUND(AZ61,0)</f>
        <v>0</v>
      </c>
      <c r="E783" s="278">
        <f>ROUND(AZ62,0)</f>
        <v>0</v>
      </c>
      <c r="F783" s="278">
        <f>ROUND(AZ63,0)</f>
        <v>0</v>
      </c>
      <c r="G783" s="278">
        <f>ROUND(AZ64,0)</f>
        <v>19</v>
      </c>
      <c r="H783" s="278">
        <f>ROUND(AZ65,0)</f>
        <v>0</v>
      </c>
      <c r="I783" s="278">
        <f>ROUND(AZ66,0)</f>
        <v>4388</v>
      </c>
      <c r="J783" s="278">
        <f>ROUND(AZ67,0)</f>
        <v>0</v>
      </c>
      <c r="K783" s="278">
        <f>ROUND(AZ68,0)</f>
        <v>0</v>
      </c>
      <c r="L783" s="278">
        <f>ROUND(AZ69,0)</f>
        <v>0</v>
      </c>
      <c r="M783" s="278">
        <f>ROUND(AZ70,0)</f>
        <v>0</v>
      </c>
      <c r="N783" s="278"/>
      <c r="O783" s="278"/>
      <c r="P783" s="278">
        <f>IF(AZ76&gt;0,ROUND(AZ76,0),0)</f>
        <v>0</v>
      </c>
      <c r="Q783" s="278">
        <f>IF(AZ77&gt;0,ROUND(AZ77,0),0)</f>
        <v>0</v>
      </c>
      <c r="R783" s="278">
        <f>IF(AZ78&gt;0,ROUND(AZ78,0),0)</f>
        <v>0</v>
      </c>
      <c r="S783" s="278">
        <f>IF(AZ79&gt;0,ROUND(AZ79,0),0)</f>
        <v>0</v>
      </c>
      <c r="T783" s="280">
        <f>IF(AZ80&gt;0,ROUND(AZ80,2),0)</f>
        <v>0</v>
      </c>
      <c r="U783" s="278"/>
      <c r="V783" s="279"/>
      <c r="W783" s="278"/>
      <c r="X783" s="278"/>
      <c r="Y783" s="278"/>
      <c r="Z783" s="279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  <c r="AM783" s="279"/>
      <c r="AN783" s="279"/>
      <c r="AO783" s="279"/>
      <c r="AP783" s="279"/>
      <c r="AQ783" s="279"/>
      <c r="AR783" s="279"/>
      <c r="AS783" s="279"/>
      <c r="AT783" s="279"/>
      <c r="AU783" s="279"/>
      <c r="AV783" s="279"/>
      <c r="AW783" s="279"/>
      <c r="AX783" s="279"/>
      <c r="AY783" s="279"/>
      <c r="AZ783" s="279"/>
      <c r="BA783" s="279"/>
      <c r="BB783" s="279"/>
      <c r="BC783" s="279"/>
      <c r="BD783" s="279"/>
      <c r="BE783" s="279"/>
      <c r="BF783" s="279"/>
      <c r="BG783" s="279"/>
      <c r="BH783" s="279"/>
      <c r="BI783" s="279"/>
      <c r="BJ783" s="279"/>
      <c r="BK783" s="279"/>
      <c r="BL783" s="279"/>
      <c r="BM783" s="279"/>
      <c r="BN783" s="279"/>
      <c r="BO783" s="279"/>
      <c r="BP783" s="279"/>
      <c r="BQ783" s="279"/>
      <c r="BR783" s="279"/>
      <c r="BS783" s="279"/>
      <c r="BT783" s="279"/>
      <c r="BU783" s="279"/>
      <c r="BV783" s="279"/>
      <c r="BW783" s="279"/>
      <c r="BX783" s="279"/>
      <c r="BY783" s="279"/>
      <c r="BZ783" s="279"/>
      <c r="CA783" s="279"/>
      <c r="CB783" s="279"/>
      <c r="CC783" s="279"/>
      <c r="CD783" s="279"/>
      <c r="CE783" s="279"/>
    </row>
    <row r="784" spans="1:83" ht="12.65" customHeight="1" x14ac:dyDescent="0.35">
      <c r="A784" s="209" t="str">
        <f>RIGHT($C$83,3)&amp;"*"&amp;RIGHT($C$82,4)&amp;"*"&amp;BA$55&amp;"*"&amp;"A"</f>
        <v>186*2020*8350*A</v>
      </c>
      <c r="B784" s="278">
        <f>ROUND(BA59,0)</f>
        <v>0</v>
      </c>
      <c r="C784" s="280">
        <f>ROUND(BA60,2)</f>
        <v>0</v>
      </c>
      <c r="D784" s="278">
        <f>ROUND(BA61,0)</f>
        <v>0</v>
      </c>
      <c r="E784" s="278">
        <f>ROUND(BA62,0)</f>
        <v>0</v>
      </c>
      <c r="F784" s="278">
        <f>ROUND(BA63,0)</f>
        <v>0</v>
      </c>
      <c r="G784" s="278">
        <f>ROUND(BA64,0)</f>
        <v>0</v>
      </c>
      <c r="H784" s="278">
        <f>ROUND(BA65,0)</f>
        <v>0</v>
      </c>
      <c r="I784" s="278">
        <f>ROUND(BA66,0)</f>
        <v>0</v>
      </c>
      <c r="J784" s="278">
        <f>ROUND(BA67,0)</f>
        <v>0</v>
      </c>
      <c r="K784" s="278">
        <f>ROUND(BA68,0)</f>
        <v>0</v>
      </c>
      <c r="L784" s="278">
        <f>ROUND(BA69,0)</f>
        <v>0</v>
      </c>
      <c r="M784" s="278">
        <f>ROUND(BA70,0)</f>
        <v>0</v>
      </c>
      <c r="N784" s="278"/>
      <c r="O784" s="278"/>
      <c r="P784" s="278">
        <f>IF(BA76&gt;0,ROUND(BA76,0),0)</f>
        <v>0</v>
      </c>
      <c r="Q784" s="278">
        <f>IF(BA77&gt;0,ROUND(BA77,0),0)</f>
        <v>0</v>
      </c>
      <c r="R784" s="278">
        <f>IF(BA78&gt;0,ROUND(BA78,0),0)</f>
        <v>1286</v>
      </c>
      <c r="S784" s="278">
        <f>IF(BA79&gt;0,ROUND(BA79,0),0)</f>
        <v>0</v>
      </c>
      <c r="T784" s="280">
        <f>IF(BA80&gt;0,ROUND(BA80,2),0)</f>
        <v>0</v>
      </c>
      <c r="U784" s="278"/>
      <c r="V784" s="279"/>
      <c r="W784" s="278"/>
      <c r="X784" s="278"/>
      <c r="Y784" s="278"/>
      <c r="Z784" s="279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  <c r="AM784" s="279"/>
      <c r="AN784" s="279"/>
      <c r="AO784" s="279"/>
      <c r="AP784" s="279"/>
      <c r="AQ784" s="279"/>
      <c r="AR784" s="279"/>
      <c r="AS784" s="279"/>
      <c r="AT784" s="279"/>
      <c r="AU784" s="279"/>
      <c r="AV784" s="279"/>
      <c r="AW784" s="279"/>
      <c r="AX784" s="279"/>
      <c r="AY784" s="279"/>
      <c r="AZ784" s="279"/>
      <c r="BA784" s="279"/>
      <c r="BB784" s="279"/>
      <c r="BC784" s="279"/>
      <c r="BD784" s="279"/>
      <c r="BE784" s="279"/>
      <c r="BF784" s="279"/>
      <c r="BG784" s="279"/>
      <c r="BH784" s="279"/>
      <c r="BI784" s="279"/>
      <c r="BJ784" s="279"/>
      <c r="BK784" s="279"/>
      <c r="BL784" s="279"/>
      <c r="BM784" s="279"/>
      <c r="BN784" s="279"/>
      <c r="BO784" s="279"/>
      <c r="BP784" s="279"/>
      <c r="BQ784" s="279"/>
      <c r="BR784" s="279"/>
      <c r="BS784" s="279"/>
      <c r="BT784" s="279"/>
      <c r="BU784" s="279"/>
      <c r="BV784" s="279"/>
      <c r="BW784" s="279"/>
      <c r="BX784" s="279"/>
      <c r="BY784" s="279"/>
      <c r="BZ784" s="279"/>
      <c r="CA784" s="279"/>
      <c r="CB784" s="279"/>
      <c r="CC784" s="279"/>
      <c r="CD784" s="279"/>
      <c r="CE784" s="279"/>
    </row>
    <row r="785" spans="1:83" ht="12.65" customHeight="1" x14ac:dyDescent="0.35">
      <c r="A785" s="209" t="str">
        <f>RIGHT($C$83,3)&amp;"*"&amp;RIGHT($C$82,4)&amp;"*"&amp;BB$55&amp;"*"&amp;"A"</f>
        <v>186*2020*8360*A</v>
      </c>
      <c r="B785" s="278"/>
      <c r="C785" s="280">
        <f>ROUND(BB60,2)</f>
        <v>0</v>
      </c>
      <c r="D785" s="278">
        <f>ROUND(BB61,0)</f>
        <v>0</v>
      </c>
      <c r="E785" s="278">
        <f>ROUND(BB62,0)</f>
        <v>0</v>
      </c>
      <c r="F785" s="278">
        <f>ROUND(BB63,0)</f>
        <v>0</v>
      </c>
      <c r="G785" s="278">
        <f>ROUND(BB64,0)</f>
        <v>0</v>
      </c>
      <c r="H785" s="278">
        <f>ROUND(BB65,0)</f>
        <v>0</v>
      </c>
      <c r="I785" s="278">
        <f>ROUND(BB66,0)</f>
        <v>0</v>
      </c>
      <c r="J785" s="278">
        <f>ROUND(BB67,0)</f>
        <v>0</v>
      </c>
      <c r="K785" s="278">
        <f>ROUND(BB68,0)</f>
        <v>0</v>
      </c>
      <c r="L785" s="278">
        <f>ROUND(BB69,0)</f>
        <v>0</v>
      </c>
      <c r="M785" s="278">
        <f>ROUND(BB70,0)</f>
        <v>0</v>
      </c>
      <c r="N785" s="278"/>
      <c r="O785" s="278"/>
      <c r="P785" s="278">
        <f>IF(BB76&gt;0,ROUND(BB76,0),0)</f>
        <v>0</v>
      </c>
      <c r="Q785" s="278">
        <f>IF(BB77&gt;0,ROUND(BB77,0),0)</f>
        <v>0</v>
      </c>
      <c r="R785" s="278">
        <f>IF(BB78&gt;0,ROUND(BB78,0),0)</f>
        <v>0</v>
      </c>
      <c r="S785" s="278">
        <f>IF(BB79&gt;0,ROUND(BB79,0),0)</f>
        <v>0</v>
      </c>
      <c r="T785" s="280">
        <f>IF(BB80&gt;0,ROUND(BB80,2),0)</f>
        <v>0</v>
      </c>
      <c r="U785" s="278"/>
      <c r="V785" s="279"/>
      <c r="W785" s="278"/>
      <c r="X785" s="278"/>
      <c r="Y785" s="278"/>
      <c r="Z785" s="279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  <c r="AM785" s="279"/>
      <c r="AN785" s="279"/>
      <c r="AO785" s="279"/>
      <c r="AP785" s="279"/>
      <c r="AQ785" s="279"/>
      <c r="AR785" s="279"/>
      <c r="AS785" s="279"/>
      <c r="AT785" s="279"/>
      <c r="AU785" s="279"/>
      <c r="AV785" s="279"/>
      <c r="AW785" s="279"/>
      <c r="AX785" s="279"/>
      <c r="AY785" s="279"/>
      <c r="AZ785" s="279"/>
      <c r="BA785" s="279"/>
      <c r="BB785" s="279"/>
      <c r="BC785" s="279"/>
      <c r="BD785" s="279"/>
      <c r="BE785" s="279"/>
      <c r="BF785" s="279"/>
      <c r="BG785" s="279"/>
      <c r="BH785" s="279"/>
      <c r="BI785" s="279"/>
      <c r="BJ785" s="279"/>
      <c r="BK785" s="279"/>
      <c r="BL785" s="279"/>
      <c r="BM785" s="279"/>
      <c r="BN785" s="279"/>
      <c r="BO785" s="279"/>
      <c r="BP785" s="279"/>
      <c r="BQ785" s="279"/>
      <c r="BR785" s="279"/>
      <c r="BS785" s="279"/>
      <c r="BT785" s="279"/>
      <c r="BU785" s="279"/>
      <c r="BV785" s="279"/>
      <c r="BW785" s="279"/>
      <c r="BX785" s="279"/>
      <c r="BY785" s="279"/>
      <c r="BZ785" s="279"/>
      <c r="CA785" s="279"/>
      <c r="CB785" s="279"/>
      <c r="CC785" s="279"/>
      <c r="CD785" s="279"/>
      <c r="CE785" s="279"/>
    </row>
    <row r="786" spans="1:83" ht="12.65" customHeight="1" x14ac:dyDescent="0.35">
      <c r="A786" s="209" t="str">
        <f>RIGHT($C$83,3)&amp;"*"&amp;RIGHT($C$82,4)&amp;"*"&amp;BC$55&amp;"*"&amp;"A"</f>
        <v>186*2020*8370*A</v>
      </c>
      <c r="B786" s="278"/>
      <c r="C786" s="280">
        <f>ROUND(BC60,2)</f>
        <v>0</v>
      </c>
      <c r="D786" s="278">
        <f>ROUND(BC61,0)</f>
        <v>0</v>
      </c>
      <c r="E786" s="278">
        <f>ROUND(BC62,0)</f>
        <v>0</v>
      </c>
      <c r="F786" s="278">
        <f>ROUND(BC63,0)</f>
        <v>0</v>
      </c>
      <c r="G786" s="278">
        <f>ROUND(BC64,0)</f>
        <v>0</v>
      </c>
      <c r="H786" s="278">
        <f>ROUND(BC65,0)</f>
        <v>0</v>
      </c>
      <c r="I786" s="278">
        <f>ROUND(BC66,0)</f>
        <v>0</v>
      </c>
      <c r="J786" s="278">
        <f>ROUND(BC67,0)</f>
        <v>0</v>
      </c>
      <c r="K786" s="278">
        <f>ROUND(BC68,0)</f>
        <v>0</v>
      </c>
      <c r="L786" s="278">
        <f>ROUND(BC69,0)</f>
        <v>0</v>
      </c>
      <c r="M786" s="278">
        <f>ROUND(BC70,0)</f>
        <v>0</v>
      </c>
      <c r="N786" s="278"/>
      <c r="O786" s="278"/>
      <c r="P786" s="278">
        <f>IF(BC76&gt;0,ROUND(BC76,0),0)</f>
        <v>0</v>
      </c>
      <c r="Q786" s="278">
        <f>IF(BC77&gt;0,ROUND(BC77,0),0)</f>
        <v>0</v>
      </c>
      <c r="R786" s="278">
        <f>IF(BC78&gt;0,ROUND(BC78,0),0)</f>
        <v>0</v>
      </c>
      <c r="S786" s="278">
        <f>IF(BC79&gt;0,ROUND(BC79,0),0)</f>
        <v>0</v>
      </c>
      <c r="T786" s="280">
        <f>IF(BC80&gt;0,ROUND(BC80,2),0)</f>
        <v>0</v>
      </c>
      <c r="U786" s="278"/>
      <c r="V786" s="279"/>
      <c r="W786" s="278"/>
      <c r="X786" s="278"/>
      <c r="Y786" s="278"/>
      <c r="Z786" s="279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  <c r="AM786" s="279"/>
      <c r="AN786" s="279"/>
      <c r="AO786" s="279"/>
      <c r="AP786" s="279"/>
      <c r="AQ786" s="279"/>
      <c r="AR786" s="279"/>
      <c r="AS786" s="279"/>
      <c r="AT786" s="279"/>
      <c r="AU786" s="279"/>
      <c r="AV786" s="279"/>
      <c r="AW786" s="279"/>
      <c r="AX786" s="279"/>
      <c r="AY786" s="279"/>
      <c r="AZ786" s="279"/>
      <c r="BA786" s="279"/>
      <c r="BB786" s="279"/>
      <c r="BC786" s="279"/>
      <c r="BD786" s="279"/>
      <c r="BE786" s="279"/>
      <c r="BF786" s="279"/>
      <c r="BG786" s="279"/>
      <c r="BH786" s="279"/>
      <c r="BI786" s="279"/>
      <c r="BJ786" s="279"/>
      <c r="BK786" s="279"/>
      <c r="BL786" s="279"/>
      <c r="BM786" s="279"/>
      <c r="BN786" s="279"/>
      <c r="BO786" s="279"/>
      <c r="BP786" s="279"/>
      <c r="BQ786" s="279"/>
      <c r="BR786" s="279"/>
      <c r="BS786" s="279"/>
      <c r="BT786" s="279"/>
      <c r="BU786" s="279"/>
      <c r="BV786" s="279"/>
      <c r="BW786" s="279"/>
      <c r="BX786" s="279"/>
      <c r="BY786" s="279"/>
      <c r="BZ786" s="279"/>
      <c r="CA786" s="279"/>
      <c r="CB786" s="279"/>
      <c r="CC786" s="279"/>
      <c r="CD786" s="279"/>
      <c r="CE786" s="279"/>
    </row>
    <row r="787" spans="1:83" ht="12.65" customHeight="1" x14ac:dyDescent="0.35">
      <c r="A787" s="209" t="str">
        <f>RIGHT($C$83,3)&amp;"*"&amp;RIGHT($C$82,4)&amp;"*"&amp;BD$55&amp;"*"&amp;"A"</f>
        <v>186*2020*8420*A</v>
      </c>
      <c r="B787" s="278"/>
      <c r="C787" s="280">
        <f>ROUND(BD60,2)</f>
        <v>2.25</v>
      </c>
      <c r="D787" s="278">
        <f>ROUND(BD61,0)</f>
        <v>102867</v>
      </c>
      <c r="E787" s="278">
        <f>ROUND(BD62,0)</f>
        <v>24520</v>
      </c>
      <c r="F787" s="278">
        <f>ROUND(BD63,0)</f>
        <v>0</v>
      </c>
      <c r="G787" s="278">
        <f>ROUND(BD64,0)</f>
        <v>55516</v>
      </c>
      <c r="H787" s="278">
        <f>ROUND(BD65,0)</f>
        <v>0</v>
      </c>
      <c r="I787" s="278">
        <f>ROUND(BD66,0)</f>
        <v>471</v>
      </c>
      <c r="J787" s="278">
        <f>ROUND(BD67,0)</f>
        <v>54448</v>
      </c>
      <c r="K787" s="278">
        <f>ROUND(BD68,0)</f>
        <v>3358</v>
      </c>
      <c r="L787" s="278">
        <f>ROUND(BD69,0)</f>
        <v>74525</v>
      </c>
      <c r="M787" s="278">
        <f>ROUND(BD70,0)</f>
        <v>0</v>
      </c>
      <c r="N787" s="278"/>
      <c r="O787" s="278"/>
      <c r="P787" s="278">
        <f>IF(BD76&gt;0,ROUND(BD76,0),0)</f>
        <v>907</v>
      </c>
      <c r="Q787" s="278">
        <f>IF(BD77&gt;0,ROUND(BD77,0),0)</f>
        <v>0</v>
      </c>
      <c r="R787" s="278">
        <f>IF(BD78&gt;0,ROUND(BD78,0),0)</f>
        <v>0</v>
      </c>
      <c r="S787" s="278">
        <f>IF(BD79&gt;0,ROUND(BD79,0),0)</f>
        <v>0</v>
      </c>
      <c r="T787" s="280">
        <f>IF(BD80&gt;0,ROUND(BD80,2),0)</f>
        <v>0</v>
      </c>
      <c r="U787" s="278"/>
      <c r="V787" s="279"/>
      <c r="W787" s="278"/>
      <c r="X787" s="278"/>
      <c r="Y787" s="278"/>
      <c r="Z787" s="279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  <c r="AM787" s="279"/>
      <c r="AN787" s="279"/>
      <c r="AO787" s="279"/>
      <c r="AP787" s="279"/>
      <c r="AQ787" s="279"/>
      <c r="AR787" s="279"/>
      <c r="AS787" s="279"/>
      <c r="AT787" s="279"/>
      <c r="AU787" s="279"/>
      <c r="AV787" s="279"/>
      <c r="AW787" s="279"/>
      <c r="AX787" s="279"/>
      <c r="AY787" s="279"/>
      <c r="AZ787" s="279"/>
      <c r="BA787" s="279"/>
      <c r="BB787" s="279"/>
      <c r="BC787" s="279"/>
      <c r="BD787" s="279"/>
      <c r="BE787" s="279"/>
      <c r="BF787" s="279"/>
      <c r="BG787" s="279"/>
      <c r="BH787" s="279"/>
      <c r="BI787" s="279"/>
      <c r="BJ787" s="279"/>
      <c r="BK787" s="279"/>
      <c r="BL787" s="279"/>
      <c r="BM787" s="279"/>
      <c r="BN787" s="279"/>
      <c r="BO787" s="279"/>
      <c r="BP787" s="279"/>
      <c r="BQ787" s="279"/>
      <c r="BR787" s="279"/>
      <c r="BS787" s="279"/>
      <c r="BT787" s="279"/>
      <c r="BU787" s="279"/>
      <c r="BV787" s="279"/>
      <c r="BW787" s="279"/>
      <c r="BX787" s="279"/>
      <c r="BY787" s="279"/>
      <c r="BZ787" s="279"/>
      <c r="CA787" s="279"/>
      <c r="CB787" s="279"/>
      <c r="CC787" s="279"/>
      <c r="CD787" s="279"/>
      <c r="CE787" s="279"/>
    </row>
    <row r="788" spans="1:83" ht="12.65" customHeight="1" x14ac:dyDescent="0.35">
      <c r="A788" s="209" t="str">
        <f>RIGHT($C$83,3)&amp;"*"&amp;RIGHT($C$82,4)&amp;"*"&amp;BE$55&amp;"*"&amp;"A"</f>
        <v>186*2020*8430*A</v>
      </c>
      <c r="B788" s="278">
        <f>ROUND(BE59,0)</f>
        <v>54950</v>
      </c>
      <c r="C788" s="280">
        <f>ROUND(BE60,2)</f>
        <v>4.03</v>
      </c>
      <c r="D788" s="278">
        <f>ROUND(BE61,0)</f>
        <v>236519</v>
      </c>
      <c r="E788" s="278">
        <f>ROUND(BE62,0)</f>
        <v>56379</v>
      </c>
      <c r="F788" s="278">
        <f>ROUND(BE63,0)</f>
        <v>0</v>
      </c>
      <c r="G788" s="278">
        <f>ROUND(BE64,0)</f>
        <v>38403</v>
      </c>
      <c r="H788" s="278">
        <f>ROUND(BE65,0)</f>
        <v>425201</v>
      </c>
      <c r="I788" s="278">
        <f>ROUND(BE66,0)</f>
        <v>365529</v>
      </c>
      <c r="J788" s="278">
        <f>ROUND(BE67,0)</f>
        <v>80201</v>
      </c>
      <c r="K788" s="278">
        <f>ROUND(BE68,0)</f>
        <v>9158</v>
      </c>
      <c r="L788" s="278">
        <f>ROUND(BE69,0)</f>
        <v>1802</v>
      </c>
      <c r="M788" s="278">
        <f>ROUND(BE70,0)</f>
        <v>0</v>
      </c>
      <c r="N788" s="278"/>
      <c r="O788" s="278"/>
      <c r="P788" s="278">
        <f>IF(BE76&gt;0,ROUND(BE76,0),0)</f>
        <v>1336</v>
      </c>
      <c r="Q788" s="278">
        <f>IF(BE77&gt;0,ROUND(BE77,0),0)</f>
        <v>0</v>
      </c>
      <c r="R788" s="278">
        <f>IF(BE78&gt;0,ROUND(BE78,0),0)</f>
        <v>0</v>
      </c>
      <c r="S788" s="278">
        <f>IF(BE79&gt;0,ROUND(BE79,0),0)</f>
        <v>0</v>
      </c>
      <c r="T788" s="280">
        <f>IF(BE80&gt;0,ROUND(BE80,2),0)</f>
        <v>0</v>
      </c>
      <c r="U788" s="278"/>
      <c r="V788" s="279"/>
      <c r="W788" s="278"/>
      <c r="X788" s="278"/>
      <c r="Y788" s="278"/>
      <c r="Z788" s="279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  <c r="AM788" s="279"/>
      <c r="AN788" s="279"/>
      <c r="AO788" s="279"/>
      <c r="AP788" s="279"/>
      <c r="AQ788" s="279"/>
      <c r="AR788" s="279"/>
      <c r="AS788" s="279"/>
      <c r="AT788" s="279"/>
      <c r="AU788" s="279"/>
      <c r="AV788" s="279"/>
      <c r="AW788" s="279"/>
      <c r="AX788" s="279"/>
      <c r="AY788" s="279"/>
      <c r="AZ788" s="279"/>
      <c r="BA788" s="279"/>
      <c r="BB788" s="279"/>
      <c r="BC788" s="279"/>
      <c r="BD788" s="279"/>
      <c r="BE788" s="279"/>
      <c r="BF788" s="279"/>
      <c r="BG788" s="279"/>
      <c r="BH788" s="279"/>
      <c r="BI788" s="279"/>
      <c r="BJ788" s="279"/>
      <c r="BK788" s="279"/>
      <c r="BL788" s="279"/>
      <c r="BM788" s="279"/>
      <c r="BN788" s="279"/>
      <c r="BO788" s="279"/>
      <c r="BP788" s="279"/>
      <c r="BQ788" s="279"/>
      <c r="BR788" s="279"/>
      <c r="BS788" s="279"/>
      <c r="BT788" s="279"/>
      <c r="BU788" s="279"/>
      <c r="BV788" s="279"/>
      <c r="BW788" s="279"/>
      <c r="BX788" s="279"/>
      <c r="BY788" s="279"/>
      <c r="BZ788" s="279"/>
      <c r="CA788" s="279"/>
      <c r="CB788" s="279"/>
      <c r="CC788" s="279"/>
      <c r="CD788" s="279"/>
      <c r="CE788" s="279"/>
    </row>
    <row r="789" spans="1:83" ht="12.65" customHeight="1" x14ac:dyDescent="0.35">
      <c r="A789" s="209" t="str">
        <f>RIGHT($C$83,3)&amp;"*"&amp;RIGHT($C$82,4)&amp;"*"&amp;BF$55&amp;"*"&amp;"A"</f>
        <v>186*2020*8460*A</v>
      </c>
      <c r="B789" s="278"/>
      <c r="C789" s="280">
        <f>ROUND(BF60,2)</f>
        <v>14.27</v>
      </c>
      <c r="D789" s="278">
        <f>ROUND(BF61,0)</f>
        <v>485505</v>
      </c>
      <c r="E789" s="278">
        <f>ROUND(BF62,0)</f>
        <v>115730</v>
      </c>
      <c r="F789" s="278">
        <f>ROUND(BF63,0)</f>
        <v>0</v>
      </c>
      <c r="G789" s="278">
        <f>ROUND(BF64,0)</f>
        <v>94884</v>
      </c>
      <c r="H789" s="278">
        <f>ROUND(BF65,0)</f>
        <v>0</v>
      </c>
      <c r="I789" s="278">
        <f>ROUND(BF66,0)</f>
        <v>115376</v>
      </c>
      <c r="J789" s="278">
        <f>ROUND(BF67,0)</f>
        <v>53307</v>
      </c>
      <c r="K789" s="278">
        <f>ROUND(BF68,0)</f>
        <v>0</v>
      </c>
      <c r="L789" s="278">
        <f>ROUND(BF69,0)</f>
        <v>1572</v>
      </c>
      <c r="M789" s="278">
        <f>ROUND(BF70,0)</f>
        <v>0</v>
      </c>
      <c r="N789" s="278"/>
      <c r="O789" s="278"/>
      <c r="P789" s="278">
        <f>IF(BF76&gt;0,ROUND(BF76,0),0)</f>
        <v>888</v>
      </c>
      <c r="Q789" s="278">
        <f>IF(BF77&gt;0,ROUND(BF77,0),0)</f>
        <v>0</v>
      </c>
      <c r="R789" s="278">
        <f>IF(BF78&gt;0,ROUND(BF78,0),0)</f>
        <v>0</v>
      </c>
      <c r="S789" s="278">
        <f>IF(BF79&gt;0,ROUND(BF79,0),0)</f>
        <v>0</v>
      </c>
      <c r="T789" s="280">
        <f>IF(BF80&gt;0,ROUND(BF80,2),0)</f>
        <v>0</v>
      </c>
      <c r="U789" s="278"/>
      <c r="V789" s="279"/>
      <c r="W789" s="278"/>
      <c r="X789" s="278"/>
      <c r="Y789" s="278"/>
      <c r="Z789" s="279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  <c r="AM789" s="279"/>
      <c r="AN789" s="279"/>
      <c r="AO789" s="279"/>
      <c r="AP789" s="279"/>
      <c r="AQ789" s="279"/>
      <c r="AR789" s="279"/>
      <c r="AS789" s="279"/>
      <c r="AT789" s="279"/>
      <c r="AU789" s="279"/>
      <c r="AV789" s="279"/>
      <c r="AW789" s="279"/>
      <c r="AX789" s="279"/>
      <c r="AY789" s="279"/>
      <c r="AZ789" s="279"/>
      <c r="BA789" s="279"/>
      <c r="BB789" s="279"/>
      <c r="BC789" s="279"/>
      <c r="BD789" s="279"/>
      <c r="BE789" s="279"/>
      <c r="BF789" s="279"/>
      <c r="BG789" s="279"/>
      <c r="BH789" s="279"/>
      <c r="BI789" s="279"/>
      <c r="BJ789" s="279"/>
      <c r="BK789" s="279"/>
      <c r="BL789" s="279"/>
      <c r="BM789" s="279"/>
      <c r="BN789" s="279"/>
      <c r="BO789" s="279"/>
      <c r="BP789" s="279"/>
      <c r="BQ789" s="279"/>
      <c r="BR789" s="279"/>
      <c r="BS789" s="279"/>
      <c r="BT789" s="279"/>
      <c r="BU789" s="279"/>
      <c r="BV789" s="279"/>
      <c r="BW789" s="279"/>
      <c r="BX789" s="279"/>
      <c r="BY789" s="279"/>
      <c r="BZ789" s="279"/>
      <c r="CA789" s="279"/>
      <c r="CB789" s="279"/>
      <c r="CC789" s="279"/>
      <c r="CD789" s="279"/>
      <c r="CE789" s="279"/>
    </row>
    <row r="790" spans="1:83" ht="12.65" customHeight="1" x14ac:dyDescent="0.35">
      <c r="A790" s="209" t="str">
        <f>RIGHT($C$83,3)&amp;"*"&amp;RIGHT($C$82,4)&amp;"*"&amp;BG$55&amp;"*"&amp;"A"</f>
        <v>186*2020*8470*A</v>
      </c>
      <c r="B790" s="278"/>
      <c r="C790" s="280">
        <f>ROUND(BG60,2)</f>
        <v>0</v>
      </c>
      <c r="D790" s="278">
        <f>ROUND(BG61,0)</f>
        <v>0</v>
      </c>
      <c r="E790" s="278">
        <f>ROUND(BG62,0)</f>
        <v>0</v>
      </c>
      <c r="F790" s="278">
        <f>ROUND(BG63,0)</f>
        <v>0</v>
      </c>
      <c r="G790" s="278">
        <f>ROUND(BG64,0)</f>
        <v>0</v>
      </c>
      <c r="H790" s="278">
        <f>ROUND(BG65,0)</f>
        <v>56912</v>
      </c>
      <c r="I790" s="278">
        <f>ROUND(BG66,0)</f>
        <v>65734</v>
      </c>
      <c r="J790" s="278">
        <f>ROUND(BG67,0)</f>
        <v>0</v>
      </c>
      <c r="K790" s="278">
        <f>ROUND(BG68,0)</f>
        <v>17443</v>
      </c>
      <c r="L790" s="278">
        <f>ROUND(BG69,0)</f>
        <v>56</v>
      </c>
      <c r="M790" s="278">
        <f>ROUND(BG70,0)</f>
        <v>0</v>
      </c>
      <c r="N790" s="278"/>
      <c r="O790" s="278"/>
      <c r="P790" s="278">
        <f>IF(BG76&gt;0,ROUND(BG76,0),0)</f>
        <v>0</v>
      </c>
      <c r="Q790" s="278">
        <f>IF(BG77&gt;0,ROUND(BG77,0),0)</f>
        <v>0</v>
      </c>
      <c r="R790" s="278">
        <f>IF(BG78&gt;0,ROUND(BG78,0),0)</f>
        <v>0</v>
      </c>
      <c r="S790" s="278">
        <f>IF(BG79&gt;0,ROUND(BG79,0),0)</f>
        <v>0</v>
      </c>
      <c r="T790" s="280">
        <f>IF(BG80&gt;0,ROUND(BG80,2),0)</f>
        <v>0</v>
      </c>
      <c r="U790" s="278"/>
      <c r="V790" s="279"/>
      <c r="W790" s="278"/>
      <c r="X790" s="278"/>
      <c r="Y790" s="278"/>
      <c r="Z790" s="279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  <c r="AM790" s="279"/>
      <c r="AN790" s="279"/>
      <c r="AO790" s="279"/>
      <c r="AP790" s="279"/>
      <c r="AQ790" s="279"/>
      <c r="AR790" s="279"/>
      <c r="AS790" s="279"/>
      <c r="AT790" s="279"/>
      <c r="AU790" s="279"/>
      <c r="AV790" s="279"/>
      <c r="AW790" s="279"/>
      <c r="AX790" s="279"/>
      <c r="AY790" s="279"/>
      <c r="AZ790" s="279"/>
      <c r="BA790" s="279"/>
      <c r="BB790" s="279"/>
      <c r="BC790" s="279"/>
      <c r="BD790" s="279"/>
      <c r="BE790" s="279"/>
      <c r="BF790" s="279"/>
      <c r="BG790" s="279"/>
      <c r="BH790" s="279"/>
      <c r="BI790" s="279"/>
      <c r="BJ790" s="279"/>
      <c r="BK790" s="279"/>
      <c r="BL790" s="279"/>
      <c r="BM790" s="279"/>
      <c r="BN790" s="279"/>
      <c r="BO790" s="279"/>
      <c r="BP790" s="279"/>
      <c r="BQ790" s="279"/>
      <c r="BR790" s="279"/>
      <c r="BS790" s="279"/>
      <c r="BT790" s="279"/>
      <c r="BU790" s="279"/>
      <c r="BV790" s="279"/>
      <c r="BW790" s="279"/>
      <c r="BX790" s="279"/>
      <c r="BY790" s="279"/>
      <c r="BZ790" s="279"/>
      <c r="CA790" s="279"/>
      <c r="CB790" s="279"/>
      <c r="CC790" s="279"/>
      <c r="CD790" s="279"/>
      <c r="CE790" s="279"/>
    </row>
    <row r="791" spans="1:83" ht="12.65" customHeight="1" x14ac:dyDescent="0.35">
      <c r="A791" s="209" t="str">
        <f>RIGHT($C$83,3)&amp;"*"&amp;RIGHT($C$82,4)&amp;"*"&amp;BH$55&amp;"*"&amp;"A"</f>
        <v>186*2020*8480*A</v>
      </c>
      <c r="B791" s="278"/>
      <c r="C791" s="280">
        <f>ROUND(BH60,2)</f>
        <v>6.72</v>
      </c>
      <c r="D791" s="278">
        <f>ROUND(BH61,0)</f>
        <v>567333</v>
      </c>
      <c r="E791" s="278">
        <f>ROUND(BH62,0)</f>
        <v>135236</v>
      </c>
      <c r="F791" s="278">
        <f>ROUND(BH63,0)</f>
        <v>0</v>
      </c>
      <c r="G791" s="278">
        <f>ROUND(BH64,0)</f>
        <v>216477</v>
      </c>
      <c r="H791" s="278">
        <f>ROUND(BH65,0)</f>
        <v>0</v>
      </c>
      <c r="I791" s="278">
        <f>ROUND(BH66,0)</f>
        <v>1434581</v>
      </c>
      <c r="J791" s="278">
        <f>ROUND(BH67,0)</f>
        <v>26173</v>
      </c>
      <c r="K791" s="278">
        <f>ROUND(BH68,0)</f>
        <v>0</v>
      </c>
      <c r="L791" s="278">
        <f>ROUND(BH69,0)</f>
        <v>2896</v>
      </c>
      <c r="M791" s="278">
        <f>ROUND(BH70,0)</f>
        <v>0</v>
      </c>
      <c r="N791" s="278"/>
      <c r="O791" s="278"/>
      <c r="P791" s="278">
        <f>IF(BH76&gt;0,ROUND(BH76,0),0)</f>
        <v>436</v>
      </c>
      <c r="Q791" s="278">
        <f>IF(BH77&gt;0,ROUND(BH77,0),0)</f>
        <v>0</v>
      </c>
      <c r="R791" s="278">
        <f>IF(BH78&gt;0,ROUND(BH78,0),0)</f>
        <v>3535</v>
      </c>
      <c r="S791" s="278">
        <f>IF(BH79&gt;0,ROUND(BH79,0),0)</f>
        <v>0</v>
      </c>
      <c r="T791" s="280">
        <f>IF(BH80&gt;0,ROUND(BH80,2),0)</f>
        <v>0</v>
      </c>
      <c r="U791" s="278"/>
      <c r="V791" s="279"/>
      <c r="W791" s="278"/>
      <c r="X791" s="278"/>
      <c r="Y791" s="278"/>
      <c r="Z791" s="279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  <c r="AM791" s="279"/>
      <c r="AN791" s="279"/>
      <c r="AO791" s="279"/>
      <c r="AP791" s="279"/>
      <c r="AQ791" s="279"/>
      <c r="AR791" s="279"/>
      <c r="AS791" s="279"/>
      <c r="AT791" s="279"/>
      <c r="AU791" s="279"/>
      <c r="AV791" s="279"/>
      <c r="AW791" s="279"/>
      <c r="AX791" s="279"/>
      <c r="AY791" s="279"/>
      <c r="AZ791" s="279"/>
      <c r="BA791" s="279"/>
      <c r="BB791" s="279"/>
      <c r="BC791" s="279"/>
      <c r="BD791" s="279"/>
      <c r="BE791" s="279"/>
      <c r="BF791" s="279"/>
      <c r="BG791" s="279"/>
      <c r="BH791" s="279"/>
      <c r="BI791" s="279"/>
      <c r="BJ791" s="279"/>
      <c r="BK791" s="279"/>
      <c r="BL791" s="279"/>
      <c r="BM791" s="279"/>
      <c r="BN791" s="279"/>
      <c r="BO791" s="279"/>
      <c r="BP791" s="279"/>
      <c r="BQ791" s="279"/>
      <c r="BR791" s="279"/>
      <c r="BS791" s="279"/>
      <c r="BT791" s="279"/>
      <c r="BU791" s="279"/>
      <c r="BV791" s="279"/>
      <c r="BW791" s="279"/>
      <c r="BX791" s="279"/>
      <c r="BY791" s="279"/>
      <c r="BZ791" s="279"/>
      <c r="CA791" s="279"/>
      <c r="CB791" s="279"/>
      <c r="CC791" s="279"/>
      <c r="CD791" s="279"/>
      <c r="CE791" s="279"/>
    </row>
    <row r="792" spans="1:83" ht="12.65" customHeight="1" x14ac:dyDescent="0.35">
      <c r="A792" s="209" t="str">
        <f>RIGHT($C$83,3)&amp;"*"&amp;RIGHT($C$82,4)&amp;"*"&amp;BI$55&amp;"*"&amp;"A"</f>
        <v>186*2020*8490*A</v>
      </c>
      <c r="B792" s="278"/>
      <c r="C792" s="280">
        <f>ROUND(BI60,2)</f>
        <v>0</v>
      </c>
      <c r="D792" s="278">
        <f>ROUND(BI61,0)</f>
        <v>0</v>
      </c>
      <c r="E792" s="278">
        <f>ROUND(BI62,0)</f>
        <v>0</v>
      </c>
      <c r="F792" s="278">
        <f>ROUND(BI63,0)</f>
        <v>0</v>
      </c>
      <c r="G792" s="278">
        <f>ROUND(BI64,0)</f>
        <v>0</v>
      </c>
      <c r="H792" s="278">
        <f>ROUND(BI65,0)</f>
        <v>0</v>
      </c>
      <c r="I792" s="278">
        <f>ROUND(BI66,0)</f>
        <v>0</v>
      </c>
      <c r="J792" s="278">
        <f>ROUND(BI67,0)</f>
        <v>0</v>
      </c>
      <c r="K792" s="278">
        <f>ROUND(BI68,0)</f>
        <v>0</v>
      </c>
      <c r="L792" s="278">
        <f>ROUND(BI69,0)</f>
        <v>0</v>
      </c>
      <c r="M792" s="278">
        <f>ROUND(BI70,0)</f>
        <v>0</v>
      </c>
      <c r="N792" s="278"/>
      <c r="O792" s="278"/>
      <c r="P792" s="278">
        <f>IF(BI76&gt;0,ROUND(BI76,0),0)</f>
        <v>0</v>
      </c>
      <c r="Q792" s="278">
        <f>IF(BI77&gt;0,ROUND(BI77,0),0)</f>
        <v>0</v>
      </c>
      <c r="R792" s="278">
        <f>IF(BI78&gt;0,ROUND(BI78,0),0)</f>
        <v>0</v>
      </c>
      <c r="S792" s="278">
        <f>IF(BI79&gt;0,ROUND(BI79,0),0)</f>
        <v>0</v>
      </c>
      <c r="T792" s="280">
        <f>IF(BI80&gt;0,ROUND(BI80,2),0)</f>
        <v>0</v>
      </c>
      <c r="U792" s="278"/>
      <c r="V792" s="279"/>
      <c r="W792" s="278"/>
      <c r="X792" s="278"/>
      <c r="Y792" s="278"/>
      <c r="Z792" s="279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  <c r="AM792" s="279"/>
      <c r="AN792" s="279"/>
      <c r="AO792" s="279"/>
      <c r="AP792" s="279"/>
      <c r="AQ792" s="279"/>
      <c r="AR792" s="279"/>
      <c r="AS792" s="279"/>
      <c r="AT792" s="279"/>
      <c r="AU792" s="279"/>
      <c r="AV792" s="279"/>
      <c r="AW792" s="279"/>
      <c r="AX792" s="279"/>
      <c r="AY792" s="279"/>
      <c r="AZ792" s="279"/>
      <c r="BA792" s="279"/>
      <c r="BB792" s="279"/>
      <c r="BC792" s="279"/>
      <c r="BD792" s="279"/>
      <c r="BE792" s="279"/>
      <c r="BF792" s="279"/>
      <c r="BG792" s="279"/>
      <c r="BH792" s="279"/>
      <c r="BI792" s="279"/>
      <c r="BJ792" s="279"/>
      <c r="BK792" s="279"/>
      <c r="BL792" s="279"/>
      <c r="BM792" s="279"/>
      <c r="BN792" s="279"/>
      <c r="BO792" s="279"/>
      <c r="BP792" s="279"/>
      <c r="BQ792" s="279"/>
      <c r="BR792" s="279"/>
      <c r="BS792" s="279"/>
      <c r="BT792" s="279"/>
      <c r="BU792" s="279"/>
      <c r="BV792" s="279"/>
      <c r="BW792" s="279"/>
      <c r="BX792" s="279"/>
      <c r="BY792" s="279"/>
      <c r="BZ792" s="279"/>
      <c r="CA792" s="279"/>
      <c r="CB792" s="279"/>
      <c r="CC792" s="279"/>
      <c r="CD792" s="279"/>
      <c r="CE792" s="279"/>
    </row>
    <row r="793" spans="1:83" ht="12.65" customHeight="1" x14ac:dyDescent="0.35">
      <c r="A793" s="209" t="str">
        <f>RIGHT($C$83,3)&amp;"*"&amp;RIGHT($C$82,4)&amp;"*"&amp;BJ$55&amp;"*"&amp;"A"</f>
        <v>186*2020*8510*A</v>
      </c>
      <c r="B793" s="278"/>
      <c r="C793" s="280">
        <f>ROUND(BJ60,2)</f>
        <v>6.13</v>
      </c>
      <c r="D793" s="278">
        <f>ROUND(BJ61,0)</f>
        <v>417059</v>
      </c>
      <c r="E793" s="278">
        <f>ROUND(BJ62,0)</f>
        <v>99415</v>
      </c>
      <c r="F793" s="278">
        <f>ROUND(BJ63,0)</f>
        <v>83772</v>
      </c>
      <c r="G793" s="278">
        <f>ROUND(BJ64,0)</f>
        <v>2485</v>
      </c>
      <c r="H793" s="278">
        <f>ROUND(BJ65,0)</f>
        <v>0</v>
      </c>
      <c r="I793" s="278">
        <f>ROUND(BJ66,0)</f>
        <v>913</v>
      </c>
      <c r="J793" s="278">
        <f>ROUND(BJ67,0)</f>
        <v>18189</v>
      </c>
      <c r="K793" s="278">
        <f>ROUND(BJ68,0)</f>
        <v>0</v>
      </c>
      <c r="L793" s="278">
        <f>ROUND(BJ69,0)</f>
        <v>-34756</v>
      </c>
      <c r="M793" s="278">
        <f>ROUND(BJ70,0)</f>
        <v>0</v>
      </c>
      <c r="N793" s="278"/>
      <c r="O793" s="278"/>
      <c r="P793" s="278">
        <f>IF(BJ76&gt;0,ROUND(BJ76,0),0)</f>
        <v>303</v>
      </c>
      <c r="Q793" s="278">
        <f>IF(BJ77&gt;0,ROUND(BJ77,0),0)</f>
        <v>0</v>
      </c>
      <c r="R793" s="278">
        <f>IF(BJ78&gt;0,ROUND(BJ78,0),0)</f>
        <v>0</v>
      </c>
      <c r="S793" s="278">
        <f>IF(BJ79&gt;0,ROUND(BJ79,0),0)</f>
        <v>0</v>
      </c>
      <c r="T793" s="280">
        <f>IF(BJ80&gt;0,ROUND(BJ80,2),0)</f>
        <v>0</v>
      </c>
      <c r="U793" s="278"/>
      <c r="V793" s="279"/>
      <c r="W793" s="278"/>
      <c r="X793" s="278"/>
      <c r="Y793" s="278"/>
      <c r="Z793" s="279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  <c r="AM793" s="279"/>
      <c r="AN793" s="279"/>
      <c r="AO793" s="279"/>
      <c r="AP793" s="279"/>
      <c r="AQ793" s="279"/>
      <c r="AR793" s="279"/>
      <c r="AS793" s="279"/>
      <c r="AT793" s="279"/>
      <c r="AU793" s="279"/>
      <c r="AV793" s="279"/>
      <c r="AW793" s="279"/>
      <c r="AX793" s="279"/>
      <c r="AY793" s="279"/>
      <c r="AZ793" s="279"/>
      <c r="BA793" s="279"/>
      <c r="BB793" s="279"/>
      <c r="BC793" s="279"/>
      <c r="BD793" s="279"/>
      <c r="BE793" s="279"/>
      <c r="BF793" s="279"/>
      <c r="BG793" s="279"/>
      <c r="BH793" s="279"/>
      <c r="BI793" s="279"/>
      <c r="BJ793" s="279"/>
      <c r="BK793" s="279"/>
      <c r="BL793" s="279"/>
      <c r="BM793" s="279"/>
      <c r="BN793" s="279"/>
      <c r="BO793" s="279"/>
      <c r="BP793" s="279"/>
      <c r="BQ793" s="279"/>
      <c r="BR793" s="279"/>
      <c r="BS793" s="279"/>
      <c r="BT793" s="279"/>
      <c r="BU793" s="279"/>
      <c r="BV793" s="279"/>
      <c r="BW793" s="279"/>
      <c r="BX793" s="279"/>
      <c r="BY793" s="279"/>
      <c r="BZ793" s="279"/>
      <c r="CA793" s="279"/>
      <c r="CB793" s="279"/>
      <c r="CC793" s="279"/>
      <c r="CD793" s="279"/>
      <c r="CE793" s="279"/>
    </row>
    <row r="794" spans="1:83" ht="12.65" customHeight="1" x14ac:dyDescent="0.35">
      <c r="A794" s="209" t="str">
        <f>RIGHT($C$83,3)&amp;"*"&amp;RIGHT($C$82,4)&amp;"*"&amp;BK$55&amp;"*"&amp;"A"</f>
        <v>186*2020*8530*A</v>
      </c>
      <c r="B794" s="278"/>
      <c r="C794" s="280">
        <f>ROUND(BK60,2)</f>
        <v>36.909999999999997</v>
      </c>
      <c r="D794" s="278">
        <f>ROUND(BK61,0)</f>
        <v>1571268</v>
      </c>
      <c r="E794" s="278">
        <f>ROUND(BK62,0)</f>
        <v>374544</v>
      </c>
      <c r="F794" s="278">
        <f>ROUND(BK63,0)</f>
        <v>4250</v>
      </c>
      <c r="G794" s="278">
        <f>ROUND(BK64,0)</f>
        <v>13549</v>
      </c>
      <c r="H794" s="278">
        <f>ROUND(BK65,0)</f>
        <v>0</v>
      </c>
      <c r="I794" s="278">
        <f>ROUND(BK66,0)</f>
        <v>1847736</v>
      </c>
      <c r="J794" s="278">
        <f>ROUND(BK67,0)</f>
        <v>18189</v>
      </c>
      <c r="K794" s="278">
        <f>ROUND(BK68,0)</f>
        <v>0</v>
      </c>
      <c r="L794" s="278">
        <f>ROUND(BK69,0)</f>
        <v>105</v>
      </c>
      <c r="M794" s="278">
        <f>ROUND(BK70,0)</f>
        <v>0</v>
      </c>
      <c r="N794" s="278"/>
      <c r="O794" s="278"/>
      <c r="P794" s="278">
        <f>IF(BK76&gt;0,ROUND(BK76,0),0)</f>
        <v>303</v>
      </c>
      <c r="Q794" s="278">
        <f>IF(BK77&gt;0,ROUND(BK77,0),0)</f>
        <v>0</v>
      </c>
      <c r="R794" s="278">
        <f>IF(BK78&gt;0,ROUND(BK78,0),0)</f>
        <v>2749</v>
      </c>
      <c r="S794" s="278">
        <f>IF(BK79&gt;0,ROUND(BK79,0),0)</f>
        <v>0</v>
      </c>
      <c r="T794" s="280">
        <f>IF(BK80&gt;0,ROUND(BK80,2),0)</f>
        <v>0</v>
      </c>
      <c r="U794" s="278"/>
      <c r="V794" s="279"/>
      <c r="W794" s="278"/>
      <c r="X794" s="278"/>
      <c r="Y794" s="278"/>
      <c r="Z794" s="279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  <c r="AM794" s="279"/>
      <c r="AN794" s="279"/>
      <c r="AO794" s="279"/>
      <c r="AP794" s="279"/>
      <c r="AQ794" s="279"/>
      <c r="AR794" s="279"/>
      <c r="AS794" s="279"/>
      <c r="AT794" s="279"/>
      <c r="AU794" s="279"/>
      <c r="AV794" s="279"/>
      <c r="AW794" s="279"/>
      <c r="AX794" s="279"/>
      <c r="AY794" s="279"/>
      <c r="AZ794" s="279"/>
      <c r="BA794" s="279"/>
      <c r="BB794" s="279"/>
      <c r="BC794" s="279"/>
      <c r="BD794" s="279"/>
      <c r="BE794" s="279"/>
      <c r="BF794" s="279"/>
      <c r="BG794" s="279"/>
      <c r="BH794" s="279"/>
      <c r="BI794" s="279"/>
      <c r="BJ794" s="279"/>
      <c r="BK794" s="279"/>
      <c r="BL794" s="279"/>
      <c r="BM794" s="279"/>
      <c r="BN794" s="279"/>
      <c r="BO794" s="279"/>
      <c r="BP794" s="279"/>
      <c r="BQ794" s="279"/>
      <c r="BR794" s="279"/>
      <c r="BS794" s="279"/>
      <c r="BT794" s="279"/>
      <c r="BU794" s="279"/>
      <c r="BV794" s="279"/>
      <c r="BW794" s="279"/>
      <c r="BX794" s="279"/>
      <c r="BY794" s="279"/>
      <c r="BZ794" s="279"/>
      <c r="CA794" s="279"/>
      <c r="CB794" s="279"/>
      <c r="CC794" s="279"/>
      <c r="CD794" s="279"/>
      <c r="CE794" s="279"/>
    </row>
    <row r="795" spans="1:83" ht="12.65" customHeight="1" x14ac:dyDescent="0.35">
      <c r="A795" s="209" t="str">
        <f>RIGHT($C$83,3)&amp;"*"&amp;RIGHT($C$82,4)&amp;"*"&amp;BL$55&amp;"*"&amp;"A"</f>
        <v>186*2020*8560*A</v>
      </c>
      <c r="B795" s="278"/>
      <c r="C795" s="280">
        <f>ROUND(BL60,2)</f>
        <v>0</v>
      </c>
      <c r="D795" s="278">
        <f>ROUND(BL61,0)</f>
        <v>0</v>
      </c>
      <c r="E795" s="278">
        <f>ROUND(BL62,0)</f>
        <v>0</v>
      </c>
      <c r="F795" s="278">
        <f>ROUND(BL63,0)</f>
        <v>0</v>
      </c>
      <c r="G795" s="278">
        <f>ROUND(BL64,0)</f>
        <v>0</v>
      </c>
      <c r="H795" s="278">
        <f>ROUND(BL65,0)</f>
        <v>0</v>
      </c>
      <c r="I795" s="278">
        <f>ROUND(BL66,0)</f>
        <v>0</v>
      </c>
      <c r="J795" s="278">
        <f>ROUND(BL67,0)</f>
        <v>0</v>
      </c>
      <c r="K795" s="278">
        <f>ROUND(BL68,0)</f>
        <v>0</v>
      </c>
      <c r="L795" s="278">
        <f>ROUND(BL69,0)</f>
        <v>0</v>
      </c>
      <c r="M795" s="278">
        <f>ROUND(BL70,0)</f>
        <v>0</v>
      </c>
      <c r="N795" s="278"/>
      <c r="O795" s="278"/>
      <c r="P795" s="278">
        <f>IF(BL76&gt;0,ROUND(BL76,0),0)</f>
        <v>0</v>
      </c>
      <c r="Q795" s="278">
        <f>IF(BL77&gt;0,ROUND(BL77,0),0)</f>
        <v>0</v>
      </c>
      <c r="R795" s="278">
        <f>IF(BL78&gt;0,ROUND(BL78,0),0)</f>
        <v>3188</v>
      </c>
      <c r="S795" s="278">
        <f>IF(BL79&gt;0,ROUND(BL79,0),0)</f>
        <v>0</v>
      </c>
      <c r="T795" s="280">
        <f>IF(BL80&gt;0,ROUND(BL80,2),0)</f>
        <v>0</v>
      </c>
      <c r="U795" s="278"/>
      <c r="V795" s="279"/>
      <c r="W795" s="278"/>
      <c r="X795" s="278"/>
      <c r="Y795" s="278"/>
      <c r="Z795" s="279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  <c r="AM795" s="279"/>
      <c r="AN795" s="279"/>
      <c r="AO795" s="279"/>
      <c r="AP795" s="279"/>
      <c r="AQ795" s="279"/>
      <c r="AR795" s="279"/>
      <c r="AS795" s="279"/>
      <c r="AT795" s="279"/>
      <c r="AU795" s="279"/>
      <c r="AV795" s="279"/>
      <c r="AW795" s="279"/>
      <c r="AX795" s="279"/>
      <c r="AY795" s="279"/>
      <c r="AZ795" s="279"/>
      <c r="BA795" s="279"/>
      <c r="BB795" s="279"/>
      <c r="BC795" s="279"/>
      <c r="BD795" s="279"/>
      <c r="BE795" s="279"/>
      <c r="BF795" s="279"/>
      <c r="BG795" s="279"/>
      <c r="BH795" s="279"/>
      <c r="BI795" s="279"/>
      <c r="BJ795" s="279"/>
      <c r="BK795" s="279"/>
      <c r="BL795" s="279"/>
      <c r="BM795" s="279"/>
      <c r="BN795" s="279"/>
      <c r="BO795" s="279"/>
      <c r="BP795" s="279"/>
      <c r="BQ795" s="279"/>
      <c r="BR795" s="279"/>
      <c r="BS795" s="279"/>
      <c r="BT795" s="279"/>
      <c r="BU795" s="279"/>
      <c r="BV795" s="279"/>
      <c r="BW795" s="279"/>
      <c r="BX795" s="279"/>
      <c r="BY795" s="279"/>
      <c r="BZ795" s="279"/>
      <c r="CA795" s="279"/>
      <c r="CB795" s="279"/>
      <c r="CC795" s="279"/>
      <c r="CD795" s="279"/>
      <c r="CE795" s="279"/>
    </row>
    <row r="796" spans="1:83" ht="12.65" customHeight="1" x14ac:dyDescent="0.35">
      <c r="A796" s="209" t="str">
        <f>RIGHT($C$83,3)&amp;"*"&amp;RIGHT($C$82,4)&amp;"*"&amp;BM$55&amp;"*"&amp;"A"</f>
        <v>186*2020*8590*A</v>
      </c>
      <c r="B796" s="278"/>
      <c r="C796" s="280">
        <f>ROUND(BM60,2)</f>
        <v>0</v>
      </c>
      <c r="D796" s="278">
        <f>ROUND(BM61,0)</f>
        <v>0</v>
      </c>
      <c r="E796" s="278">
        <f>ROUND(BM62,0)</f>
        <v>0</v>
      </c>
      <c r="F796" s="278">
        <f>ROUND(BM63,0)</f>
        <v>0</v>
      </c>
      <c r="G796" s="278">
        <f>ROUND(BM64,0)</f>
        <v>0</v>
      </c>
      <c r="H796" s="278">
        <f>ROUND(BM65,0)</f>
        <v>0</v>
      </c>
      <c r="I796" s="278">
        <f>ROUND(BM66,0)</f>
        <v>0</v>
      </c>
      <c r="J796" s="278">
        <f>ROUND(BM67,0)</f>
        <v>0</v>
      </c>
      <c r="K796" s="278">
        <f>ROUND(BM68,0)</f>
        <v>0</v>
      </c>
      <c r="L796" s="278">
        <f>ROUND(BM69,0)</f>
        <v>0</v>
      </c>
      <c r="M796" s="278">
        <f>ROUND(BM70,0)</f>
        <v>0</v>
      </c>
      <c r="N796" s="278"/>
      <c r="O796" s="278"/>
      <c r="P796" s="278">
        <f>IF(BM76&gt;0,ROUND(BM76,0),0)</f>
        <v>0</v>
      </c>
      <c r="Q796" s="278">
        <f>IF(BM77&gt;0,ROUND(BM77,0),0)</f>
        <v>0</v>
      </c>
      <c r="R796" s="278">
        <f>IF(BM78&gt;0,ROUND(BM78,0),0)</f>
        <v>463</v>
      </c>
      <c r="S796" s="278">
        <f>IF(BM79&gt;0,ROUND(BM79,0),0)</f>
        <v>0</v>
      </c>
      <c r="T796" s="280">
        <f>IF(BM80&gt;0,ROUND(BM80,2),0)</f>
        <v>0</v>
      </c>
      <c r="U796" s="278"/>
      <c r="V796" s="279"/>
      <c r="W796" s="278"/>
      <c r="X796" s="278"/>
      <c r="Y796" s="278"/>
      <c r="Z796" s="279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  <c r="AM796" s="279"/>
      <c r="AN796" s="279"/>
      <c r="AO796" s="279"/>
      <c r="AP796" s="279"/>
      <c r="AQ796" s="279"/>
      <c r="AR796" s="279"/>
      <c r="AS796" s="279"/>
      <c r="AT796" s="279"/>
      <c r="AU796" s="279"/>
      <c r="AV796" s="279"/>
      <c r="AW796" s="279"/>
      <c r="AX796" s="279"/>
      <c r="AY796" s="279"/>
      <c r="AZ796" s="279"/>
      <c r="BA796" s="279"/>
      <c r="BB796" s="279"/>
      <c r="BC796" s="279"/>
      <c r="BD796" s="279"/>
      <c r="BE796" s="279"/>
      <c r="BF796" s="279"/>
      <c r="BG796" s="279"/>
      <c r="BH796" s="279"/>
      <c r="BI796" s="279"/>
      <c r="BJ796" s="279"/>
      <c r="BK796" s="279"/>
      <c r="BL796" s="279"/>
      <c r="BM796" s="279"/>
      <c r="BN796" s="279"/>
      <c r="BO796" s="279"/>
      <c r="BP796" s="279"/>
      <c r="BQ796" s="279"/>
      <c r="BR796" s="279"/>
      <c r="BS796" s="279"/>
      <c r="BT796" s="279"/>
      <c r="BU796" s="279"/>
      <c r="BV796" s="279"/>
      <c r="BW796" s="279"/>
      <c r="BX796" s="279"/>
      <c r="BY796" s="279"/>
      <c r="BZ796" s="279"/>
      <c r="CA796" s="279"/>
      <c r="CB796" s="279"/>
      <c r="CC796" s="279"/>
      <c r="CD796" s="279"/>
      <c r="CE796" s="279"/>
    </row>
    <row r="797" spans="1:83" ht="12.65" customHeight="1" x14ac:dyDescent="0.35">
      <c r="A797" s="209" t="str">
        <f>RIGHT($C$83,3)&amp;"*"&amp;RIGHT($C$82,4)&amp;"*"&amp;BN$55&amp;"*"&amp;"A"</f>
        <v>186*2020*8610*A</v>
      </c>
      <c r="B797" s="278"/>
      <c r="C797" s="280">
        <f>ROUND(BN60,2)</f>
        <v>7.16</v>
      </c>
      <c r="D797" s="278">
        <f>ROUND(BN61,0)</f>
        <v>1420130</v>
      </c>
      <c r="E797" s="278">
        <f>ROUND(BN62,0)</f>
        <v>338518</v>
      </c>
      <c r="F797" s="278">
        <f>ROUND(BN63,0)</f>
        <v>309707</v>
      </c>
      <c r="G797" s="278">
        <f>ROUND(BN64,0)</f>
        <v>16692</v>
      </c>
      <c r="H797" s="278">
        <f>ROUND(BN65,0)</f>
        <v>20</v>
      </c>
      <c r="I797" s="278">
        <f>ROUND(BN66,0)</f>
        <v>8185</v>
      </c>
      <c r="J797" s="278">
        <f>ROUND(BN67,0)</f>
        <v>119521</v>
      </c>
      <c r="K797" s="278">
        <f>ROUND(BN68,0)</f>
        <v>0</v>
      </c>
      <c r="L797" s="278">
        <f>ROUND(BN69,0)</f>
        <v>103124</v>
      </c>
      <c r="M797" s="278">
        <f>ROUND(BN70,0)</f>
        <v>0</v>
      </c>
      <c r="N797" s="278"/>
      <c r="O797" s="278"/>
      <c r="P797" s="278">
        <f>IF(BN76&gt;0,ROUND(BN76,0),0)</f>
        <v>1991</v>
      </c>
      <c r="Q797" s="278">
        <f>IF(BN77&gt;0,ROUND(BN77,0),0)</f>
        <v>0</v>
      </c>
      <c r="R797" s="278">
        <f>IF(BN78&gt;0,ROUND(BN78,0),0)</f>
        <v>0</v>
      </c>
      <c r="S797" s="278">
        <f>IF(BN79&gt;0,ROUND(BN79,0),0)</f>
        <v>0</v>
      </c>
      <c r="T797" s="280">
        <f>IF(BN80&gt;0,ROUND(BN80,2),0)</f>
        <v>0</v>
      </c>
      <c r="U797" s="278"/>
      <c r="V797" s="279"/>
      <c r="W797" s="278"/>
      <c r="X797" s="278"/>
      <c r="Y797" s="278"/>
      <c r="Z797" s="279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  <c r="AM797" s="279"/>
      <c r="AN797" s="279"/>
      <c r="AO797" s="279"/>
      <c r="AP797" s="279"/>
      <c r="AQ797" s="279"/>
      <c r="AR797" s="279"/>
      <c r="AS797" s="279"/>
      <c r="AT797" s="279"/>
      <c r="AU797" s="279"/>
      <c r="AV797" s="279"/>
      <c r="AW797" s="279"/>
      <c r="AX797" s="279"/>
      <c r="AY797" s="279"/>
      <c r="AZ797" s="279"/>
      <c r="BA797" s="279"/>
      <c r="BB797" s="279"/>
      <c r="BC797" s="279"/>
      <c r="BD797" s="279"/>
      <c r="BE797" s="279"/>
      <c r="BF797" s="279"/>
      <c r="BG797" s="279"/>
      <c r="BH797" s="279"/>
      <c r="BI797" s="279"/>
      <c r="BJ797" s="279"/>
      <c r="BK797" s="279"/>
      <c r="BL797" s="279"/>
      <c r="BM797" s="279"/>
      <c r="BN797" s="279"/>
      <c r="BO797" s="279"/>
      <c r="BP797" s="279"/>
      <c r="BQ797" s="279"/>
      <c r="BR797" s="279"/>
      <c r="BS797" s="279"/>
      <c r="BT797" s="279"/>
      <c r="BU797" s="279"/>
      <c r="BV797" s="279"/>
      <c r="BW797" s="279"/>
      <c r="BX797" s="279"/>
      <c r="BY797" s="279"/>
      <c r="BZ797" s="279"/>
      <c r="CA797" s="279"/>
      <c r="CB797" s="279"/>
      <c r="CC797" s="279"/>
      <c r="CD797" s="279"/>
      <c r="CE797" s="279"/>
    </row>
    <row r="798" spans="1:83" ht="12.65" customHeight="1" x14ac:dyDescent="0.35">
      <c r="A798" s="209" t="str">
        <f>RIGHT($C$83,3)&amp;"*"&amp;RIGHT($C$82,4)&amp;"*"&amp;BO$55&amp;"*"&amp;"A"</f>
        <v>186*2020*8620*A</v>
      </c>
      <c r="B798" s="278"/>
      <c r="C798" s="280">
        <f>ROUND(BO60,2)</f>
        <v>1.33</v>
      </c>
      <c r="D798" s="278">
        <f>ROUND(BO61,0)</f>
        <v>104646</v>
      </c>
      <c r="E798" s="278">
        <f>ROUND(BO62,0)</f>
        <v>24945</v>
      </c>
      <c r="F798" s="278">
        <f>ROUND(BO63,0)</f>
        <v>0</v>
      </c>
      <c r="G798" s="278">
        <f>ROUND(BO64,0)</f>
        <v>4115</v>
      </c>
      <c r="H798" s="278">
        <f>ROUND(BO65,0)</f>
        <v>0</v>
      </c>
      <c r="I798" s="278">
        <f>ROUND(BO66,0)</f>
        <v>0</v>
      </c>
      <c r="J798" s="278">
        <f>ROUND(BO67,0)</f>
        <v>0</v>
      </c>
      <c r="K798" s="278">
        <f>ROUND(BO68,0)</f>
        <v>0</v>
      </c>
      <c r="L798" s="278">
        <f>ROUND(BO69,0)</f>
        <v>635</v>
      </c>
      <c r="M798" s="278">
        <f>ROUND(BO70,0)</f>
        <v>0</v>
      </c>
      <c r="N798" s="278"/>
      <c r="O798" s="278"/>
      <c r="P798" s="278">
        <f>IF(BO76&gt;0,ROUND(BO76,0),0)</f>
        <v>0</v>
      </c>
      <c r="Q798" s="278">
        <f>IF(BO77&gt;0,ROUND(BO77,0),0)</f>
        <v>0</v>
      </c>
      <c r="R798" s="278">
        <f>IF(BO78&gt;0,ROUND(BO78,0),0)</f>
        <v>0</v>
      </c>
      <c r="S798" s="278">
        <f>IF(BO79&gt;0,ROUND(BO79,0),0)</f>
        <v>0</v>
      </c>
      <c r="T798" s="280">
        <f>IF(BO80&gt;0,ROUND(BO80,2),0)</f>
        <v>0</v>
      </c>
      <c r="U798" s="278"/>
      <c r="V798" s="279"/>
      <c r="W798" s="278"/>
      <c r="X798" s="278"/>
      <c r="Y798" s="278"/>
      <c r="Z798" s="279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  <c r="AM798" s="279"/>
      <c r="AN798" s="279"/>
      <c r="AO798" s="279"/>
      <c r="AP798" s="279"/>
      <c r="AQ798" s="279"/>
      <c r="AR798" s="279"/>
      <c r="AS798" s="279"/>
      <c r="AT798" s="279"/>
      <c r="AU798" s="279"/>
      <c r="AV798" s="279"/>
      <c r="AW798" s="279"/>
      <c r="AX798" s="279"/>
      <c r="AY798" s="279"/>
      <c r="AZ798" s="279"/>
      <c r="BA798" s="279"/>
      <c r="BB798" s="279"/>
      <c r="BC798" s="279"/>
      <c r="BD798" s="279"/>
      <c r="BE798" s="279"/>
      <c r="BF798" s="279"/>
      <c r="BG798" s="279"/>
      <c r="BH798" s="279"/>
      <c r="BI798" s="279"/>
      <c r="BJ798" s="279"/>
      <c r="BK798" s="279"/>
      <c r="BL798" s="279"/>
      <c r="BM798" s="279"/>
      <c r="BN798" s="279"/>
      <c r="BO798" s="279"/>
      <c r="BP798" s="279"/>
      <c r="BQ798" s="279"/>
      <c r="BR798" s="279"/>
      <c r="BS798" s="279"/>
      <c r="BT798" s="279"/>
      <c r="BU798" s="279"/>
      <c r="BV798" s="279"/>
      <c r="BW798" s="279"/>
      <c r="BX798" s="279"/>
      <c r="BY798" s="279"/>
      <c r="BZ798" s="279"/>
      <c r="CA798" s="279"/>
      <c r="CB798" s="279"/>
      <c r="CC798" s="279"/>
      <c r="CD798" s="279"/>
      <c r="CE798" s="279"/>
    </row>
    <row r="799" spans="1:83" ht="12.65" customHeight="1" x14ac:dyDescent="0.35">
      <c r="A799" s="209" t="str">
        <f>RIGHT($C$83,3)&amp;"*"&amp;RIGHT($C$82,4)&amp;"*"&amp;BP$55&amp;"*"&amp;"A"</f>
        <v>186*2020*8630*A</v>
      </c>
      <c r="B799" s="278"/>
      <c r="C799" s="280">
        <f>ROUND(BP60,2)</f>
        <v>4.58</v>
      </c>
      <c r="D799" s="278">
        <f>ROUND(BP61,0)</f>
        <v>317332</v>
      </c>
      <c r="E799" s="278">
        <f>ROUND(BP62,0)</f>
        <v>75643</v>
      </c>
      <c r="F799" s="278">
        <f>ROUND(BP63,0)</f>
        <v>0</v>
      </c>
      <c r="G799" s="278">
        <f>ROUND(BP64,0)</f>
        <v>12750</v>
      </c>
      <c r="H799" s="278">
        <f>ROUND(BP65,0)</f>
        <v>0</v>
      </c>
      <c r="I799" s="278">
        <f>ROUND(BP66,0)</f>
        <v>12198</v>
      </c>
      <c r="J799" s="278">
        <f>ROUND(BP67,0)</f>
        <v>18189</v>
      </c>
      <c r="K799" s="278">
        <f>ROUND(BP68,0)</f>
        <v>1074</v>
      </c>
      <c r="L799" s="278">
        <f>ROUND(BP69,0)</f>
        <v>120590</v>
      </c>
      <c r="M799" s="278">
        <f>ROUND(BP70,0)</f>
        <v>0</v>
      </c>
      <c r="N799" s="278"/>
      <c r="O799" s="278"/>
      <c r="P799" s="278">
        <f>IF(BP76&gt;0,ROUND(BP76,0),0)</f>
        <v>303</v>
      </c>
      <c r="Q799" s="278">
        <f>IF(BP77&gt;0,ROUND(BP77,0),0)</f>
        <v>0</v>
      </c>
      <c r="R799" s="278">
        <f>IF(BP78&gt;0,ROUND(BP78,0),0)</f>
        <v>0</v>
      </c>
      <c r="S799" s="278">
        <f>IF(BP79&gt;0,ROUND(BP79,0),0)</f>
        <v>0</v>
      </c>
      <c r="T799" s="280">
        <f>IF(BP80&gt;0,ROUND(BP80,2),0)</f>
        <v>0</v>
      </c>
      <c r="U799" s="278"/>
      <c r="V799" s="279"/>
      <c r="W799" s="278"/>
      <c r="X799" s="278"/>
      <c r="Y799" s="278"/>
      <c r="Z799" s="279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  <c r="AM799" s="279"/>
      <c r="AN799" s="279"/>
      <c r="AO799" s="279"/>
      <c r="AP799" s="279"/>
      <c r="AQ799" s="279"/>
      <c r="AR799" s="279"/>
      <c r="AS799" s="279"/>
      <c r="AT799" s="279"/>
      <c r="AU799" s="279"/>
      <c r="AV799" s="279"/>
      <c r="AW799" s="279"/>
      <c r="AX799" s="279"/>
      <c r="AY799" s="279"/>
      <c r="AZ799" s="279"/>
      <c r="BA799" s="279"/>
      <c r="BB799" s="279"/>
      <c r="BC799" s="279"/>
      <c r="BD799" s="279"/>
      <c r="BE799" s="279"/>
      <c r="BF799" s="279"/>
      <c r="BG799" s="279"/>
      <c r="BH799" s="279"/>
      <c r="BI799" s="279"/>
      <c r="BJ799" s="279"/>
      <c r="BK799" s="279"/>
      <c r="BL799" s="279"/>
      <c r="BM799" s="279"/>
      <c r="BN799" s="279"/>
      <c r="BO799" s="279"/>
      <c r="BP799" s="279"/>
      <c r="BQ799" s="279"/>
      <c r="BR799" s="279"/>
      <c r="BS799" s="279"/>
      <c r="BT799" s="279"/>
      <c r="BU799" s="279"/>
      <c r="BV799" s="279"/>
      <c r="BW799" s="279"/>
      <c r="BX799" s="279"/>
      <c r="BY799" s="279"/>
      <c r="BZ799" s="279"/>
      <c r="CA799" s="279"/>
      <c r="CB799" s="279"/>
      <c r="CC799" s="279"/>
      <c r="CD799" s="279"/>
      <c r="CE799" s="279"/>
    </row>
    <row r="800" spans="1:83" ht="12.65" customHeight="1" x14ac:dyDescent="0.35">
      <c r="A800" s="209" t="str">
        <f>RIGHT($C$83,3)&amp;"*"&amp;RIGHT($C$82,4)&amp;"*"&amp;BQ$55&amp;"*"&amp;"A"</f>
        <v>186*2020*8640*A</v>
      </c>
      <c r="B800" s="278"/>
      <c r="C800" s="280">
        <f>ROUND(BQ60,2)</f>
        <v>0</v>
      </c>
      <c r="D800" s="278">
        <f>ROUND(BQ61,0)</f>
        <v>0</v>
      </c>
      <c r="E800" s="278">
        <f>ROUND(BQ62,0)</f>
        <v>0</v>
      </c>
      <c r="F800" s="278">
        <f>ROUND(BQ63,0)</f>
        <v>0</v>
      </c>
      <c r="G800" s="278">
        <f>ROUND(BQ64,0)</f>
        <v>0</v>
      </c>
      <c r="H800" s="278">
        <f>ROUND(BQ65,0)</f>
        <v>0</v>
      </c>
      <c r="I800" s="278">
        <f>ROUND(BQ66,0)</f>
        <v>0</v>
      </c>
      <c r="J800" s="278">
        <f>ROUND(BQ67,0)</f>
        <v>0</v>
      </c>
      <c r="K800" s="278">
        <f>ROUND(BQ68,0)</f>
        <v>0</v>
      </c>
      <c r="L800" s="278">
        <f>ROUND(BQ69,0)</f>
        <v>0</v>
      </c>
      <c r="M800" s="278">
        <f>ROUND(BQ70,0)</f>
        <v>0</v>
      </c>
      <c r="N800" s="278"/>
      <c r="O800" s="278"/>
      <c r="P800" s="278">
        <f>IF(BQ76&gt;0,ROUND(BQ76,0),0)</f>
        <v>0</v>
      </c>
      <c r="Q800" s="278">
        <f>IF(BQ77&gt;0,ROUND(BQ77,0),0)</f>
        <v>0</v>
      </c>
      <c r="R800" s="278">
        <f>IF(BQ78&gt;0,ROUND(BQ78,0),0)</f>
        <v>0</v>
      </c>
      <c r="S800" s="278">
        <f>IF(BQ79&gt;0,ROUND(BQ79,0),0)</f>
        <v>0</v>
      </c>
      <c r="T800" s="280">
        <f>IF(BQ80&gt;0,ROUND(BQ80,2),0)</f>
        <v>0</v>
      </c>
      <c r="U800" s="278"/>
      <c r="V800" s="279"/>
      <c r="W800" s="278"/>
      <c r="X800" s="278"/>
      <c r="Y800" s="278"/>
      <c r="Z800" s="279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  <c r="AM800" s="279"/>
      <c r="AN800" s="279"/>
      <c r="AO800" s="279"/>
      <c r="AP800" s="279"/>
      <c r="AQ800" s="279"/>
      <c r="AR800" s="279"/>
      <c r="AS800" s="279"/>
      <c r="AT800" s="279"/>
      <c r="AU800" s="279"/>
      <c r="AV800" s="279"/>
      <c r="AW800" s="279"/>
      <c r="AX800" s="279"/>
      <c r="AY800" s="279"/>
      <c r="AZ800" s="279"/>
      <c r="BA800" s="279"/>
      <c r="BB800" s="279"/>
      <c r="BC800" s="279"/>
      <c r="BD800" s="279"/>
      <c r="BE800" s="279"/>
      <c r="BF800" s="279"/>
      <c r="BG800" s="279"/>
      <c r="BH800" s="279"/>
      <c r="BI800" s="279"/>
      <c r="BJ800" s="279"/>
      <c r="BK800" s="279"/>
      <c r="BL800" s="279"/>
      <c r="BM800" s="279"/>
      <c r="BN800" s="279"/>
      <c r="BO800" s="279"/>
      <c r="BP800" s="279"/>
      <c r="BQ800" s="279"/>
      <c r="BR800" s="279"/>
      <c r="BS800" s="279"/>
      <c r="BT800" s="279"/>
      <c r="BU800" s="279"/>
      <c r="BV800" s="279"/>
      <c r="BW800" s="279"/>
      <c r="BX800" s="279"/>
      <c r="BY800" s="279"/>
      <c r="BZ800" s="279"/>
      <c r="CA800" s="279"/>
      <c r="CB800" s="279"/>
      <c r="CC800" s="279"/>
      <c r="CD800" s="279"/>
      <c r="CE800" s="279"/>
    </row>
    <row r="801" spans="1:83" ht="12.65" customHeight="1" x14ac:dyDescent="0.35">
      <c r="A801" s="209" t="str">
        <f>RIGHT($C$83,3)&amp;"*"&amp;RIGHT($C$82,4)&amp;"*"&amp;BR$55&amp;"*"&amp;"A"</f>
        <v>186*2020*8650*A</v>
      </c>
      <c r="B801" s="278"/>
      <c r="C801" s="280">
        <f>ROUND(BR60,2)</f>
        <v>2.87</v>
      </c>
      <c r="D801" s="278">
        <f>ROUND(BR61,0)</f>
        <v>197384</v>
      </c>
      <c r="E801" s="278">
        <f>ROUND(BR62,0)</f>
        <v>47051</v>
      </c>
      <c r="F801" s="278">
        <f>ROUND(BR63,0)</f>
        <v>0</v>
      </c>
      <c r="G801" s="278">
        <f>ROUND(BR64,0)</f>
        <v>6478</v>
      </c>
      <c r="H801" s="278">
        <f>ROUND(BR65,0)</f>
        <v>0</v>
      </c>
      <c r="I801" s="278">
        <f>ROUND(BR66,0)</f>
        <v>82826</v>
      </c>
      <c r="J801" s="278">
        <f>ROUND(BR67,0)</f>
        <v>19030</v>
      </c>
      <c r="K801" s="278">
        <f>ROUND(BR68,0)</f>
        <v>0</v>
      </c>
      <c r="L801" s="278">
        <f>ROUND(BR69,0)</f>
        <v>115264</v>
      </c>
      <c r="M801" s="278">
        <f>ROUND(BR70,0)</f>
        <v>0</v>
      </c>
      <c r="N801" s="278"/>
      <c r="O801" s="278"/>
      <c r="P801" s="278">
        <f>IF(BR76&gt;0,ROUND(BR76,0),0)</f>
        <v>317</v>
      </c>
      <c r="Q801" s="278">
        <f>IF(BR77&gt;0,ROUND(BR77,0),0)</f>
        <v>0</v>
      </c>
      <c r="R801" s="278">
        <f>IF(BR78&gt;0,ROUND(BR78,0),0)</f>
        <v>0</v>
      </c>
      <c r="S801" s="278">
        <f>IF(BR79&gt;0,ROUND(BR79,0),0)</f>
        <v>0</v>
      </c>
      <c r="T801" s="280">
        <f>IF(BR80&gt;0,ROUND(BR80,2),0)</f>
        <v>0</v>
      </c>
      <c r="U801" s="278"/>
      <c r="V801" s="279"/>
      <c r="W801" s="278"/>
      <c r="X801" s="278"/>
      <c r="Y801" s="278"/>
      <c r="Z801" s="279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  <c r="AM801" s="279"/>
      <c r="AN801" s="279"/>
      <c r="AO801" s="279"/>
      <c r="AP801" s="279"/>
      <c r="AQ801" s="279"/>
      <c r="AR801" s="279"/>
      <c r="AS801" s="279"/>
      <c r="AT801" s="279"/>
      <c r="AU801" s="279"/>
      <c r="AV801" s="279"/>
      <c r="AW801" s="279"/>
      <c r="AX801" s="279"/>
      <c r="AY801" s="279"/>
      <c r="AZ801" s="279"/>
      <c r="BA801" s="279"/>
      <c r="BB801" s="279"/>
      <c r="BC801" s="279"/>
      <c r="BD801" s="279"/>
      <c r="BE801" s="279"/>
      <c r="BF801" s="279"/>
      <c r="BG801" s="279"/>
      <c r="BH801" s="279"/>
      <c r="BI801" s="279"/>
      <c r="BJ801" s="279"/>
      <c r="BK801" s="279"/>
      <c r="BL801" s="279"/>
      <c r="BM801" s="279"/>
      <c r="BN801" s="279"/>
      <c r="BO801" s="279"/>
      <c r="BP801" s="279"/>
      <c r="BQ801" s="279"/>
      <c r="BR801" s="279"/>
      <c r="BS801" s="279"/>
      <c r="BT801" s="279"/>
      <c r="BU801" s="279"/>
      <c r="BV801" s="279"/>
      <c r="BW801" s="279"/>
      <c r="BX801" s="279"/>
      <c r="BY801" s="279"/>
      <c r="BZ801" s="279"/>
      <c r="CA801" s="279"/>
      <c r="CB801" s="279"/>
      <c r="CC801" s="279"/>
      <c r="CD801" s="279"/>
      <c r="CE801" s="279"/>
    </row>
    <row r="802" spans="1:83" ht="12.65" customHeight="1" x14ac:dyDescent="0.35">
      <c r="A802" s="209" t="str">
        <f>RIGHT($C$83,3)&amp;"*"&amp;RIGHT($C$82,4)&amp;"*"&amp;BS$55&amp;"*"&amp;"A"</f>
        <v>186*2020*8660*A</v>
      </c>
      <c r="B802" s="278"/>
      <c r="C802" s="280">
        <f>ROUND(BS60,2)</f>
        <v>0</v>
      </c>
      <c r="D802" s="278">
        <f>ROUND(BS61,0)</f>
        <v>0</v>
      </c>
      <c r="E802" s="278">
        <f>ROUND(BS62,0)</f>
        <v>0</v>
      </c>
      <c r="F802" s="278">
        <f>ROUND(BS63,0)</f>
        <v>0</v>
      </c>
      <c r="G802" s="278">
        <f>ROUND(BS64,0)</f>
        <v>0</v>
      </c>
      <c r="H802" s="278">
        <f>ROUND(BS65,0)</f>
        <v>0</v>
      </c>
      <c r="I802" s="278">
        <f>ROUND(BS66,0)</f>
        <v>0</v>
      </c>
      <c r="J802" s="278">
        <f>ROUND(BS67,0)</f>
        <v>0</v>
      </c>
      <c r="K802" s="278">
        <f>ROUND(BS68,0)</f>
        <v>0</v>
      </c>
      <c r="L802" s="278">
        <f>ROUND(BS69,0)</f>
        <v>0</v>
      </c>
      <c r="M802" s="278">
        <f>ROUND(BS70,0)</f>
        <v>0</v>
      </c>
      <c r="N802" s="278"/>
      <c r="O802" s="278"/>
      <c r="P802" s="278">
        <f>IF(BS76&gt;0,ROUND(BS76,0),0)</f>
        <v>0</v>
      </c>
      <c r="Q802" s="278">
        <f>IF(BS77&gt;0,ROUND(BS77,0),0)</f>
        <v>0</v>
      </c>
      <c r="R802" s="278">
        <f>IF(BS78&gt;0,ROUND(BS78,0),0)</f>
        <v>0</v>
      </c>
      <c r="S802" s="278">
        <f>IF(BS79&gt;0,ROUND(BS79,0),0)</f>
        <v>0</v>
      </c>
      <c r="T802" s="280">
        <f>IF(BS80&gt;0,ROUND(BS80,2),0)</f>
        <v>0</v>
      </c>
      <c r="U802" s="278"/>
      <c r="V802" s="279"/>
      <c r="W802" s="278"/>
      <c r="X802" s="278"/>
      <c r="Y802" s="278"/>
      <c r="Z802" s="279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  <c r="AM802" s="279"/>
      <c r="AN802" s="279"/>
      <c r="AO802" s="279"/>
      <c r="AP802" s="279"/>
      <c r="AQ802" s="279"/>
      <c r="AR802" s="279"/>
      <c r="AS802" s="279"/>
      <c r="AT802" s="279"/>
      <c r="AU802" s="279"/>
      <c r="AV802" s="279"/>
      <c r="AW802" s="279"/>
      <c r="AX802" s="279"/>
      <c r="AY802" s="279"/>
      <c r="AZ802" s="279"/>
      <c r="BA802" s="279"/>
      <c r="BB802" s="279"/>
      <c r="BC802" s="279"/>
      <c r="BD802" s="279"/>
      <c r="BE802" s="279"/>
      <c r="BF802" s="279"/>
      <c r="BG802" s="279"/>
      <c r="BH802" s="279"/>
      <c r="BI802" s="279"/>
      <c r="BJ802" s="279"/>
      <c r="BK802" s="279"/>
      <c r="BL802" s="279"/>
      <c r="BM802" s="279"/>
      <c r="BN802" s="279"/>
      <c r="BO802" s="279"/>
      <c r="BP802" s="279"/>
      <c r="BQ802" s="279"/>
      <c r="BR802" s="279"/>
      <c r="BS802" s="279"/>
      <c r="BT802" s="279"/>
      <c r="BU802" s="279"/>
      <c r="BV802" s="279"/>
      <c r="BW802" s="279"/>
      <c r="BX802" s="279"/>
      <c r="BY802" s="279"/>
      <c r="BZ802" s="279"/>
      <c r="CA802" s="279"/>
      <c r="CB802" s="279"/>
      <c r="CC802" s="279"/>
      <c r="CD802" s="279"/>
      <c r="CE802" s="279"/>
    </row>
    <row r="803" spans="1:83" ht="12.65" customHeight="1" x14ac:dyDescent="0.35">
      <c r="A803" s="209" t="str">
        <f>RIGHT($C$83,3)&amp;"*"&amp;RIGHT($C$82,4)&amp;"*"&amp;BT$55&amp;"*"&amp;"A"</f>
        <v>186*2020*8670*A</v>
      </c>
      <c r="B803" s="278"/>
      <c r="C803" s="280">
        <f>ROUND(BT60,2)</f>
        <v>0</v>
      </c>
      <c r="D803" s="278">
        <f>ROUND(BT61,0)</f>
        <v>0</v>
      </c>
      <c r="E803" s="278">
        <f>ROUND(BT62,0)</f>
        <v>0</v>
      </c>
      <c r="F803" s="278">
        <f>ROUND(BT63,0)</f>
        <v>0</v>
      </c>
      <c r="G803" s="278">
        <f>ROUND(BT64,0)</f>
        <v>0</v>
      </c>
      <c r="H803" s="278">
        <f>ROUND(BT65,0)</f>
        <v>0</v>
      </c>
      <c r="I803" s="278">
        <f>ROUND(BT66,0)</f>
        <v>0</v>
      </c>
      <c r="J803" s="278">
        <f>ROUND(BT67,0)</f>
        <v>0</v>
      </c>
      <c r="K803" s="278">
        <f>ROUND(BT68,0)</f>
        <v>0</v>
      </c>
      <c r="L803" s="278">
        <f>ROUND(BT69,0)</f>
        <v>0</v>
      </c>
      <c r="M803" s="278">
        <f>ROUND(BT70,0)</f>
        <v>0</v>
      </c>
      <c r="N803" s="278"/>
      <c r="O803" s="278"/>
      <c r="P803" s="278">
        <f>IF(BT76&gt;0,ROUND(BT76,0),0)</f>
        <v>0</v>
      </c>
      <c r="Q803" s="278">
        <f>IF(BT77&gt;0,ROUND(BT77,0),0)</f>
        <v>0</v>
      </c>
      <c r="R803" s="278">
        <f>IF(BT78&gt;0,ROUND(BT78,0),0)</f>
        <v>0</v>
      </c>
      <c r="S803" s="278">
        <f>IF(BT79&gt;0,ROUND(BT79,0),0)</f>
        <v>0</v>
      </c>
      <c r="T803" s="280">
        <f>IF(BT80&gt;0,ROUND(BT80,2),0)</f>
        <v>0</v>
      </c>
      <c r="U803" s="278"/>
      <c r="V803" s="279"/>
      <c r="W803" s="278"/>
      <c r="X803" s="278"/>
      <c r="Y803" s="278"/>
      <c r="Z803" s="279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  <c r="AM803" s="279"/>
      <c r="AN803" s="279"/>
      <c r="AO803" s="279"/>
      <c r="AP803" s="279"/>
      <c r="AQ803" s="279"/>
      <c r="AR803" s="279"/>
      <c r="AS803" s="279"/>
      <c r="AT803" s="279"/>
      <c r="AU803" s="279"/>
      <c r="AV803" s="279"/>
      <c r="AW803" s="279"/>
      <c r="AX803" s="279"/>
      <c r="AY803" s="279"/>
      <c r="AZ803" s="279"/>
      <c r="BA803" s="279"/>
      <c r="BB803" s="279"/>
      <c r="BC803" s="279"/>
      <c r="BD803" s="279"/>
      <c r="BE803" s="279"/>
      <c r="BF803" s="279"/>
      <c r="BG803" s="279"/>
      <c r="BH803" s="279"/>
      <c r="BI803" s="279"/>
      <c r="BJ803" s="279"/>
      <c r="BK803" s="279"/>
      <c r="BL803" s="279"/>
      <c r="BM803" s="279"/>
      <c r="BN803" s="279"/>
      <c r="BO803" s="279"/>
      <c r="BP803" s="279"/>
      <c r="BQ803" s="279"/>
      <c r="BR803" s="279"/>
      <c r="BS803" s="279"/>
      <c r="BT803" s="279"/>
      <c r="BU803" s="279"/>
      <c r="BV803" s="279"/>
      <c r="BW803" s="279"/>
      <c r="BX803" s="279"/>
      <c r="BY803" s="279"/>
      <c r="BZ803" s="279"/>
      <c r="CA803" s="279"/>
      <c r="CB803" s="279"/>
      <c r="CC803" s="279"/>
      <c r="CD803" s="279"/>
      <c r="CE803" s="279"/>
    </row>
    <row r="804" spans="1:83" ht="12.65" customHeight="1" x14ac:dyDescent="0.35">
      <c r="A804" s="209" t="str">
        <f>RIGHT($C$83,3)&amp;"*"&amp;RIGHT($C$82,4)&amp;"*"&amp;BU$55&amp;"*"&amp;"A"</f>
        <v>186*2020*8680*A</v>
      </c>
      <c r="B804" s="278"/>
      <c r="C804" s="280">
        <f>ROUND(BU60,2)</f>
        <v>0</v>
      </c>
      <c r="D804" s="278">
        <f>ROUND(BU61,0)</f>
        <v>0</v>
      </c>
      <c r="E804" s="278">
        <f>ROUND(BU62,0)</f>
        <v>0</v>
      </c>
      <c r="F804" s="278">
        <f>ROUND(BU63,0)</f>
        <v>0</v>
      </c>
      <c r="G804" s="278">
        <f>ROUND(BU64,0)</f>
        <v>0</v>
      </c>
      <c r="H804" s="278">
        <f>ROUND(BU65,0)</f>
        <v>0</v>
      </c>
      <c r="I804" s="278">
        <f>ROUND(BU66,0)</f>
        <v>0</v>
      </c>
      <c r="J804" s="278">
        <f>ROUND(BU67,0)</f>
        <v>0</v>
      </c>
      <c r="K804" s="278">
        <f>ROUND(BU68,0)</f>
        <v>0</v>
      </c>
      <c r="L804" s="278">
        <f>ROUND(BU69,0)</f>
        <v>0</v>
      </c>
      <c r="M804" s="278">
        <f>ROUND(BU70,0)</f>
        <v>0</v>
      </c>
      <c r="N804" s="278"/>
      <c r="O804" s="278"/>
      <c r="P804" s="278">
        <f>IF(BU76&gt;0,ROUND(BU76,0),0)</f>
        <v>0</v>
      </c>
      <c r="Q804" s="278">
        <f>IF(BU77&gt;0,ROUND(BU77,0),0)</f>
        <v>0</v>
      </c>
      <c r="R804" s="278">
        <f>IF(BU78&gt;0,ROUND(BU78,0),0)</f>
        <v>0</v>
      </c>
      <c r="S804" s="278">
        <f>IF(BU79&gt;0,ROUND(BU79,0),0)</f>
        <v>0</v>
      </c>
      <c r="T804" s="280">
        <f>IF(BU80&gt;0,ROUND(BU80,2),0)</f>
        <v>0</v>
      </c>
      <c r="U804" s="278"/>
      <c r="V804" s="279"/>
      <c r="W804" s="278"/>
      <c r="X804" s="278"/>
      <c r="Y804" s="278"/>
      <c r="Z804" s="27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  <c r="AM804" s="279"/>
      <c r="AN804" s="279"/>
      <c r="AO804" s="279"/>
      <c r="AP804" s="279"/>
      <c r="AQ804" s="279"/>
      <c r="AR804" s="279"/>
      <c r="AS804" s="279"/>
      <c r="AT804" s="279"/>
      <c r="AU804" s="279"/>
      <c r="AV804" s="279"/>
      <c r="AW804" s="279"/>
      <c r="AX804" s="279"/>
      <c r="AY804" s="279"/>
      <c r="AZ804" s="279"/>
      <c r="BA804" s="279"/>
      <c r="BB804" s="279"/>
      <c r="BC804" s="279"/>
      <c r="BD804" s="279"/>
      <c r="BE804" s="279"/>
      <c r="BF804" s="279"/>
      <c r="BG804" s="279"/>
      <c r="BH804" s="279"/>
      <c r="BI804" s="279"/>
      <c r="BJ804" s="279"/>
      <c r="BK804" s="279"/>
      <c r="BL804" s="279"/>
      <c r="BM804" s="279"/>
      <c r="BN804" s="279"/>
      <c r="BO804" s="279"/>
      <c r="BP804" s="279"/>
      <c r="BQ804" s="279"/>
      <c r="BR804" s="279"/>
      <c r="BS804" s="279"/>
      <c r="BT804" s="279"/>
      <c r="BU804" s="279"/>
      <c r="BV804" s="279"/>
      <c r="BW804" s="279"/>
      <c r="BX804" s="279"/>
      <c r="BY804" s="279"/>
      <c r="BZ804" s="279"/>
      <c r="CA804" s="279"/>
      <c r="CB804" s="279"/>
      <c r="CC804" s="279"/>
      <c r="CD804" s="279"/>
      <c r="CE804" s="279"/>
    </row>
    <row r="805" spans="1:83" ht="12.65" customHeight="1" x14ac:dyDescent="0.35">
      <c r="A805" s="209" t="str">
        <f>RIGHT($C$83,3)&amp;"*"&amp;RIGHT($C$82,4)&amp;"*"&amp;BV$55&amp;"*"&amp;"A"</f>
        <v>186*2020*8690*A</v>
      </c>
      <c r="B805" s="278"/>
      <c r="C805" s="280">
        <f>ROUND(BV60,2)</f>
        <v>9.3699999999999992</v>
      </c>
      <c r="D805" s="278">
        <f>ROUND(BV61,0)</f>
        <v>522912</v>
      </c>
      <c r="E805" s="278">
        <f>ROUND(BV62,0)</f>
        <v>124647</v>
      </c>
      <c r="F805" s="278">
        <f>ROUND(BV63,0)</f>
        <v>0</v>
      </c>
      <c r="G805" s="278">
        <f>ROUND(BV64,0)</f>
        <v>5467</v>
      </c>
      <c r="H805" s="278">
        <f>ROUND(BV65,0)</f>
        <v>0</v>
      </c>
      <c r="I805" s="278">
        <f>ROUND(BV66,0)</f>
        <v>140052</v>
      </c>
      <c r="J805" s="278">
        <f>ROUND(BV67,0)</f>
        <v>24012</v>
      </c>
      <c r="K805" s="278">
        <f>ROUND(BV68,0)</f>
        <v>0</v>
      </c>
      <c r="L805" s="278">
        <f>ROUND(BV69,0)</f>
        <v>3990</v>
      </c>
      <c r="M805" s="278">
        <f>ROUND(BV70,0)</f>
        <v>0</v>
      </c>
      <c r="N805" s="278"/>
      <c r="O805" s="278"/>
      <c r="P805" s="278">
        <f>IF(BV76&gt;0,ROUND(BV76,0),0)</f>
        <v>400</v>
      </c>
      <c r="Q805" s="278">
        <f>IF(BV77&gt;0,ROUND(BV77,0),0)</f>
        <v>0</v>
      </c>
      <c r="R805" s="278">
        <f>IF(BV78&gt;0,ROUND(BV78,0),0)</f>
        <v>451</v>
      </c>
      <c r="S805" s="278">
        <f>IF(BV79&gt;0,ROUND(BV79,0),0)</f>
        <v>0</v>
      </c>
      <c r="T805" s="280">
        <f>IF(BV80&gt;0,ROUND(BV80,2),0)</f>
        <v>0</v>
      </c>
      <c r="U805" s="278"/>
      <c r="V805" s="279"/>
      <c r="W805" s="278"/>
      <c r="X805" s="278"/>
      <c r="Y805" s="278"/>
      <c r="Z805" s="279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  <c r="AM805" s="279"/>
      <c r="AN805" s="279"/>
      <c r="AO805" s="279"/>
      <c r="AP805" s="279"/>
      <c r="AQ805" s="279"/>
      <c r="AR805" s="279"/>
      <c r="AS805" s="279"/>
      <c r="AT805" s="279"/>
      <c r="AU805" s="279"/>
      <c r="AV805" s="279"/>
      <c r="AW805" s="279"/>
      <c r="AX805" s="279"/>
      <c r="AY805" s="279"/>
      <c r="AZ805" s="279"/>
      <c r="BA805" s="279"/>
      <c r="BB805" s="279"/>
      <c r="BC805" s="279"/>
      <c r="BD805" s="279"/>
      <c r="BE805" s="279"/>
      <c r="BF805" s="279"/>
      <c r="BG805" s="279"/>
      <c r="BH805" s="279"/>
      <c r="BI805" s="279"/>
      <c r="BJ805" s="279"/>
      <c r="BK805" s="279"/>
      <c r="BL805" s="279"/>
      <c r="BM805" s="279"/>
      <c r="BN805" s="279"/>
      <c r="BO805" s="279"/>
      <c r="BP805" s="279"/>
      <c r="BQ805" s="279"/>
      <c r="BR805" s="279"/>
      <c r="BS805" s="279"/>
      <c r="BT805" s="279"/>
      <c r="BU805" s="279"/>
      <c r="BV805" s="279"/>
      <c r="BW805" s="279"/>
      <c r="BX805" s="279"/>
      <c r="BY805" s="279"/>
      <c r="BZ805" s="279"/>
      <c r="CA805" s="279"/>
      <c r="CB805" s="279"/>
      <c r="CC805" s="279"/>
      <c r="CD805" s="279"/>
      <c r="CE805" s="279"/>
    </row>
    <row r="806" spans="1:83" ht="12.65" customHeight="1" x14ac:dyDescent="0.35">
      <c r="A806" s="209" t="str">
        <f>RIGHT($C$83,3)&amp;"*"&amp;RIGHT($C$82,4)&amp;"*"&amp;BW$55&amp;"*"&amp;"A"</f>
        <v>186*2020*8700*A</v>
      </c>
      <c r="B806" s="278"/>
      <c r="C806" s="280">
        <f>ROUND(BW60,2)</f>
        <v>2</v>
      </c>
      <c r="D806" s="278">
        <f>ROUND(BW61,0)</f>
        <v>122252</v>
      </c>
      <c r="E806" s="278">
        <f>ROUND(BW62,0)</f>
        <v>29141</v>
      </c>
      <c r="F806" s="278">
        <f>ROUND(BW63,0)</f>
        <v>5503</v>
      </c>
      <c r="G806" s="278">
        <f>ROUND(BW64,0)</f>
        <v>4265</v>
      </c>
      <c r="H806" s="278">
        <f>ROUND(BW65,0)</f>
        <v>0</v>
      </c>
      <c r="I806" s="278">
        <f>ROUND(BW66,0)</f>
        <v>27216</v>
      </c>
      <c r="J806" s="278">
        <f>ROUND(BW67,0)</f>
        <v>0</v>
      </c>
      <c r="K806" s="278">
        <f>ROUND(BW68,0)</f>
        <v>0</v>
      </c>
      <c r="L806" s="278">
        <f>ROUND(BW69,0)</f>
        <v>109747</v>
      </c>
      <c r="M806" s="278">
        <f>ROUND(BW70,0)</f>
        <v>0</v>
      </c>
      <c r="N806" s="278"/>
      <c r="O806" s="278"/>
      <c r="P806" s="278">
        <f>IF(BW76&gt;0,ROUND(BW76,0),0)</f>
        <v>0</v>
      </c>
      <c r="Q806" s="278">
        <f>IF(BW77&gt;0,ROUND(BW77,0),0)</f>
        <v>0</v>
      </c>
      <c r="R806" s="278">
        <f>IF(BW78&gt;0,ROUND(BW78,0),0)</f>
        <v>0</v>
      </c>
      <c r="S806" s="278">
        <f>IF(BW79&gt;0,ROUND(BW79,0),0)</f>
        <v>0</v>
      </c>
      <c r="T806" s="280">
        <f>IF(BW80&gt;0,ROUND(BW80,2),0)</f>
        <v>0</v>
      </c>
      <c r="U806" s="278"/>
      <c r="V806" s="279"/>
      <c r="W806" s="278"/>
      <c r="X806" s="278"/>
      <c r="Y806" s="278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  <c r="AN806" s="279"/>
      <c r="AO806" s="279"/>
      <c r="AP806" s="279"/>
      <c r="AQ806" s="279"/>
      <c r="AR806" s="279"/>
      <c r="AS806" s="279"/>
      <c r="AT806" s="279"/>
      <c r="AU806" s="279"/>
      <c r="AV806" s="279"/>
      <c r="AW806" s="279"/>
      <c r="AX806" s="279"/>
      <c r="AY806" s="279"/>
      <c r="AZ806" s="279"/>
      <c r="BA806" s="279"/>
      <c r="BB806" s="279"/>
      <c r="BC806" s="279"/>
      <c r="BD806" s="279"/>
      <c r="BE806" s="279"/>
      <c r="BF806" s="279"/>
      <c r="BG806" s="279"/>
      <c r="BH806" s="279"/>
      <c r="BI806" s="279"/>
      <c r="BJ806" s="279"/>
      <c r="BK806" s="279"/>
      <c r="BL806" s="279"/>
      <c r="BM806" s="279"/>
      <c r="BN806" s="279"/>
      <c r="BO806" s="279"/>
      <c r="BP806" s="279"/>
      <c r="BQ806" s="279"/>
      <c r="BR806" s="279"/>
      <c r="BS806" s="279"/>
      <c r="BT806" s="279"/>
      <c r="BU806" s="279"/>
      <c r="BV806" s="279"/>
      <c r="BW806" s="279"/>
      <c r="BX806" s="279"/>
      <c r="BY806" s="279"/>
      <c r="BZ806" s="279"/>
      <c r="CA806" s="279"/>
      <c r="CB806" s="279"/>
      <c r="CC806" s="279"/>
      <c r="CD806" s="279"/>
      <c r="CE806" s="279"/>
    </row>
    <row r="807" spans="1:83" ht="12.65" customHeight="1" x14ac:dyDescent="0.35">
      <c r="A807" s="209" t="str">
        <f>RIGHT($C$83,3)&amp;"*"&amp;RIGHT($C$82,4)&amp;"*"&amp;BX$55&amp;"*"&amp;"A"</f>
        <v>186*2020*8710*A</v>
      </c>
      <c r="B807" s="278"/>
      <c r="C807" s="280">
        <f>ROUND(BX60,2)</f>
        <v>0</v>
      </c>
      <c r="D807" s="278">
        <f>ROUND(BX61,0)</f>
        <v>0</v>
      </c>
      <c r="E807" s="278">
        <f>ROUND(BX62,0)</f>
        <v>0</v>
      </c>
      <c r="F807" s="278">
        <f>ROUND(BX63,0)</f>
        <v>0</v>
      </c>
      <c r="G807" s="278">
        <f>ROUND(BX64,0)</f>
        <v>0</v>
      </c>
      <c r="H807" s="278">
        <f>ROUND(BX65,0)</f>
        <v>0</v>
      </c>
      <c r="I807" s="278">
        <f>ROUND(BX66,0)</f>
        <v>0</v>
      </c>
      <c r="J807" s="278">
        <f>ROUND(BX67,0)</f>
        <v>0</v>
      </c>
      <c r="K807" s="278">
        <f>ROUND(BX68,0)</f>
        <v>0</v>
      </c>
      <c r="L807" s="278">
        <f>ROUND(BX69,0)</f>
        <v>0</v>
      </c>
      <c r="M807" s="278">
        <f>ROUND(BX70,0)</f>
        <v>0</v>
      </c>
      <c r="N807" s="278"/>
      <c r="O807" s="278"/>
      <c r="P807" s="278">
        <f>IF(BX76&gt;0,ROUND(BX76,0),0)</f>
        <v>0</v>
      </c>
      <c r="Q807" s="278">
        <f>IF(BX77&gt;0,ROUND(BX77,0),0)</f>
        <v>0</v>
      </c>
      <c r="R807" s="278">
        <f>IF(BX78&gt;0,ROUND(BX78,0),0)</f>
        <v>0</v>
      </c>
      <c r="S807" s="278">
        <f>IF(BX79&gt;0,ROUND(BX79,0),0)</f>
        <v>0</v>
      </c>
      <c r="T807" s="280">
        <f>IF(BX80&gt;0,ROUND(BX80,2),0)</f>
        <v>0</v>
      </c>
      <c r="U807" s="278"/>
      <c r="V807" s="279"/>
      <c r="W807" s="278"/>
      <c r="X807" s="278"/>
      <c r="Y807" s="278"/>
      <c r="Z807" s="279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  <c r="AM807" s="279"/>
      <c r="AN807" s="279"/>
      <c r="AO807" s="279"/>
      <c r="AP807" s="279"/>
      <c r="AQ807" s="279"/>
      <c r="AR807" s="279"/>
      <c r="AS807" s="279"/>
      <c r="AT807" s="279"/>
      <c r="AU807" s="279"/>
      <c r="AV807" s="279"/>
      <c r="AW807" s="279"/>
      <c r="AX807" s="279"/>
      <c r="AY807" s="279"/>
      <c r="AZ807" s="279"/>
      <c r="BA807" s="279"/>
      <c r="BB807" s="279"/>
      <c r="BC807" s="279"/>
      <c r="BD807" s="279"/>
      <c r="BE807" s="279"/>
      <c r="BF807" s="279"/>
      <c r="BG807" s="279"/>
      <c r="BH807" s="279"/>
      <c r="BI807" s="279"/>
      <c r="BJ807" s="279"/>
      <c r="BK807" s="279"/>
      <c r="BL807" s="279"/>
      <c r="BM807" s="279"/>
      <c r="BN807" s="279"/>
      <c r="BO807" s="279"/>
      <c r="BP807" s="279"/>
      <c r="BQ807" s="279"/>
      <c r="BR807" s="279"/>
      <c r="BS807" s="279"/>
      <c r="BT807" s="279"/>
      <c r="BU807" s="279"/>
      <c r="BV807" s="279"/>
      <c r="BW807" s="279"/>
      <c r="BX807" s="279"/>
      <c r="BY807" s="279"/>
      <c r="BZ807" s="279"/>
      <c r="CA807" s="279"/>
      <c r="CB807" s="279"/>
      <c r="CC807" s="279"/>
      <c r="CD807" s="279"/>
      <c r="CE807" s="279"/>
    </row>
    <row r="808" spans="1:83" ht="12.65" customHeight="1" x14ac:dyDescent="0.35">
      <c r="A808" s="209" t="str">
        <f>RIGHT($C$83,3)&amp;"*"&amp;RIGHT($C$82,4)&amp;"*"&amp;BY$55&amp;"*"&amp;"A"</f>
        <v>186*2020*8720*A</v>
      </c>
      <c r="B808" s="278"/>
      <c r="C808" s="280">
        <f>ROUND(BY60,2)</f>
        <v>0.9</v>
      </c>
      <c r="D808" s="278">
        <f>ROUND(BY61,0)</f>
        <v>175286</v>
      </c>
      <c r="E808" s="278">
        <f>ROUND(BY62,0)</f>
        <v>41783</v>
      </c>
      <c r="F808" s="278">
        <f>ROUND(BY63,0)</f>
        <v>0</v>
      </c>
      <c r="G808" s="278">
        <f>ROUND(BY64,0)</f>
        <v>0</v>
      </c>
      <c r="H808" s="278">
        <f>ROUND(BY65,0)</f>
        <v>0</v>
      </c>
      <c r="I808" s="278">
        <f>ROUND(BY66,0)</f>
        <v>0</v>
      </c>
      <c r="J808" s="278">
        <f>ROUND(BY67,0)</f>
        <v>5523</v>
      </c>
      <c r="K808" s="278">
        <f>ROUND(BY68,0)</f>
        <v>0</v>
      </c>
      <c r="L808" s="278">
        <f>ROUND(BY69,0)</f>
        <v>102</v>
      </c>
      <c r="M808" s="278">
        <f>ROUND(BY70,0)</f>
        <v>0</v>
      </c>
      <c r="N808" s="278"/>
      <c r="O808" s="278"/>
      <c r="P808" s="278">
        <f>IF(BY76&gt;0,ROUND(BY76,0),0)</f>
        <v>92</v>
      </c>
      <c r="Q808" s="278">
        <f>IF(BY77&gt;0,ROUND(BY77,0),0)</f>
        <v>0</v>
      </c>
      <c r="R808" s="278">
        <f>IF(BY78&gt;0,ROUND(BY78,0),0)</f>
        <v>317</v>
      </c>
      <c r="S808" s="278">
        <f>IF(BY79&gt;0,ROUND(BY79,0),0)</f>
        <v>0</v>
      </c>
      <c r="T808" s="280">
        <f>IF(BY80&gt;0,ROUND(BY80,2),0)</f>
        <v>0</v>
      </c>
      <c r="U808" s="278"/>
      <c r="V808" s="279"/>
      <c r="W808" s="278"/>
      <c r="X808" s="278"/>
      <c r="Y808" s="278"/>
      <c r="Z808" s="279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  <c r="AM808" s="279"/>
      <c r="AN808" s="279"/>
      <c r="AO808" s="279"/>
      <c r="AP808" s="279"/>
      <c r="AQ808" s="279"/>
      <c r="AR808" s="279"/>
      <c r="AS808" s="279"/>
      <c r="AT808" s="279"/>
      <c r="AU808" s="279"/>
      <c r="AV808" s="279"/>
      <c r="AW808" s="279"/>
      <c r="AX808" s="279"/>
      <c r="AY808" s="279"/>
      <c r="AZ808" s="279"/>
      <c r="BA808" s="279"/>
      <c r="BB808" s="279"/>
      <c r="BC808" s="279"/>
      <c r="BD808" s="279"/>
      <c r="BE808" s="279"/>
      <c r="BF808" s="279"/>
      <c r="BG808" s="279"/>
      <c r="BH808" s="279"/>
      <c r="BI808" s="279"/>
      <c r="BJ808" s="279"/>
      <c r="BK808" s="279"/>
      <c r="BL808" s="279"/>
      <c r="BM808" s="279"/>
      <c r="BN808" s="279"/>
      <c r="BO808" s="279"/>
      <c r="BP808" s="279"/>
      <c r="BQ808" s="279"/>
      <c r="BR808" s="279"/>
      <c r="BS808" s="279"/>
      <c r="BT808" s="279"/>
      <c r="BU808" s="279"/>
      <c r="BV808" s="279"/>
      <c r="BW808" s="279"/>
      <c r="BX808" s="279"/>
      <c r="BY808" s="279"/>
      <c r="BZ808" s="279"/>
      <c r="CA808" s="279"/>
      <c r="CB808" s="279"/>
      <c r="CC808" s="279"/>
      <c r="CD808" s="279"/>
      <c r="CE808" s="279"/>
    </row>
    <row r="809" spans="1:83" ht="12.65" customHeight="1" x14ac:dyDescent="0.35">
      <c r="A809" s="209" t="str">
        <f>RIGHT($C$83,3)&amp;"*"&amp;RIGHT($C$82,4)&amp;"*"&amp;BZ$55&amp;"*"&amp;"A"</f>
        <v>186*2020*8730*A</v>
      </c>
      <c r="B809" s="278"/>
      <c r="C809" s="280">
        <f>ROUND(BZ60,2)</f>
        <v>0</v>
      </c>
      <c r="D809" s="278">
        <f>ROUND(BZ61,0)</f>
        <v>0</v>
      </c>
      <c r="E809" s="278">
        <f>ROUND(BZ62,0)</f>
        <v>0</v>
      </c>
      <c r="F809" s="278">
        <f>ROUND(BZ63,0)</f>
        <v>0</v>
      </c>
      <c r="G809" s="278">
        <f>ROUND(BZ64,0)</f>
        <v>0</v>
      </c>
      <c r="H809" s="278">
        <f>ROUND(BZ65,0)</f>
        <v>0</v>
      </c>
      <c r="I809" s="278">
        <f>ROUND(BZ66,0)</f>
        <v>0</v>
      </c>
      <c r="J809" s="278">
        <f>ROUND(BZ67,0)</f>
        <v>0</v>
      </c>
      <c r="K809" s="278">
        <f>ROUND(BZ68,0)</f>
        <v>0</v>
      </c>
      <c r="L809" s="278">
        <f>ROUND(BZ69,0)</f>
        <v>0</v>
      </c>
      <c r="M809" s="278">
        <f>ROUND(BZ70,0)</f>
        <v>0</v>
      </c>
      <c r="N809" s="278"/>
      <c r="O809" s="278"/>
      <c r="P809" s="278">
        <f>IF(BZ76&gt;0,ROUND(BZ76,0),0)</f>
        <v>0</v>
      </c>
      <c r="Q809" s="278">
        <f>IF(BZ77&gt;0,ROUND(BZ77,0),0)</f>
        <v>0</v>
      </c>
      <c r="R809" s="278">
        <f>IF(BZ78&gt;0,ROUND(BZ78,0),0)</f>
        <v>0</v>
      </c>
      <c r="S809" s="278">
        <f>IF(BZ79&gt;0,ROUND(BZ79,0),0)</f>
        <v>0</v>
      </c>
      <c r="T809" s="280">
        <f>IF(BZ80&gt;0,ROUND(BZ80,2),0)</f>
        <v>0</v>
      </c>
      <c r="U809" s="278"/>
      <c r="V809" s="279"/>
      <c r="W809" s="278"/>
      <c r="X809" s="278"/>
      <c r="Y809" s="278"/>
      <c r="Z809" s="279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  <c r="AM809" s="279"/>
      <c r="AN809" s="279"/>
      <c r="AO809" s="279"/>
      <c r="AP809" s="279"/>
      <c r="AQ809" s="279"/>
      <c r="AR809" s="279"/>
      <c r="AS809" s="279"/>
      <c r="AT809" s="279"/>
      <c r="AU809" s="279"/>
      <c r="AV809" s="279"/>
      <c r="AW809" s="279"/>
      <c r="AX809" s="279"/>
      <c r="AY809" s="279"/>
      <c r="AZ809" s="279"/>
      <c r="BA809" s="279"/>
      <c r="BB809" s="279"/>
      <c r="BC809" s="279"/>
      <c r="BD809" s="279"/>
      <c r="BE809" s="279"/>
      <c r="BF809" s="279"/>
      <c r="BG809" s="279"/>
      <c r="BH809" s="279"/>
      <c r="BI809" s="279"/>
      <c r="BJ809" s="279"/>
      <c r="BK809" s="279"/>
      <c r="BL809" s="279"/>
      <c r="BM809" s="279"/>
      <c r="BN809" s="279"/>
      <c r="BO809" s="279"/>
      <c r="BP809" s="279"/>
      <c r="BQ809" s="279"/>
      <c r="BR809" s="279"/>
      <c r="BS809" s="279"/>
      <c r="BT809" s="279"/>
      <c r="BU809" s="279"/>
      <c r="BV809" s="279"/>
      <c r="BW809" s="279"/>
      <c r="BX809" s="279"/>
      <c r="BY809" s="279"/>
      <c r="BZ809" s="279"/>
      <c r="CA809" s="279"/>
      <c r="CB809" s="279"/>
      <c r="CC809" s="279"/>
      <c r="CD809" s="279"/>
      <c r="CE809" s="279"/>
    </row>
    <row r="810" spans="1:83" ht="12.65" customHeight="1" x14ac:dyDescent="0.35">
      <c r="A810" s="209" t="str">
        <f>RIGHT($C$83,3)&amp;"*"&amp;RIGHT($C$82,4)&amp;"*"&amp;CA$55&amp;"*"&amp;"A"</f>
        <v>186*2020*8740*A</v>
      </c>
      <c r="B810" s="278"/>
      <c r="C810" s="280">
        <f>ROUND(CA60,2)</f>
        <v>0.15</v>
      </c>
      <c r="D810" s="278">
        <f>ROUND(CA61,0)</f>
        <v>8549</v>
      </c>
      <c r="E810" s="278">
        <f>ROUND(CA62,0)</f>
        <v>2038</v>
      </c>
      <c r="F810" s="278">
        <f>ROUND(CA63,0)</f>
        <v>0</v>
      </c>
      <c r="G810" s="278">
        <f>ROUND(CA64,0)</f>
        <v>3593</v>
      </c>
      <c r="H810" s="278">
        <f>ROUND(CA65,0)</f>
        <v>0</v>
      </c>
      <c r="I810" s="278">
        <f>ROUND(CA66,0)</f>
        <v>0</v>
      </c>
      <c r="J810" s="278">
        <f>ROUND(CA67,0)</f>
        <v>0</v>
      </c>
      <c r="K810" s="278">
        <f>ROUND(CA68,0)</f>
        <v>0</v>
      </c>
      <c r="L810" s="278">
        <f>ROUND(CA69,0)</f>
        <v>887</v>
      </c>
      <c r="M810" s="278">
        <f>ROUND(CA70,0)</f>
        <v>0</v>
      </c>
      <c r="N810" s="278"/>
      <c r="O810" s="278"/>
      <c r="P810" s="278">
        <f>IF(CA76&gt;0,ROUND(CA76,0),0)</f>
        <v>0</v>
      </c>
      <c r="Q810" s="278">
        <f>IF(CA77&gt;0,ROUND(CA77,0),0)</f>
        <v>0</v>
      </c>
      <c r="R810" s="278">
        <f>IF(CA78&gt;0,ROUND(CA78,0),0)</f>
        <v>0</v>
      </c>
      <c r="S810" s="278">
        <f>IF(CA79&gt;0,ROUND(CA79,0),0)</f>
        <v>0</v>
      </c>
      <c r="T810" s="280">
        <f>IF(CA80&gt;0,ROUND(CA80,2),0)</f>
        <v>0</v>
      </c>
      <c r="U810" s="278"/>
      <c r="V810" s="279"/>
      <c r="W810" s="278"/>
      <c r="X810" s="278"/>
      <c r="Y810" s="278"/>
      <c r="Z810" s="279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  <c r="AM810" s="279"/>
      <c r="AN810" s="279"/>
      <c r="AO810" s="279"/>
      <c r="AP810" s="279"/>
      <c r="AQ810" s="279"/>
      <c r="AR810" s="279"/>
      <c r="AS810" s="279"/>
      <c r="AT810" s="279"/>
      <c r="AU810" s="279"/>
      <c r="AV810" s="279"/>
      <c r="AW810" s="279"/>
      <c r="AX810" s="279"/>
      <c r="AY810" s="279"/>
      <c r="AZ810" s="279"/>
      <c r="BA810" s="279"/>
      <c r="BB810" s="279"/>
      <c r="BC810" s="279"/>
      <c r="BD810" s="279"/>
      <c r="BE810" s="279"/>
      <c r="BF810" s="279"/>
      <c r="BG810" s="279"/>
      <c r="BH810" s="279"/>
      <c r="BI810" s="279"/>
      <c r="BJ810" s="279"/>
      <c r="BK810" s="279"/>
      <c r="BL810" s="279"/>
      <c r="BM810" s="279"/>
      <c r="BN810" s="279"/>
      <c r="BO810" s="279"/>
      <c r="BP810" s="279"/>
      <c r="BQ810" s="279"/>
      <c r="BR810" s="279"/>
      <c r="BS810" s="279"/>
      <c r="BT810" s="279"/>
      <c r="BU810" s="279"/>
      <c r="BV810" s="279"/>
      <c r="BW810" s="279"/>
      <c r="BX810" s="279"/>
      <c r="BY810" s="279"/>
      <c r="BZ810" s="279"/>
      <c r="CA810" s="279"/>
      <c r="CB810" s="279"/>
      <c r="CC810" s="279"/>
      <c r="CD810" s="279"/>
      <c r="CE810" s="279"/>
    </row>
    <row r="811" spans="1:83" ht="12.65" customHeight="1" x14ac:dyDescent="0.35">
      <c r="A811" s="209" t="str">
        <f>RIGHT($C$83,3)&amp;"*"&amp;RIGHT($C$82,4)&amp;"*"&amp;CB$55&amp;"*"&amp;"A"</f>
        <v>186*2020*8770*A</v>
      </c>
      <c r="B811" s="278"/>
      <c r="C811" s="280">
        <f>ROUND(CB60,2)</f>
        <v>0</v>
      </c>
      <c r="D811" s="278">
        <f>ROUND(CB61,0)</f>
        <v>0</v>
      </c>
      <c r="E811" s="278">
        <f>ROUND(CB62,0)</f>
        <v>0</v>
      </c>
      <c r="F811" s="278">
        <f>ROUND(CB63,0)</f>
        <v>0</v>
      </c>
      <c r="G811" s="278">
        <f>ROUND(CB64,0)</f>
        <v>0</v>
      </c>
      <c r="H811" s="278">
        <f>ROUND(CB65,0)</f>
        <v>0</v>
      </c>
      <c r="I811" s="278">
        <f>ROUND(CB66,0)</f>
        <v>0</v>
      </c>
      <c r="J811" s="278">
        <f>ROUND(CB67,0)</f>
        <v>0</v>
      </c>
      <c r="K811" s="278">
        <f>ROUND(CB68,0)</f>
        <v>0</v>
      </c>
      <c r="L811" s="278">
        <f>ROUND(CB69,0)</f>
        <v>0</v>
      </c>
      <c r="M811" s="278">
        <f>ROUND(CB70,0)</f>
        <v>0</v>
      </c>
      <c r="N811" s="278"/>
      <c r="O811" s="278"/>
      <c r="P811" s="278">
        <f>IF(CB76&gt;0,ROUND(CB76,0),0)</f>
        <v>0</v>
      </c>
      <c r="Q811" s="278">
        <f>IF(CB77&gt;0,ROUND(CB77,0),0)</f>
        <v>0</v>
      </c>
      <c r="R811" s="278">
        <f>IF(CB78&gt;0,ROUND(CB78,0),0)</f>
        <v>0</v>
      </c>
      <c r="S811" s="278">
        <f>IF(CB79&gt;0,ROUND(CB79,0),0)</f>
        <v>0</v>
      </c>
      <c r="T811" s="280">
        <f>IF(CB80&gt;0,ROUND(CB80,2),0)</f>
        <v>0</v>
      </c>
      <c r="U811" s="278"/>
      <c r="V811" s="279"/>
      <c r="W811" s="278"/>
      <c r="X811" s="278"/>
      <c r="Y811" s="278"/>
      <c r="Z811" s="279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  <c r="AM811" s="279"/>
      <c r="AN811" s="279"/>
      <c r="AO811" s="279"/>
      <c r="AP811" s="279"/>
      <c r="AQ811" s="279"/>
      <c r="AR811" s="279"/>
      <c r="AS811" s="279"/>
      <c r="AT811" s="279"/>
      <c r="AU811" s="279"/>
      <c r="AV811" s="279"/>
      <c r="AW811" s="279"/>
      <c r="AX811" s="279"/>
      <c r="AY811" s="279"/>
      <c r="AZ811" s="279"/>
      <c r="BA811" s="279"/>
      <c r="BB811" s="279"/>
      <c r="BC811" s="279"/>
      <c r="BD811" s="279"/>
      <c r="BE811" s="279"/>
      <c r="BF811" s="279"/>
      <c r="BG811" s="279"/>
      <c r="BH811" s="279"/>
      <c r="BI811" s="279"/>
      <c r="BJ811" s="279"/>
      <c r="BK811" s="279"/>
      <c r="BL811" s="279"/>
      <c r="BM811" s="279"/>
      <c r="BN811" s="279"/>
      <c r="BO811" s="279"/>
      <c r="BP811" s="279"/>
      <c r="BQ811" s="279"/>
      <c r="BR811" s="279"/>
      <c r="BS811" s="279"/>
      <c r="BT811" s="279"/>
      <c r="BU811" s="279"/>
      <c r="BV811" s="279"/>
      <c r="BW811" s="279"/>
      <c r="BX811" s="279"/>
      <c r="BY811" s="279"/>
      <c r="BZ811" s="279"/>
      <c r="CA811" s="279"/>
      <c r="CB811" s="279"/>
      <c r="CC811" s="279"/>
      <c r="CD811" s="279"/>
      <c r="CE811" s="279"/>
    </row>
    <row r="812" spans="1:83" ht="12.65" customHeight="1" x14ac:dyDescent="0.35">
      <c r="A812" s="209" t="str">
        <f>RIGHT($C$83,3)&amp;"*"&amp;RIGHT($C$82,4)&amp;"*"&amp;CC$55&amp;"*"&amp;"A"</f>
        <v>186*2020*8790*A</v>
      </c>
      <c r="B812" s="278"/>
      <c r="C812" s="280">
        <f>ROUND(CC60,2)</f>
        <v>11.07</v>
      </c>
      <c r="D812" s="278">
        <f>ROUND(CC61,0)</f>
        <v>1023956</v>
      </c>
      <c r="E812" s="278">
        <f>ROUND(CC62,0)</f>
        <v>244081</v>
      </c>
      <c r="F812" s="278">
        <f>ROUND(CC63,0)</f>
        <v>0</v>
      </c>
      <c r="G812" s="278">
        <f>ROUND(CC64,0)</f>
        <v>26513</v>
      </c>
      <c r="H812" s="278">
        <f>ROUND(CC65,0)</f>
        <v>0</v>
      </c>
      <c r="I812" s="278">
        <f>ROUND(CC66,0)</f>
        <v>-575</v>
      </c>
      <c r="J812" s="278">
        <f>ROUND(CC67,0)</f>
        <v>884248</v>
      </c>
      <c r="K812" s="278">
        <f>ROUND(CC68,0)</f>
        <v>0</v>
      </c>
      <c r="L812" s="278">
        <f>ROUND(CC69,0)</f>
        <v>609337</v>
      </c>
      <c r="M812" s="278">
        <f>ROUND(CC70,0)</f>
        <v>0</v>
      </c>
      <c r="N812" s="278"/>
      <c r="O812" s="278"/>
      <c r="P812" s="278">
        <f>IF(CC76&gt;0,ROUND(CC76,0),0)</f>
        <v>14730</v>
      </c>
      <c r="Q812" s="278">
        <f>IF(CC77&gt;0,ROUND(CC77,0),0)</f>
        <v>0</v>
      </c>
      <c r="R812" s="278">
        <f>IF(CC78&gt;0,ROUND(CC78,0),0)</f>
        <v>0</v>
      </c>
      <c r="S812" s="278">
        <f>IF(CC79&gt;0,ROUND(CC79,0),0)</f>
        <v>0</v>
      </c>
      <c r="T812" s="280">
        <f>IF(CC80&gt;0,ROUND(CC80,2),0)</f>
        <v>0</v>
      </c>
      <c r="U812" s="278"/>
      <c r="V812" s="279"/>
      <c r="W812" s="278"/>
      <c r="X812" s="278"/>
      <c r="Y812" s="278"/>
      <c r="Z812" s="279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  <c r="AM812" s="279"/>
      <c r="AN812" s="279"/>
      <c r="AO812" s="279"/>
      <c r="AP812" s="279"/>
      <c r="AQ812" s="279"/>
      <c r="AR812" s="279"/>
      <c r="AS812" s="279"/>
      <c r="AT812" s="279"/>
      <c r="AU812" s="279"/>
      <c r="AV812" s="279"/>
      <c r="AW812" s="279"/>
      <c r="AX812" s="279"/>
      <c r="AY812" s="279"/>
      <c r="AZ812" s="279"/>
      <c r="BA812" s="279"/>
      <c r="BB812" s="279"/>
      <c r="BC812" s="279"/>
      <c r="BD812" s="279"/>
      <c r="BE812" s="279"/>
      <c r="BF812" s="279"/>
      <c r="BG812" s="279"/>
      <c r="BH812" s="279"/>
      <c r="BI812" s="279"/>
      <c r="BJ812" s="279"/>
      <c r="BK812" s="279"/>
      <c r="BL812" s="279"/>
      <c r="BM812" s="279"/>
      <c r="BN812" s="279"/>
      <c r="BO812" s="279"/>
      <c r="BP812" s="279"/>
      <c r="BQ812" s="279"/>
      <c r="BR812" s="279"/>
      <c r="BS812" s="279"/>
      <c r="BT812" s="279"/>
      <c r="BU812" s="279"/>
      <c r="BV812" s="279"/>
      <c r="BW812" s="279"/>
      <c r="BX812" s="279"/>
      <c r="BY812" s="279"/>
      <c r="BZ812" s="279"/>
      <c r="CA812" s="279"/>
      <c r="CB812" s="279"/>
      <c r="CC812" s="279"/>
      <c r="CD812" s="279"/>
      <c r="CE812" s="279"/>
    </row>
    <row r="813" spans="1:83" ht="12.65" customHeight="1" x14ac:dyDescent="0.35">
      <c r="A813" s="209" t="str">
        <f>RIGHT($C$83,3)&amp;"*"&amp;RIGHT($C$82,4)&amp;"*"&amp;"9000"&amp;"*"&amp;"A"</f>
        <v>186*2020*9000*A</v>
      </c>
      <c r="B813" s="278"/>
      <c r="C813" s="281"/>
      <c r="D813" s="278"/>
      <c r="E813" s="278"/>
      <c r="F813" s="278"/>
      <c r="G813" s="278"/>
      <c r="H813" s="278"/>
      <c r="I813" s="278"/>
      <c r="J813" s="278"/>
      <c r="K813" s="278"/>
      <c r="L813" s="278"/>
      <c r="M813" s="278"/>
      <c r="N813" s="278"/>
      <c r="O813" s="278"/>
      <c r="P813" s="278"/>
      <c r="Q813" s="278"/>
      <c r="R813" s="278"/>
      <c r="S813" s="278"/>
      <c r="T813" s="281"/>
      <c r="U813" s="278">
        <f>ROUND(CD69,0)</f>
        <v>0</v>
      </c>
      <c r="V813" s="279">
        <f>ROUND(CD70,0)</f>
        <v>0</v>
      </c>
      <c r="W813" s="278">
        <f>ROUND(CE72,0)</f>
        <v>0</v>
      </c>
      <c r="X813" s="278">
        <f>ROUND(C131,0)</f>
        <v>0</v>
      </c>
      <c r="Y813" s="278"/>
      <c r="Z813" s="279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  <c r="AM813" s="279"/>
      <c r="AN813" s="279"/>
      <c r="AO813" s="279"/>
      <c r="AP813" s="279"/>
      <c r="AQ813" s="279"/>
      <c r="AR813" s="279"/>
      <c r="AS813" s="279"/>
      <c r="AT813" s="279"/>
      <c r="AU813" s="279"/>
      <c r="AV813" s="279"/>
      <c r="AW813" s="279"/>
      <c r="AX813" s="279"/>
      <c r="AY813" s="279"/>
      <c r="AZ813" s="279"/>
      <c r="BA813" s="279"/>
      <c r="BB813" s="279"/>
      <c r="BC813" s="279"/>
      <c r="BD813" s="279"/>
      <c r="BE813" s="279"/>
      <c r="BF813" s="279"/>
      <c r="BG813" s="279"/>
      <c r="BH813" s="279"/>
      <c r="BI813" s="279"/>
      <c r="BJ813" s="279"/>
      <c r="BK813" s="279"/>
      <c r="BL813" s="279"/>
      <c r="BM813" s="279"/>
      <c r="BN813" s="279"/>
      <c r="BO813" s="279"/>
      <c r="BP813" s="279"/>
      <c r="BQ813" s="279"/>
      <c r="BR813" s="279"/>
      <c r="BS813" s="279"/>
      <c r="BT813" s="279"/>
      <c r="BU813" s="279"/>
      <c r="BV813" s="279"/>
      <c r="BW813" s="279"/>
      <c r="BX813" s="279"/>
      <c r="BY813" s="279"/>
      <c r="BZ813" s="279"/>
      <c r="CA813" s="279"/>
      <c r="CB813" s="279"/>
      <c r="CC813" s="279"/>
      <c r="CD813" s="279"/>
      <c r="CE813" s="279"/>
    </row>
    <row r="814" spans="1:83" ht="12.65" customHeight="1" x14ac:dyDescent="0.35">
      <c r="B814" s="279"/>
      <c r="C814" s="279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  <c r="O814" s="279"/>
      <c r="P814" s="279"/>
      <c r="Q814" s="279"/>
      <c r="R814" s="279"/>
      <c r="S814" s="279"/>
      <c r="T814" s="279"/>
      <c r="U814" s="279"/>
      <c r="V814" s="279"/>
      <c r="W814" s="279"/>
      <c r="X814" s="279"/>
      <c r="Y814" s="279"/>
      <c r="Z814" s="279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  <c r="AM814" s="279"/>
      <c r="AN814" s="279"/>
      <c r="AO814" s="279"/>
      <c r="AP814" s="279"/>
      <c r="AQ814" s="279"/>
      <c r="AR814" s="279"/>
      <c r="AS814" s="279"/>
      <c r="AT814" s="279"/>
      <c r="AU814" s="279"/>
      <c r="AV814" s="279"/>
      <c r="AW814" s="279"/>
      <c r="AX814" s="279"/>
      <c r="AY814" s="279"/>
      <c r="AZ814" s="279"/>
      <c r="BA814" s="279"/>
      <c r="BB814" s="279"/>
      <c r="BC814" s="279"/>
      <c r="BD814" s="279"/>
      <c r="BE814" s="279"/>
      <c r="BF814" s="279"/>
      <c r="BG814" s="279"/>
      <c r="BH814" s="279"/>
      <c r="BI814" s="279"/>
      <c r="BJ814" s="279"/>
      <c r="BK814" s="279"/>
      <c r="BL814" s="279"/>
      <c r="BM814" s="279"/>
      <c r="BN814" s="279"/>
      <c r="BO814" s="279"/>
      <c r="BP814" s="279"/>
      <c r="BQ814" s="279"/>
      <c r="BR814" s="279"/>
      <c r="BS814" s="279"/>
      <c r="BT814" s="279"/>
      <c r="BU814" s="279"/>
      <c r="BV814" s="279"/>
      <c r="BW814" s="279"/>
      <c r="BX814" s="279"/>
      <c r="BY814" s="279"/>
      <c r="BZ814" s="279"/>
      <c r="CA814" s="279"/>
      <c r="CB814" s="279"/>
      <c r="CC814" s="279"/>
      <c r="CD814" s="279"/>
      <c r="CE814" s="279"/>
    </row>
    <row r="815" spans="1:83" ht="12.65" customHeight="1" x14ac:dyDescent="0.35">
      <c r="B815" s="282" t="s">
        <v>1004</v>
      </c>
      <c r="C815" s="283">
        <f t="shared" ref="C815:K815" si="22">SUM(C734:C813)</f>
        <v>300.35999999999996</v>
      </c>
      <c r="D815" s="279">
        <f t="shared" si="22"/>
        <v>24828260</v>
      </c>
      <c r="E815" s="279">
        <f t="shared" si="22"/>
        <v>5918335</v>
      </c>
      <c r="F815" s="279">
        <f t="shared" si="22"/>
        <v>827238</v>
      </c>
      <c r="G815" s="279">
        <f t="shared" si="22"/>
        <v>2936610</v>
      </c>
      <c r="H815" s="279">
        <f t="shared" si="22"/>
        <v>482133</v>
      </c>
      <c r="I815" s="279">
        <f t="shared" si="22"/>
        <v>6279894</v>
      </c>
      <c r="J815" s="279">
        <f t="shared" si="22"/>
        <v>3298672</v>
      </c>
      <c r="K815" s="279">
        <f t="shared" si="22"/>
        <v>166477</v>
      </c>
      <c r="L815" s="279">
        <f>SUM(L734:L813)+SUM(U734:U813)</f>
        <v>1180124</v>
      </c>
      <c r="M815" s="279">
        <f>SUM(M734:M813)+SUM(V734:V813)</f>
        <v>0</v>
      </c>
      <c r="N815" s="279">
        <f t="shared" ref="N815:Y815" si="23">SUM(N734:N813)</f>
        <v>104305953</v>
      </c>
      <c r="O815" s="279">
        <f t="shared" si="23"/>
        <v>10439514</v>
      </c>
      <c r="P815" s="279">
        <f t="shared" si="23"/>
        <v>54951</v>
      </c>
      <c r="Q815" s="279">
        <f t="shared" si="23"/>
        <v>0</v>
      </c>
      <c r="R815" s="279">
        <f t="shared" si="23"/>
        <v>28459</v>
      </c>
      <c r="S815" s="279">
        <f t="shared" si="23"/>
        <v>119514</v>
      </c>
      <c r="T815" s="283">
        <f t="shared" si="23"/>
        <v>42.84</v>
      </c>
      <c r="U815" s="279">
        <f t="shared" si="23"/>
        <v>0</v>
      </c>
      <c r="V815" s="279">
        <f t="shared" si="23"/>
        <v>0</v>
      </c>
      <c r="W815" s="279">
        <f t="shared" si="23"/>
        <v>0</v>
      </c>
      <c r="X815" s="279">
        <f t="shared" si="23"/>
        <v>0</v>
      </c>
      <c r="Y815" s="279" t="e">
        <f t="shared" si="23"/>
        <v>#DIV/0!</v>
      </c>
      <c r="Z815" s="279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  <c r="AM815" s="279"/>
      <c r="AN815" s="279"/>
      <c r="AO815" s="279"/>
      <c r="AP815" s="279"/>
      <c r="AQ815" s="279"/>
      <c r="AR815" s="279"/>
      <c r="AS815" s="279"/>
      <c r="AT815" s="279"/>
      <c r="AU815" s="279"/>
      <c r="AV815" s="279"/>
      <c r="AW815" s="279"/>
      <c r="AX815" s="279"/>
      <c r="AY815" s="279"/>
      <c r="AZ815" s="279"/>
      <c r="BA815" s="279"/>
      <c r="BB815" s="279"/>
      <c r="BC815" s="279"/>
      <c r="BD815" s="279"/>
      <c r="BE815" s="279"/>
      <c r="BF815" s="279"/>
      <c r="BG815" s="279"/>
      <c r="BH815" s="279"/>
      <c r="BI815" s="279"/>
      <c r="BJ815" s="279"/>
      <c r="BK815" s="279"/>
      <c r="BL815" s="279"/>
      <c r="BM815" s="279"/>
      <c r="BN815" s="279"/>
      <c r="BO815" s="279"/>
      <c r="BP815" s="279"/>
      <c r="BQ815" s="279"/>
      <c r="BR815" s="279"/>
      <c r="BS815" s="279"/>
      <c r="BT815" s="279"/>
      <c r="BU815" s="279"/>
      <c r="BV815" s="279"/>
      <c r="BW815" s="279"/>
      <c r="BX815" s="279"/>
      <c r="BY815" s="279"/>
      <c r="BZ815" s="279"/>
      <c r="CA815" s="279"/>
      <c r="CB815" s="279"/>
      <c r="CC815" s="279"/>
      <c r="CD815" s="279"/>
      <c r="CE815" s="279"/>
    </row>
    <row r="816" spans="1:83" ht="12.65" customHeight="1" x14ac:dyDescent="0.35">
      <c r="B816" s="279" t="s">
        <v>1005</v>
      </c>
      <c r="C816" s="283">
        <f>CE60</f>
        <v>300.35999999999996</v>
      </c>
      <c r="D816" s="279">
        <f>CE61</f>
        <v>24828260</v>
      </c>
      <c r="E816" s="279">
        <f>CE62</f>
        <v>5918335</v>
      </c>
      <c r="F816" s="279">
        <f>CE63</f>
        <v>827238</v>
      </c>
      <c r="G816" s="279">
        <f>CE64</f>
        <v>2936610</v>
      </c>
      <c r="H816" s="282">
        <f>CE65</f>
        <v>482133</v>
      </c>
      <c r="I816" s="282">
        <f>CE66</f>
        <v>6279893.9199999999</v>
      </c>
      <c r="J816" s="282">
        <f>CE67</f>
        <v>3298672</v>
      </c>
      <c r="K816" s="282">
        <f>CE68</f>
        <v>166477</v>
      </c>
      <c r="L816" s="282">
        <f>CE69</f>
        <v>1180124</v>
      </c>
      <c r="M816" s="282">
        <f>CE70</f>
        <v>0</v>
      </c>
      <c r="N816" s="279">
        <f>CE75</f>
        <v>104305953</v>
      </c>
      <c r="O816" s="279">
        <f>CE73</f>
        <v>10439514</v>
      </c>
      <c r="P816" s="279">
        <f>CE76</f>
        <v>54950</v>
      </c>
      <c r="Q816" s="279">
        <f>CE77</f>
        <v>0</v>
      </c>
      <c r="R816" s="279">
        <f>CE78</f>
        <v>28459</v>
      </c>
      <c r="S816" s="279">
        <f>CE79</f>
        <v>119514</v>
      </c>
      <c r="T816" s="283">
        <f>CE80</f>
        <v>42.84</v>
      </c>
      <c r="U816" s="279" t="s">
        <v>1006</v>
      </c>
      <c r="V816" s="279" t="s">
        <v>1006</v>
      </c>
      <c r="W816" s="279" t="s">
        <v>1006</v>
      </c>
      <c r="X816" s="279" t="s">
        <v>1006</v>
      </c>
      <c r="Y816" s="279">
        <f>M716</f>
        <v>17635332.920000002</v>
      </c>
      <c r="Z816" s="279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  <c r="AM816" s="279"/>
      <c r="AN816" s="279"/>
      <c r="AO816" s="279"/>
      <c r="AP816" s="279"/>
      <c r="AQ816" s="279"/>
      <c r="AR816" s="279"/>
      <c r="AS816" s="279"/>
      <c r="AT816" s="279"/>
      <c r="AU816" s="279"/>
      <c r="AV816" s="279"/>
      <c r="AW816" s="279"/>
      <c r="AX816" s="279"/>
      <c r="AY816" s="279"/>
      <c r="AZ816" s="279"/>
      <c r="BA816" s="279"/>
      <c r="BB816" s="279"/>
      <c r="BC816" s="279"/>
      <c r="BD816" s="279"/>
      <c r="BE816" s="279"/>
      <c r="BF816" s="279"/>
      <c r="BG816" s="279"/>
      <c r="BH816" s="279"/>
      <c r="BI816" s="279"/>
      <c r="BJ816" s="279"/>
      <c r="BK816" s="279"/>
      <c r="BL816" s="279"/>
      <c r="BM816" s="279"/>
      <c r="BN816" s="279"/>
      <c r="BO816" s="279"/>
      <c r="BP816" s="279"/>
      <c r="BQ816" s="279"/>
      <c r="BR816" s="279"/>
      <c r="BS816" s="279"/>
      <c r="BT816" s="279"/>
      <c r="BU816" s="279"/>
      <c r="BV816" s="279"/>
      <c r="BW816" s="279"/>
      <c r="BX816" s="279"/>
      <c r="BY816" s="279"/>
      <c r="BZ816" s="279"/>
      <c r="CA816" s="279"/>
      <c r="CB816" s="279"/>
      <c r="CC816" s="279"/>
      <c r="CD816" s="279"/>
      <c r="CE816" s="279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24828260</v>
      </c>
      <c r="E817" s="180">
        <f>C379</f>
        <v>5874549</v>
      </c>
      <c r="F817" s="180">
        <f>C380</f>
        <v>827238</v>
      </c>
      <c r="G817" s="243">
        <f>C381</f>
        <v>2936611</v>
      </c>
      <c r="H817" s="243">
        <f>C382</f>
        <v>482133</v>
      </c>
      <c r="I817" s="243">
        <f>C383</f>
        <v>6289066</v>
      </c>
      <c r="J817" s="243">
        <f>C384</f>
        <v>3298671</v>
      </c>
      <c r="K817" s="243">
        <f>C385</f>
        <v>166476</v>
      </c>
      <c r="L817" s="243">
        <f>C386+C387+C388+C389</f>
        <v>3295635</v>
      </c>
      <c r="M817" s="243">
        <f>C370</f>
        <v>2671457</v>
      </c>
      <c r="N817" s="180">
        <f>D361</f>
        <v>104305953</v>
      </c>
      <c r="O817" s="180">
        <f>C359</f>
        <v>10439514</v>
      </c>
    </row>
  </sheetData>
  <sheetProtection algorithmName="SHA-512" hashValue="J9zS+JDtGKq2RwCvsVNalghuuV4LZAaVX3HBQkOmhsxDiWw7hy4wOkwK7p+4ljypqFLUCZZ2vLyz9sN5wWwtrw==" saltValue="1uB684GCA3on8KCnArRXS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paperSize="17" fitToHeight="0" orientation="portrait" r:id="rId3"/>
  <headerFooter alignWithMargins="0"/>
  <colBreaks count="1" manualBreakCount="1">
    <brk id="68" min="43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2" t="s">
        <v>1268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Grays Harbor County Public Hospital District No. 1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H-186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600 East Main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Elma, WA 98541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H-186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Grays Harbor County Public Hospital District No. 1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Grays Harbor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Josh Martin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James Hansen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Drew Hooper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360-346-2222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360-346-2160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416</v>
      </c>
      <c r="G23" s="21">
        <f>data!D111</f>
        <v>1494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6</v>
      </c>
      <c r="G24" s="21">
        <f>data!D112</f>
        <v>220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Grays Harbor County Public Hospital District No. 1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261</v>
      </c>
      <c r="C7" s="48">
        <f>data!B139</f>
        <v>1030</v>
      </c>
      <c r="D7" s="48">
        <f>data!B140</f>
        <v>0</v>
      </c>
      <c r="E7" s="48">
        <f>data!B141</f>
        <v>6567434</v>
      </c>
      <c r="F7" s="48">
        <f>data!B142</f>
        <v>27290204</v>
      </c>
      <c r="G7" s="48">
        <f>data!B141+data!B142</f>
        <v>33857638</v>
      </c>
    </row>
    <row r="8" spans="1:13" ht="20.149999999999999" customHeight="1" x14ac:dyDescent="0.35">
      <c r="A8" s="23" t="s">
        <v>297</v>
      </c>
      <c r="B8" s="48">
        <f>data!C138</f>
        <v>73</v>
      </c>
      <c r="C8" s="48">
        <f>data!C139</f>
        <v>245</v>
      </c>
      <c r="D8" s="48">
        <f>data!C140</f>
        <v>0</v>
      </c>
      <c r="E8" s="48">
        <f>data!C141</f>
        <v>1919950</v>
      </c>
      <c r="F8" s="48">
        <f>data!C142</f>
        <v>26174816</v>
      </c>
      <c r="G8" s="48">
        <f>data!C141+data!C142</f>
        <v>28094766</v>
      </c>
    </row>
    <row r="9" spans="1:13" ht="20.149999999999999" customHeight="1" x14ac:dyDescent="0.35">
      <c r="A9" s="23" t="s">
        <v>1058</v>
      </c>
      <c r="B9" s="48">
        <f>data!D138</f>
        <v>76</v>
      </c>
      <c r="C9" s="48">
        <f>data!D139</f>
        <v>219</v>
      </c>
      <c r="D9" s="48">
        <f>data!D140</f>
        <v>0</v>
      </c>
      <c r="E9" s="48">
        <f>data!D141</f>
        <v>1669193</v>
      </c>
      <c r="F9" s="48">
        <f>data!D142</f>
        <v>28141082</v>
      </c>
      <c r="G9" s="48">
        <f>data!D141+data!D142</f>
        <v>29810275</v>
      </c>
    </row>
    <row r="10" spans="1:13" ht="20.149999999999999" customHeight="1" x14ac:dyDescent="0.35">
      <c r="A10" s="111" t="s">
        <v>203</v>
      </c>
      <c r="B10" s="48">
        <f>data!E138</f>
        <v>410</v>
      </c>
      <c r="C10" s="48">
        <f>data!E139</f>
        <v>1494</v>
      </c>
      <c r="D10" s="48">
        <f>data!E140</f>
        <v>0</v>
      </c>
      <c r="E10" s="48">
        <f>data!E141</f>
        <v>10156577</v>
      </c>
      <c r="F10" s="48">
        <f>data!E142</f>
        <v>81606102</v>
      </c>
      <c r="G10" s="48">
        <f>data!E141+data!E142</f>
        <v>91762679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5</v>
      </c>
      <c r="C16" s="48">
        <f>data!B145</f>
        <v>209</v>
      </c>
      <c r="D16" s="48">
        <f>data!B146</f>
        <v>0</v>
      </c>
      <c r="E16" s="48">
        <f>data!B147</f>
        <v>0</v>
      </c>
      <c r="F16" s="48">
        <f>data!B148</f>
        <v>228418</v>
      </c>
      <c r="G16" s="48">
        <f>data!B147+data!B148</f>
        <v>228418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2865</v>
      </c>
      <c r="G17" s="48">
        <f>data!C147+data!C148</f>
        <v>2865</v>
      </c>
    </row>
    <row r="18" spans="1:7" ht="20.149999999999999" customHeight="1" x14ac:dyDescent="0.35">
      <c r="A18" s="23" t="s">
        <v>1058</v>
      </c>
      <c r="B18" s="48">
        <f>data!D144</f>
        <v>1</v>
      </c>
      <c r="C18" s="48">
        <f>data!D145</f>
        <v>11</v>
      </c>
      <c r="D18" s="48">
        <f>data!D146</f>
        <v>0</v>
      </c>
      <c r="E18" s="48">
        <f>data!D147</f>
        <v>0</v>
      </c>
      <c r="F18" s="48">
        <f>data!D148</f>
        <v>51653</v>
      </c>
      <c r="G18" s="48">
        <f>data!D147+data!D148</f>
        <v>51653</v>
      </c>
    </row>
    <row r="19" spans="1:7" ht="20.149999999999999" customHeight="1" x14ac:dyDescent="0.35">
      <c r="A19" s="111" t="s">
        <v>203</v>
      </c>
      <c r="B19" s="48">
        <f>data!E144</f>
        <v>6</v>
      </c>
      <c r="C19" s="48">
        <f>data!E145</f>
        <v>220</v>
      </c>
      <c r="D19" s="48">
        <f>data!E146</f>
        <v>0</v>
      </c>
      <c r="E19" s="48">
        <f>data!E147</f>
        <v>0</v>
      </c>
      <c r="F19" s="48">
        <f>data!E148</f>
        <v>282936</v>
      </c>
      <c r="G19" s="48">
        <f>data!E147+data!E148</f>
        <v>282936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Grays Harbor County Public Hospital District No. 1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1333030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38939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195879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3459021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192635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235982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37939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381122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5874547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59850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106626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166476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238432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238432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185198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185198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1842467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1842467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Grays Harbor County Public Hospital District No. 1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1652029</v>
      </c>
      <c r="D7" s="21">
        <f>data!C195</f>
        <v>0</v>
      </c>
      <c r="E7" s="21">
        <f>data!D195</f>
        <v>0</v>
      </c>
      <c r="F7" s="21">
        <f>data!E195</f>
        <v>1652029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4405067</v>
      </c>
      <c r="D8" s="21">
        <f>data!C196</f>
        <v>2719</v>
      </c>
      <c r="E8" s="21">
        <f>data!D196</f>
        <v>0</v>
      </c>
      <c r="F8" s="21">
        <f>data!E196</f>
        <v>4407786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42874012</v>
      </c>
      <c r="D9" s="21">
        <f>data!C197</f>
        <v>0</v>
      </c>
      <c r="E9" s="21">
        <f>data!D197</f>
        <v>14319</v>
      </c>
      <c r="F9" s="21">
        <f>data!E197</f>
        <v>42859693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11019807</v>
      </c>
      <c r="D12" s="21">
        <f>data!C200</f>
        <v>261270</v>
      </c>
      <c r="E12" s="21">
        <f>data!D200</f>
        <v>0</v>
      </c>
      <c r="F12" s="21">
        <f>data!E200</f>
        <v>11281077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12441</v>
      </c>
      <c r="D15" s="21">
        <f>data!C203</f>
        <v>3661</v>
      </c>
      <c r="E15" s="21">
        <f>data!D203</f>
        <v>0</v>
      </c>
      <c r="F15" s="21">
        <f>data!E203</f>
        <v>16102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59963356</v>
      </c>
      <c r="D16" s="21">
        <f>data!C204</f>
        <v>267650</v>
      </c>
      <c r="E16" s="21">
        <f>data!D204</f>
        <v>14319</v>
      </c>
      <c r="F16" s="21">
        <f>data!E204</f>
        <v>60216687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615182</v>
      </c>
      <c r="D24" s="21">
        <f>data!C209</f>
        <v>383066</v>
      </c>
      <c r="E24" s="21">
        <f>data!D209</f>
        <v>0</v>
      </c>
      <c r="F24" s="21">
        <f>data!E209</f>
        <v>998248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12517001</v>
      </c>
      <c r="D25" s="21">
        <f>data!C210</f>
        <v>2244253</v>
      </c>
      <c r="E25" s="21">
        <f>data!D210</f>
        <v>0</v>
      </c>
      <c r="F25" s="21">
        <f>data!E210</f>
        <v>14761254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4437183</v>
      </c>
      <c r="D28" s="21">
        <f>data!C213</f>
        <v>671353</v>
      </c>
      <c r="E28" s="21">
        <f>data!D213</f>
        <v>0</v>
      </c>
      <c r="F28" s="21">
        <f>data!E213</f>
        <v>5108536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17569366</v>
      </c>
      <c r="D32" s="21">
        <f>data!C217</f>
        <v>3298672</v>
      </c>
      <c r="E32" s="21">
        <f>data!D217</f>
        <v>0</v>
      </c>
      <c r="F32" s="21">
        <f>data!E217</f>
        <v>20868038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Grays Harbor County Public Hospital District No. 1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3286544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23014147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17528221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9414529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49956897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4290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213780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2020327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2234107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7">
        <v>20</v>
      </c>
      <c r="B24" s="55">
        <v>5970</v>
      </c>
      <c r="C24" s="14" t="s">
        <v>357</v>
      </c>
      <c r="D24" s="14">
        <f>data!C238</f>
        <v>852981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56330529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Grays Harbor County Public Hospital District No. 1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38022108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15043821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9555571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1010911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488847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510241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45520357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1652029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4407786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42859694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11281077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16102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60216688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20868037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39348651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84869008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Grays Harbor County Public Hospital District No. 1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550384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3049794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-477919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10815629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1176829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15114717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48433144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48433144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1176829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47256315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22497977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22497977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84869009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Grays Harbor County Public Hospital District No. 1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10439514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93866439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104305953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6" t="s">
        <v>450</v>
      </c>
      <c r="C115" s="48">
        <f>data!C363</f>
        <v>3286544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49956897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2234111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852981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56330533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47975420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2671457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863084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3534541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51509961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24828260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5874549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827238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2936611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482133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6289066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3298671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166476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238432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185198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1842467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1029538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47998639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3511322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1845679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5357001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5357001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Grays Harbor County Public Hospital District No. 1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1494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19.77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1740643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414919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55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113743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218276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487597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58479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2239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3035951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7832254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877517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8709771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8122.5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4980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31236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8.9600000000000009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Grays Harbor County Public Hospital District No. 1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220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215911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215911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80524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Grays Harbor County Public Hospital District No. 1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167526</v>
      </c>
      <c r="H73" s="14">
        <f>data!V59</f>
        <v>0</v>
      </c>
      <c r="I73" s="14">
        <f>data!W59</f>
        <v>4107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15.91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950934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226675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5063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-64259</v>
      </c>
      <c r="F78" s="14">
        <f>data!T64</f>
        <v>0</v>
      </c>
      <c r="G78" s="14">
        <f>data!U64</f>
        <v>634677</v>
      </c>
      <c r="H78" s="14">
        <f>data!V64</f>
        <v>0</v>
      </c>
      <c r="I78" s="14">
        <f>data!W64</f>
        <v>2413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773465</v>
      </c>
      <c r="H80" s="14">
        <f>data!V66</f>
        <v>0</v>
      </c>
      <c r="I80" s="14">
        <f>data!W66</f>
        <v>244825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54448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73</v>
      </c>
      <c r="F83" s="14">
        <f>data!T69</f>
        <v>0</v>
      </c>
      <c r="G83" s="14">
        <f>data!U69</f>
        <v>2024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-64186</v>
      </c>
      <c r="F85" s="14">
        <f>data!T71</f>
        <v>0</v>
      </c>
      <c r="G85" s="14">
        <f>data!U71</f>
        <v>2647286</v>
      </c>
      <c r="H85" s="14">
        <f>data!V71</f>
        <v>0</v>
      </c>
      <c r="I85" s="14">
        <f>data!W71</f>
        <v>247238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76448</v>
      </c>
      <c r="F88" s="14">
        <f>data!T73</f>
        <v>0</v>
      </c>
      <c r="G88" s="14">
        <f>data!U73</f>
        <v>679165</v>
      </c>
      <c r="H88" s="14">
        <f>data!V73</f>
        <v>10272</v>
      </c>
      <c r="I88" s="14">
        <f>data!W73</f>
        <v>93572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201046</v>
      </c>
      <c r="F89" s="14">
        <f>data!T74</f>
        <v>0</v>
      </c>
      <c r="G89" s="14">
        <f>data!U74</f>
        <v>14419691</v>
      </c>
      <c r="H89" s="14">
        <f>data!V74</f>
        <v>346252</v>
      </c>
      <c r="I89" s="14">
        <f>data!W74</f>
        <v>1737402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277494</v>
      </c>
      <c r="F90" s="14">
        <f>data!T75</f>
        <v>0</v>
      </c>
      <c r="G90" s="14">
        <f>data!U75</f>
        <v>15098856</v>
      </c>
      <c r="H90" s="14">
        <f>data!V75</f>
        <v>356524</v>
      </c>
      <c r="I90" s="14">
        <f>data!W75</f>
        <v>1830974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907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2694</v>
      </c>
      <c r="F94" s="14">
        <f>data!T78</f>
        <v>0</v>
      </c>
      <c r="G94" s="14">
        <f>data!U78</f>
        <v>1951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Grays Harbor County Public Hospital District No. 1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5103</v>
      </c>
      <c r="D105" s="14">
        <f>data!Y59</f>
        <v>6116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14.44</v>
      </c>
      <c r="E106" s="26">
        <f>data!Z60</f>
        <v>0</v>
      </c>
      <c r="F106" s="26">
        <f>data!AA60</f>
        <v>0</v>
      </c>
      <c r="G106" s="26">
        <f>data!AB60</f>
        <v>3.35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1270905</v>
      </c>
      <c r="E107" s="14">
        <f>data!Z61</f>
        <v>0</v>
      </c>
      <c r="F107" s="14">
        <f>data!AA61</f>
        <v>0</v>
      </c>
      <c r="G107" s="14">
        <f>data!AB61</f>
        <v>333135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302947</v>
      </c>
      <c r="E108" s="14">
        <f>data!Z62</f>
        <v>0</v>
      </c>
      <c r="F108" s="14">
        <f>data!AA62</f>
        <v>0</v>
      </c>
      <c r="G108" s="14">
        <f>data!AB62</f>
        <v>79410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52071</v>
      </c>
      <c r="D110" s="14">
        <f>data!Y64</f>
        <v>27486</v>
      </c>
      <c r="E110" s="14">
        <f>data!Z64</f>
        <v>0</v>
      </c>
      <c r="F110" s="14">
        <f>data!AA64</f>
        <v>0</v>
      </c>
      <c r="G110" s="14">
        <f>data!AB64</f>
        <v>622024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90587</v>
      </c>
      <c r="D112" s="14">
        <f>data!Y66</f>
        <v>220495</v>
      </c>
      <c r="E112" s="14">
        <f>data!Z66</f>
        <v>0</v>
      </c>
      <c r="F112" s="14">
        <f>data!AA66</f>
        <v>0</v>
      </c>
      <c r="G112" s="14">
        <f>data!AB66</f>
        <v>132945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160641</v>
      </c>
      <c r="E113" s="14">
        <f>data!Z67</f>
        <v>0</v>
      </c>
      <c r="F113" s="14">
        <f>data!AA67</f>
        <v>0</v>
      </c>
      <c r="G113" s="14">
        <f>data!AB67</f>
        <v>17169</v>
      </c>
      <c r="H113" s="14">
        <f>data!AC67</f>
        <v>7384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2204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1502</v>
      </c>
      <c r="E115" s="14">
        <f>data!Z69</f>
        <v>0</v>
      </c>
      <c r="F115" s="14">
        <f>data!AA69</f>
        <v>0</v>
      </c>
      <c r="G115" s="14">
        <f>data!AB69</f>
        <v>1932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142658</v>
      </c>
      <c r="D117" s="14">
        <f>data!Y71</f>
        <v>1986180</v>
      </c>
      <c r="E117" s="14">
        <f>data!Z71</f>
        <v>0</v>
      </c>
      <c r="F117" s="14">
        <f>data!AA71</f>
        <v>0</v>
      </c>
      <c r="G117" s="14">
        <f>data!AB71</f>
        <v>1186615</v>
      </c>
      <c r="H117" s="14">
        <f>data!AC71</f>
        <v>7384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407171</v>
      </c>
      <c r="D120" s="14">
        <f>data!Y73</f>
        <v>297243</v>
      </c>
      <c r="E120" s="14">
        <f>data!Z73</f>
        <v>0</v>
      </c>
      <c r="F120" s="14">
        <f>data!AA73</f>
        <v>0</v>
      </c>
      <c r="G120" s="14">
        <f>data!AB73</f>
        <v>601780</v>
      </c>
      <c r="H120" s="14">
        <f>data!AC73</f>
        <v>70022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21313481</v>
      </c>
      <c r="D121" s="14">
        <f>data!Y74</f>
        <v>11089358</v>
      </c>
      <c r="E121" s="14">
        <f>data!Z74</f>
        <v>0</v>
      </c>
      <c r="F121" s="14">
        <f>data!AA74</f>
        <v>0</v>
      </c>
      <c r="G121" s="14">
        <f>data!AB74</f>
        <v>1490667</v>
      </c>
      <c r="H121" s="14">
        <f>data!AC74</f>
        <v>136675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21720652</v>
      </c>
      <c r="D122" s="14">
        <f>data!Y75</f>
        <v>11386601</v>
      </c>
      <c r="E122" s="14">
        <f>data!Z75</f>
        <v>0</v>
      </c>
      <c r="F122" s="14">
        <f>data!AA75</f>
        <v>0</v>
      </c>
      <c r="G122" s="14">
        <f>data!AB75</f>
        <v>2092447</v>
      </c>
      <c r="H122" s="14">
        <f>data!AC75</f>
        <v>206697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2676</v>
      </c>
      <c r="E124" s="14">
        <f>data!Z76</f>
        <v>0</v>
      </c>
      <c r="F124" s="14">
        <f>data!AA76</f>
        <v>0</v>
      </c>
      <c r="G124" s="14">
        <f>data!AB76</f>
        <v>286</v>
      </c>
      <c r="H124" s="14">
        <f>data!AC76</f>
        <v>123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2444</v>
      </c>
      <c r="E126" s="14">
        <f>data!Z78</f>
        <v>0</v>
      </c>
      <c r="F126" s="14">
        <f>data!AA78</f>
        <v>0</v>
      </c>
      <c r="G126" s="14">
        <f>data!AB78</f>
        <v>451</v>
      </c>
      <c r="H126" s="14">
        <f>data!AC78</f>
        <v>61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1.06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Grays Harbor County Public Hospital District No. 1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9110</v>
      </c>
      <c r="D137" s="14">
        <f>data!AF59</f>
        <v>0</v>
      </c>
      <c r="E137" s="14">
        <f>data!AG59</f>
        <v>14180</v>
      </c>
      <c r="F137" s="14">
        <f>data!AH59</f>
        <v>0</v>
      </c>
      <c r="G137" s="14">
        <f>data!AI59</f>
        <v>0</v>
      </c>
      <c r="H137" s="14">
        <f>data!AJ59</f>
        <v>42605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14.83</v>
      </c>
      <c r="D138" s="26">
        <f>data!AF60</f>
        <v>0</v>
      </c>
      <c r="E138" s="26">
        <f>data!AG60</f>
        <v>35.17</v>
      </c>
      <c r="F138" s="26">
        <f>data!AH60</f>
        <v>0</v>
      </c>
      <c r="G138" s="26">
        <f>data!AI60</f>
        <v>0</v>
      </c>
      <c r="H138" s="26">
        <f>data!AJ60</f>
        <v>73.95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1145156</v>
      </c>
      <c r="D139" s="14">
        <f>data!AF61</f>
        <v>0</v>
      </c>
      <c r="E139" s="14">
        <f>data!AG61</f>
        <v>4362655</v>
      </c>
      <c r="F139" s="14">
        <f>data!AH61</f>
        <v>0</v>
      </c>
      <c r="G139" s="14">
        <f>data!AI61</f>
        <v>0</v>
      </c>
      <c r="H139" s="14">
        <f>data!AJ61</f>
        <v>7125775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272972</v>
      </c>
      <c r="D140" s="14">
        <f>data!AF62</f>
        <v>0</v>
      </c>
      <c r="E140" s="14">
        <f>data!AG62</f>
        <v>1039930</v>
      </c>
      <c r="F140" s="14">
        <f>data!AH62</f>
        <v>0</v>
      </c>
      <c r="G140" s="14">
        <f>data!AI62</f>
        <v>0</v>
      </c>
      <c r="H140" s="14">
        <f>data!AJ62</f>
        <v>1698577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415488</v>
      </c>
      <c r="F141" s="14">
        <f>data!AH63</f>
        <v>0</v>
      </c>
      <c r="G141" s="14">
        <f>data!AI63</f>
        <v>0</v>
      </c>
      <c r="H141" s="14">
        <f>data!AJ63</f>
        <v>2900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49372</v>
      </c>
      <c r="D142" s="14">
        <f>data!AF64</f>
        <v>0</v>
      </c>
      <c r="E142" s="14">
        <f>data!AG64</f>
        <v>266535</v>
      </c>
      <c r="F142" s="14">
        <f>data!AH64</f>
        <v>0</v>
      </c>
      <c r="G142" s="14">
        <f>data!AI64</f>
        <v>0</v>
      </c>
      <c r="H142" s="14">
        <f>data!AJ64</f>
        <v>390071</v>
      </c>
      <c r="I142" s="14">
        <f>data!AK64</f>
        <v>1090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23507</v>
      </c>
      <c r="D144" s="14">
        <f>data!AF66</f>
        <v>0</v>
      </c>
      <c r="E144" s="14">
        <f>data!AG66</f>
        <v>55420</v>
      </c>
      <c r="F144" s="14">
        <f>data!AH66</f>
        <v>0</v>
      </c>
      <c r="G144" s="14">
        <f>data!AI66</f>
        <v>0</v>
      </c>
      <c r="H144" s="14">
        <f>data!AJ66</f>
        <v>404844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49465</v>
      </c>
      <c r="D145" s="14">
        <f>data!AF67</f>
        <v>0</v>
      </c>
      <c r="E145" s="14">
        <f>data!AG67</f>
        <v>305735</v>
      </c>
      <c r="F145" s="14">
        <f>data!AH67</f>
        <v>0</v>
      </c>
      <c r="G145" s="14">
        <f>data!AI67</f>
        <v>0</v>
      </c>
      <c r="H145" s="14">
        <f>data!AJ67</f>
        <v>812121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2051</v>
      </c>
      <c r="F146" s="14">
        <f>data!AH68</f>
        <v>0</v>
      </c>
      <c r="G146" s="14">
        <f>data!AI68</f>
        <v>0</v>
      </c>
      <c r="H146" s="14">
        <f>data!AJ68</f>
        <v>64209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4257</v>
      </c>
      <c r="D147" s="14">
        <f>data!AF69</f>
        <v>0</v>
      </c>
      <c r="E147" s="14">
        <f>data!AG69</f>
        <v>13996</v>
      </c>
      <c r="F147" s="14">
        <f>data!AH69</f>
        <v>0</v>
      </c>
      <c r="G147" s="14">
        <f>data!AI69</f>
        <v>0</v>
      </c>
      <c r="H147" s="14">
        <f>data!AJ69</f>
        <v>42457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1544729</v>
      </c>
      <c r="D149" s="14">
        <f>data!AF71</f>
        <v>0</v>
      </c>
      <c r="E149" s="14">
        <f>data!AG71</f>
        <v>6461810</v>
      </c>
      <c r="F149" s="14">
        <f>data!AH71</f>
        <v>0</v>
      </c>
      <c r="G149" s="14">
        <f>data!AI71</f>
        <v>0</v>
      </c>
      <c r="H149" s="14">
        <f>data!AJ71</f>
        <v>10540954</v>
      </c>
      <c r="I149" s="14">
        <f>data!AK71</f>
        <v>1090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36016</v>
      </c>
      <c r="D152" s="14">
        <f>data!AF73</f>
        <v>0</v>
      </c>
      <c r="E152" s="14">
        <f>data!AG73</f>
        <v>178398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14513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2277955</v>
      </c>
      <c r="D153" s="14">
        <f>data!AF74</f>
        <v>0</v>
      </c>
      <c r="E153" s="14">
        <f>data!AG74</f>
        <v>25848903</v>
      </c>
      <c r="F153" s="14">
        <f>data!AH74</f>
        <v>0</v>
      </c>
      <c r="G153" s="14">
        <f>data!AI74</f>
        <v>0</v>
      </c>
      <c r="H153" s="14">
        <f>data!AJ74</f>
        <v>12260336</v>
      </c>
      <c r="I153" s="14">
        <f>data!AK74</f>
        <v>200330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2313971</v>
      </c>
      <c r="D154" s="14">
        <f>data!AF75</f>
        <v>0</v>
      </c>
      <c r="E154" s="14">
        <f>data!AG75</f>
        <v>26027301</v>
      </c>
      <c r="F154" s="14">
        <f>data!AH75</f>
        <v>0</v>
      </c>
      <c r="G154" s="14">
        <f>data!AI75</f>
        <v>0</v>
      </c>
      <c r="H154" s="14">
        <f>data!AJ75</f>
        <v>12260336</v>
      </c>
      <c r="I154" s="14">
        <f>data!AK75</f>
        <v>214843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824</v>
      </c>
      <c r="D156" s="14">
        <f>data!AF76</f>
        <v>0</v>
      </c>
      <c r="E156" s="14">
        <f>data!AG76</f>
        <v>5093</v>
      </c>
      <c r="F156" s="14">
        <f>data!AH76</f>
        <v>0</v>
      </c>
      <c r="G156" s="14">
        <f>data!AI76</f>
        <v>0</v>
      </c>
      <c r="H156" s="14">
        <f>data!AJ76</f>
        <v>13528.5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2396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20.25</v>
      </c>
      <c r="F160" s="26">
        <f>data!AH80</f>
        <v>0</v>
      </c>
      <c r="G160" s="26">
        <f>data!AI80</f>
        <v>0</v>
      </c>
      <c r="H160" s="26">
        <f>data!AJ80</f>
        <v>12.57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Grays Harbor County Public Hospital District No. 1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6802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2688</v>
      </c>
      <c r="D184" s="14">
        <f>data!AM73</f>
        <v>0</v>
      </c>
      <c r="E184" s="14">
        <f>data!AN73</f>
        <v>0</v>
      </c>
      <c r="F184" s="14">
        <f>data!AO73</f>
        <v>-75939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210657</v>
      </c>
      <c r="D185" s="14">
        <f>data!AM74</f>
        <v>0</v>
      </c>
      <c r="E185" s="14">
        <f>data!AN74</f>
        <v>0</v>
      </c>
      <c r="F185" s="14">
        <f>data!AO74</f>
        <v>1456169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213345</v>
      </c>
      <c r="D186" s="14">
        <f>data!AM75</f>
        <v>0</v>
      </c>
      <c r="E186" s="14">
        <f>data!AN75</f>
        <v>0</v>
      </c>
      <c r="F186" s="14">
        <f>data!AO75</f>
        <v>1380230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634</v>
      </c>
      <c r="G190" s="14">
        <f>data!AP78</f>
        <v>859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7754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Grays Harbor County Public Hospital District No. 1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7409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6.25</v>
      </c>
      <c r="G202" s="26">
        <f>data!AW60</f>
        <v>0</v>
      </c>
      <c r="H202" s="26">
        <f>data!AX60</f>
        <v>0</v>
      </c>
      <c r="I202" s="26">
        <f>data!AY60</f>
        <v>6.95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281907</v>
      </c>
      <c r="G203" s="14">
        <f>data!AW61</f>
        <v>0</v>
      </c>
      <c r="H203" s="14">
        <f>data!AX61</f>
        <v>0</v>
      </c>
      <c r="I203" s="14">
        <f>data!AY61</f>
        <v>344152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67198</v>
      </c>
      <c r="G204" s="14">
        <f>data!AW62</f>
        <v>0</v>
      </c>
      <c r="H204" s="14">
        <f>data!AX62</f>
        <v>0</v>
      </c>
      <c r="I204" s="14">
        <f>data!AY62</f>
        <v>82036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500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183560</v>
      </c>
      <c r="G206" s="14">
        <f>data!AW64</f>
        <v>0</v>
      </c>
      <c r="H206" s="14">
        <f>data!AX64</f>
        <v>0</v>
      </c>
      <c r="I206" s="14">
        <f>data!AY64</f>
        <v>156613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2286</v>
      </c>
      <c r="G208" s="14">
        <f>data!AW66</f>
        <v>0</v>
      </c>
      <c r="H208" s="14">
        <f>data!AX66</f>
        <v>0</v>
      </c>
      <c r="I208" s="14">
        <f>data!AY66</f>
        <v>8614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83082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8501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741</v>
      </c>
      <c r="G211" s="14">
        <f>data!AW69</f>
        <v>0</v>
      </c>
      <c r="H211" s="14">
        <f>data!AX69</f>
        <v>0</v>
      </c>
      <c r="I211" s="14">
        <f>data!AY69</f>
        <v>1027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544693</v>
      </c>
      <c r="G213" s="14">
        <f>data!AW71</f>
        <v>0</v>
      </c>
      <c r="H213" s="14">
        <f>data!AX71</f>
        <v>0</v>
      </c>
      <c r="I213" s="14">
        <f>data!AY71</f>
        <v>675524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1384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Grays Harbor County Public Hospital District No. 1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54950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2.25</v>
      </c>
      <c r="H234" s="26">
        <f>data!BE60</f>
        <v>4.03</v>
      </c>
      <c r="I234" s="26">
        <f>data!BF60</f>
        <v>14.27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102867</v>
      </c>
      <c r="H235" s="14">
        <f>data!BE61</f>
        <v>236519</v>
      </c>
      <c r="I235" s="14">
        <f>data!BF61</f>
        <v>485505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24520</v>
      </c>
      <c r="H236" s="14">
        <f>data!BE62</f>
        <v>56379</v>
      </c>
      <c r="I236" s="14">
        <f>data!BF62</f>
        <v>115730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19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55516</v>
      </c>
      <c r="H238" s="14">
        <f>data!BE64</f>
        <v>38403</v>
      </c>
      <c r="I238" s="14">
        <f>data!BF64</f>
        <v>94884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425201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4388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471</v>
      </c>
      <c r="H240" s="14">
        <f>data!BE66</f>
        <v>365529</v>
      </c>
      <c r="I240" s="14">
        <f>data!BF66</f>
        <v>115376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54448</v>
      </c>
      <c r="H241" s="14">
        <f>data!BE67</f>
        <v>80201</v>
      </c>
      <c r="I241" s="14">
        <f>data!BF67</f>
        <v>53307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3358</v>
      </c>
      <c r="H242" s="14">
        <f>data!BE68</f>
        <v>9158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74525</v>
      </c>
      <c r="H243" s="14">
        <f>data!BE69</f>
        <v>1802</v>
      </c>
      <c r="I243" s="14">
        <f>data!BF69</f>
        <v>1572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4407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315705</v>
      </c>
      <c r="H245" s="14">
        <f>data!BE71</f>
        <v>1213192</v>
      </c>
      <c r="I245" s="14">
        <f>data!BF71</f>
        <v>866374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907</v>
      </c>
      <c r="H252" s="85">
        <f>data!BE76</f>
        <v>1336</v>
      </c>
      <c r="I252" s="85">
        <f>data!BF76</f>
        <v>888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1286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Grays Harbor County Public Hospital District No. 1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6.72</v>
      </c>
      <c r="E266" s="26">
        <f>data!BI60</f>
        <v>0</v>
      </c>
      <c r="F266" s="26">
        <f>data!BJ60</f>
        <v>6.13</v>
      </c>
      <c r="G266" s="26">
        <f>data!BK60</f>
        <v>36.909999999999997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567333</v>
      </c>
      <c r="E267" s="14">
        <f>data!BI61</f>
        <v>0</v>
      </c>
      <c r="F267" s="14">
        <f>data!BJ61</f>
        <v>417059</v>
      </c>
      <c r="G267" s="14">
        <f>data!BK61</f>
        <v>1571268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135236</v>
      </c>
      <c r="E268" s="14">
        <f>data!BI62</f>
        <v>0</v>
      </c>
      <c r="F268" s="14">
        <f>data!BJ62</f>
        <v>99415</v>
      </c>
      <c r="G268" s="14">
        <f>data!BK62</f>
        <v>374544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83772</v>
      </c>
      <c r="G269" s="14">
        <f>data!BK63</f>
        <v>4250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216477</v>
      </c>
      <c r="E270" s="14">
        <f>data!BI64</f>
        <v>0</v>
      </c>
      <c r="F270" s="14">
        <f>data!BJ64</f>
        <v>2485</v>
      </c>
      <c r="G270" s="14">
        <f>data!BK64</f>
        <v>13549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56912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65734</v>
      </c>
      <c r="D272" s="14">
        <f>data!BH66</f>
        <v>1434581</v>
      </c>
      <c r="E272" s="14">
        <f>data!BI66</f>
        <v>0</v>
      </c>
      <c r="F272" s="14">
        <f>data!BJ66</f>
        <v>913</v>
      </c>
      <c r="G272" s="14">
        <f>data!BK66</f>
        <v>1847736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26173</v>
      </c>
      <c r="E273" s="14">
        <f>data!BI67</f>
        <v>0</v>
      </c>
      <c r="F273" s="14">
        <f>data!BJ67</f>
        <v>18189</v>
      </c>
      <c r="G273" s="14">
        <f>data!BK67</f>
        <v>18189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17443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56</v>
      </c>
      <c r="D275" s="14">
        <f>data!BH69</f>
        <v>2896</v>
      </c>
      <c r="E275" s="14">
        <f>data!BI69</f>
        <v>0</v>
      </c>
      <c r="F275" s="14">
        <f>data!BJ69</f>
        <v>-34756</v>
      </c>
      <c r="G275" s="14">
        <f>data!BK69</f>
        <v>105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140145</v>
      </c>
      <c r="D277" s="14">
        <f>data!BH71</f>
        <v>2382696</v>
      </c>
      <c r="E277" s="14">
        <f>data!BI71</f>
        <v>0</v>
      </c>
      <c r="F277" s="14">
        <f>data!BJ71</f>
        <v>587077</v>
      </c>
      <c r="G277" s="14">
        <f>data!BK71</f>
        <v>3829641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436</v>
      </c>
      <c r="E284" s="85">
        <f>data!BI76</f>
        <v>0</v>
      </c>
      <c r="F284" s="85">
        <f>data!BJ76</f>
        <v>303</v>
      </c>
      <c r="G284" s="85">
        <f>data!BK76</f>
        <v>303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3535</v>
      </c>
      <c r="E286" s="85">
        <f>data!BI78</f>
        <v>0</v>
      </c>
      <c r="F286" s="213" t="str">
        <f>IF(data!BJ78&gt;0,data!BJ78,"")</f>
        <v>x</v>
      </c>
      <c r="G286" s="85">
        <f>data!BK78</f>
        <v>2749</v>
      </c>
      <c r="H286" s="85">
        <f>data!BL78</f>
        <v>3188</v>
      </c>
      <c r="I286" s="85">
        <f>data!BM78</f>
        <v>463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Grays Harbor County Public Hospital District No. 1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7.16</v>
      </c>
      <c r="D298" s="26">
        <f>data!BO60</f>
        <v>1.33</v>
      </c>
      <c r="E298" s="26">
        <f>data!BP60</f>
        <v>4.58</v>
      </c>
      <c r="F298" s="26">
        <f>data!BQ60</f>
        <v>0</v>
      </c>
      <c r="G298" s="26">
        <f>data!BR60</f>
        <v>2.87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1420130</v>
      </c>
      <c r="D299" s="14">
        <f>data!BO61</f>
        <v>104646</v>
      </c>
      <c r="E299" s="14">
        <f>data!BP61</f>
        <v>317332</v>
      </c>
      <c r="F299" s="14">
        <f>data!BQ61</f>
        <v>0</v>
      </c>
      <c r="G299" s="14">
        <f>data!BR61</f>
        <v>197384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338518</v>
      </c>
      <c r="D300" s="14">
        <f>data!BO62</f>
        <v>24945</v>
      </c>
      <c r="E300" s="14">
        <f>data!BP62</f>
        <v>75643</v>
      </c>
      <c r="F300" s="14">
        <f>data!BQ62</f>
        <v>0</v>
      </c>
      <c r="G300" s="14">
        <f>data!BR62</f>
        <v>47051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309707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16692</v>
      </c>
      <c r="D302" s="14">
        <f>data!BO64</f>
        <v>4115</v>
      </c>
      <c r="E302" s="14">
        <f>data!BP64</f>
        <v>12750</v>
      </c>
      <c r="F302" s="14">
        <f>data!BQ64</f>
        <v>0</v>
      </c>
      <c r="G302" s="14">
        <f>data!BR64</f>
        <v>6478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8185</v>
      </c>
      <c r="D304" s="14">
        <f>data!BO66</f>
        <v>0</v>
      </c>
      <c r="E304" s="14">
        <f>data!BP66</f>
        <v>12198</v>
      </c>
      <c r="F304" s="14">
        <f>data!BQ66</f>
        <v>0</v>
      </c>
      <c r="G304" s="14">
        <f>data!BR66</f>
        <v>82826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119521</v>
      </c>
      <c r="D305" s="14">
        <f>data!BO67</f>
        <v>0</v>
      </c>
      <c r="E305" s="14">
        <f>data!BP67</f>
        <v>18189</v>
      </c>
      <c r="F305" s="14">
        <f>data!BQ67</f>
        <v>0</v>
      </c>
      <c r="G305" s="14">
        <f>data!BR67</f>
        <v>19030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1074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103124</v>
      </c>
      <c r="D307" s="14">
        <f>data!BO69</f>
        <v>635</v>
      </c>
      <c r="E307" s="14">
        <f>data!BP69</f>
        <v>120590</v>
      </c>
      <c r="F307" s="14">
        <f>data!BQ69</f>
        <v>0</v>
      </c>
      <c r="G307" s="14">
        <f>data!BR69</f>
        <v>115264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2315897</v>
      </c>
      <c r="D309" s="14">
        <f>data!BO71</f>
        <v>134341</v>
      </c>
      <c r="E309" s="14">
        <f>data!BP71</f>
        <v>557776</v>
      </c>
      <c r="F309" s="14">
        <f>data!BQ71</f>
        <v>0</v>
      </c>
      <c r="G309" s="14">
        <f>data!BR71</f>
        <v>468033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1991</v>
      </c>
      <c r="D316" s="85">
        <f>data!BO76</f>
        <v>0</v>
      </c>
      <c r="E316" s="85">
        <f>data!BP76</f>
        <v>303</v>
      </c>
      <c r="F316" s="85">
        <f>data!BQ76</f>
        <v>0</v>
      </c>
      <c r="G316" s="85">
        <f>data!BR76</f>
        <v>317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Grays Harbor County Public Hospital District No. 1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9.3699999999999992</v>
      </c>
      <c r="E330" s="26">
        <f>data!BW60</f>
        <v>2</v>
      </c>
      <c r="F330" s="26">
        <f>data!BX60</f>
        <v>0</v>
      </c>
      <c r="G330" s="26">
        <f>data!BY60</f>
        <v>0.9</v>
      </c>
      <c r="H330" s="26">
        <f>data!BZ60</f>
        <v>0</v>
      </c>
      <c r="I330" s="26">
        <f>data!CA60</f>
        <v>0.15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522912</v>
      </c>
      <c r="E331" s="86">
        <f>data!BW61</f>
        <v>122252</v>
      </c>
      <c r="F331" s="86">
        <f>data!BX61</f>
        <v>0</v>
      </c>
      <c r="G331" s="86">
        <f>data!BY61</f>
        <v>175286</v>
      </c>
      <c r="H331" s="86">
        <f>data!BZ61</f>
        <v>0</v>
      </c>
      <c r="I331" s="86">
        <f>data!CA61</f>
        <v>8549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124647</v>
      </c>
      <c r="E332" s="86">
        <f>data!BW62</f>
        <v>29141</v>
      </c>
      <c r="F332" s="86">
        <f>data!BX62</f>
        <v>0</v>
      </c>
      <c r="G332" s="86">
        <f>data!BY62</f>
        <v>41783</v>
      </c>
      <c r="H332" s="86">
        <f>data!BZ62</f>
        <v>0</v>
      </c>
      <c r="I332" s="86">
        <f>data!CA62</f>
        <v>2038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5503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5467</v>
      </c>
      <c r="E334" s="86">
        <f>data!BW64</f>
        <v>4265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3593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140052</v>
      </c>
      <c r="E336" s="86">
        <f>data!BW66</f>
        <v>27216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24012</v>
      </c>
      <c r="E337" s="86">
        <f>data!BW67</f>
        <v>0</v>
      </c>
      <c r="F337" s="86">
        <f>data!BX67</f>
        <v>0</v>
      </c>
      <c r="G337" s="86">
        <f>data!BY67</f>
        <v>5523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3990</v>
      </c>
      <c r="E339" s="86">
        <f>data!BW69</f>
        <v>109747</v>
      </c>
      <c r="F339" s="86">
        <f>data!BX69</f>
        <v>0</v>
      </c>
      <c r="G339" s="86">
        <f>data!BY69</f>
        <v>102</v>
      </c>
      <c r="H339" s="86">
        <f>data!BZ69</f>
        <v>0</v>
      </c>
      <c r="I339" s="86">
        <f>data!CA69</f>
        <v>887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821080</v>
      </c>
      <c r="E341" s="14">
        <f>data!BW71</f>
        <v>298124</v>
      </c>
      <c r="F341" s="14">
        <f>data!BX71</f>
        <v>0</v>
      </c>
      <c r="G341" s="14">
        <f>data!BY71</f>
        <v>222694</v>
      </c>
      <c r="H341" s="14">
        <f>data!BZ71</f>
        <v>0</v>
      </c>
      <c r="I341" s="14">
        <f>data!CA71</f>
        <v>15067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400</v>
      </c>
      <c r="E348" s="85">
        <f>data!BW76</f>
        <v>0</v>
      </c>
      <c r="F348" s="85">
        <f>data!BX76</f>
        <v>0</v>
      </c>
      <c r="G348" s="85">
        <f>data!BY76</f>
        <v>92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451</v>
      </c>
      <c r="E350" s="85">
        <f>data!BW78</f>
        <v>0</v>
      </c>
      <c r="F350" s="85">
        <f>data!BX78</f>
        <v>0</v>
      </c>
      <c r="G350" s="85">
        <f>data!BY78</f>
        <v>317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Grays Harbor County Public Hospital District No. 1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11.07</v>
      </c>
      <c r="E362" s="217"/>
      <c r="F362" s="211"/>
      <c r="G362" s="211"/>
      <c r="H362" s="211"/>
      <c r="I362" s="87">
        <f>data!CE60</f>
        <v>300.35999999999996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1023956</v>
      </c>
      <c r="E363" s="218"/>
      <c r="F363" s="219"/>
      <c r="G363" s="219"/>
      <c r="H363" s="219"/>
      <c r="I363" s="86">
        <f>data!CE61</f>
        <v>24828260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244081</v>
      </c>
      <c r="E364" s="218"/>
      <c r="F364" s="219"/>
      <c r="G364" s="219"/>
      <c r="H364" s="219"/>
      <c r="I364" s="86">
        <f>data!CE62</f>
        <v>5918335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827238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26513</v>
      </c>
      <c r="E366" s="218"/>
      <c r="F366" s="219"/>
      <c r="G366" s="219"/>
      <c r="H366" s="219"/>
      <c r="I366" s="86">
        <f>data!CE64</f>
        <v>2936610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482133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-575.08000000000004</v>
      </c>
      <c r="E368" s="218"/>
      <c r="F368" s="219"/>
      <c r="G368" s="219"/>
      <c r="H368" s="219"/>
      <c r="I368" s="86">
        <f>data!CE66</f>
        <v>6279893.9199999999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884248</v>
      </c>
      <c r="E369" s="218"/>
      <c r="F369" s="219"/>
      <c r="G369" s="219"/>
      <c r="H369" s="219"/>
      <c r="I369" s="86">
        <f>data!CE67</f>
        <v>3298672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166477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609337</v>
      </c>
      <c r="E371" s="86">
        <f>data!CD69</f>
        <v>0</v>
      </c>
      <c r="F371" s="219"/>
      <c r="G371" s="219"/>
      <c r="H371" s="219"/>
      <c r="I371" s="86">
        <f>data!CE69</f>
        <v>1180124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2787559.92</v>
      </c>
      <c r="E373" s="86">
        <f>data!CD71</f>
        <v>0</v>
      </c>
      <c r="F373" s="219"/>
      <c r="G373" s="219"/>
      <c r="H373" s="219"/>
      <c r="I373" s="14">
        <f>data!CE71</f>
        <v>45917742.920000002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10439514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93866439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104305953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14730</v>
      </c>
      <c r="E380" s="214"/>
      <c r="F380" s="211"/>
      <c r="G380" s="211"/>
      <c r="H380" s="211"/>
      <c r="I380" s="14">
        <f>data!CE76</f>
        <v>54950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28459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119514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42.84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81" transitionEvaluation="1" transitionEntry="1" codeName="Sheet10">
    <pageSetUpPr autoPageBreaks="0" fitToPage="1"/>
  </sheetPr>
  <dimension ref="A1:CF816"/>
  <sheetViews>
    <sheetView showGridLines="0" topLeftCell="A81" zoomScale="75" workbookViewId="0">
      <selection activeCell="D43" sqref="D4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4" ht="12.65" customHeight="1" x14ac:dyDescent="0.35">
      <c r="A33" s="198" t="s">
        <v>1237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1238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4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5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5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5">
      <c r="A47" s="294" t="s">
        <v>204</v>
      </c>
      <c r="B47" s="298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4"/>
      <c r="CE47" s="294">
        <f>SUM(C47:CC47)</f>
        <v>0</v>
      </c>
      <c r="CF47" s="2"/>
    </row>
    <row r="48" spans="1:84" ht="12.65" customHeight="1" x14ac:dyDescent="0.35">
      <c r="A48" s="294" t="s">
        <v>205</v>
      </c>
      <c r="B48" s="298">
        <v>5167351</v>
      </c>
      <c r="C48" s="300">
        <f>ROUND(((B48/CE61)*C61),0)</f>
        <v>0</v>
      </c>
      <c r="D48" s="300">
        <f>ROUND(((B48/CE61)*D61),0)</f>
        <v>0</v>
      </c>
      <c r="E48" s="294">
        <f>ROUND(((B48/CE61)*E61),0)</f>
        <v>368717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0</v>
      </c>
      <c r="K48" s="294">
        <f>ROUND(((B48/CE61)*K61),0)</f>
        <v>0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0</v>
      </c>
      <c r="P48" s="294">
        <f>ROUND(((B48/CE61)*P61),0)</f>
        <v>0</v>
      </c>
      <c r="Q48" s="294">
        <f>ROUND(((B48/CE61)*Q61),0)</f>
        <v>0</v>
      </c>
      <c r="R48" s="294">
        <f>ROUND(((B48/CE61)*R61),0)</f>
        <v>0</v>
      </c>
      <c r="S48" s="294">
        <f>ROUND(((B48/CE61)*S61),0)</f>
        <v>0</v>
      </c>
      <c r="T48" s="294">
        <f>ROUND(((B48/CE61)*T61),0)</f>
        <v>0</v>
      </c>
      <c r="U48" s="294">
        <f>ROUND(((B48/CE61)*U61),0)</f>
        <v>198124</v>
      </c>
      <c r="V48" s="294">
        <f>ROUND(((B48/CE61)*V61),0)</f>
        <v>0</v>
      </c>
      <c r="W48" s="294">
        <f>ROUND(((B48/CE61)*W61),0)</f>
        <v>0</v>
      </c>
      <c r="X48" s="294">
        <f>ROUND(((B48/CE61)*X61),0)</f>
        <v>0</v>
      </c>
      <c r="Y48" s="294">
        <f>ROUND(((B48/CE61)*Y61),0)</f>
        <v>271664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70211</v>
      </c>
      <c r="AC48" s="294">
        <f>ROUND(((B48/CE61)*AC61),0)</f>
        <v>0</v>
      </c>
      <c r="AD48" s="294">
        <f>ROUND(((B48/CE61)*AD61),0)</f>
        <v>0</v>
      </c>
      <c r="AE48" s="294">
        <f>ROUND(((B48/CE61)*AE61),0)</f>
        <v>151547</v>
      </c>
      <c r="AF48" s="294">
        <f>ROUND(((B48/CE61)*AF61),0)</f>
        <v>0</v>
      </c>
      <c r="AG48" s="294">
        <f>ROUND(((B48/CE61)*AG61),0)</f>
        <v>889271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625758</v>
      </c>
      <c r="AK48" s="294">
        <f>ROUND(((B48/CE61)*AK61),0)</f>
        <v>77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83114</v>
      </c>
      <c r="AZ48" s="294">
        <f>ROUND(((B48/CE61)*AZ61),0)</f>
        <v>0</v>
      </c>
      <c r="BA48" s="294">
        <f>ROUND(((B48/CE61)*BA61),0)</f>
        <v>0</v>
      </c>
      <c r="BB48" s="294">
        <f>ROUND(((B48/CE61)*BB61),0)</f>
        <v>0</v>
      </c>
      <c r="BC48" s="294">
        <f>ROUND(((B48/CE61)*BC61),0)</f>
        <v>0</v>
      </c>
      <c r="BD48" s="294">
        <f>ROUND(((B48/CE61)*BD61),0)</f>
        <v>39685</v>
      </c>
      <c r="BE48" s="294">
        <f>ROUND(((B48/CE61)*BE61),0)</f>
        <v>49930</v>
      </c>
      <c r="BF48" s="294">
        <f>ROUND(((B48/CE61)*BF61),0)</f>
        <v>111785</v>
      </c>
      <c r="BG48" s="294">
        <f>ROUND(((B48/CE61)*BG61),0)</f>
        <v>0</v>
      </c>
      <c r="BH48" s="294">
        <f>ROUND(((B48/CE61)*BH61),0)</f>
        <v>152815</v>
      </c>
      <c r="BI48" s="294">
        <f>ROUND(((B48/CE61)*BI61),0)</f>
        <v>0</v>
      </c>
      <c r="BJ48" s="294">
        <f>ROUND(((B48/CE61)*BJ61),0)</f>
        <v>62340</v>
      </c>
      <c r="BK48" s="294">
        <f>ROUND(((B48/CE61)*BK61),0)</f>
        <v>337881</v>
      </c>
      <c r="BL48" s="294">
        <f>ROUND(((B48/CE61)*BL61),0)</f>
        <v>0</v>
      </c>
      <c r="BM48" s="294">
        <f>ROUND(((B48/CE61)*BM61),0)</f>
        <v>0</v>
      </c>
      <c r="BN48" s="294">
        <f>ROUND(((B48/CE61)*BN61),0)</f>
        <v>305777</v>
      </c>
      <c r="BO48" s="294">
        <f>ROUND(((B48/CE61)*BO61),0)</f>
        <v>16545</v>
      </c>
      <c r="BP48" s="294">
        <f>ROUND(((B48/CE61)*BP61),0)</f>
        <v>65269</v>
      </c>
      <c r="BQ48" s="294">
        <f>ROUND(((B48/CE61)*BQ61),0)</f>
        <v>0</v>
      </c>
      <c r="BR48" s="294">
        <f>ROUND(((B48/CE61)*BR61),0)</f>
        <v>33961</v>
      </c>
      <c r="BS48" s="294">
        <f>ROUND(((B48/CE61)*BS61),0)</f>
        <v>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123891</v>
      </c>
      <c r="BW48" s="294">
        <f>ROUND(((B48/CE61)*BW61),0)</f>
        <v>16330</v>
      </c>
      <c r="BX48" s="294">
        <f>ROUND(((B48/CE61)*BX61),0)</f>
        <v>0</v>
      </c>
      <c r="BY48" s="294">
        <f>ROUND(((B48/CE61)*BY61),0)</f>
        <v>49016</v>
      </c>
      <c r="BZ48" s="294">
        <f>ROUND(((B48/CE61)*BZ61),0)</f>
        <v>0</v>
      </c>
      <c r="CA48" s="294">
        <f>ROUND(((B48/CE61)*CA61),0)</f>
        <v>-1658</v>
      </c>
      <c r="CB48" s="294">
        <f>ROUND(((B48/CE61)*CB61),0)</f>
        <v>0</v>
      </c>
      <c r="CC48" s="294">
        <f>ROUND(((B48/CE61)*CC61),0)</f>
        <v>1145300</v>
      </c>
      <c r="CD48" s="294"/>
      <c r="CE48" s="294">
        <f>SUM(C48:CD48)</f>
        <v>5167350</v>
      </c>
      <c r="CF48" s="2"/>
    </row>
    <row r="49" spans="1:84" ht="12.65" customHeight="1" x14ac:dyDescent="0.35">
      <c r="A49" s="294" t="s">
        <v>206</v>
      </c>
      <c r="B49" s="294">
        <f>B47+B48</f>
        <v>5167351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5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5">
      <c r="A51" s="301" t="s">
        <v>207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4"/>
      <c r="CE51" s="294">
        <f>SUM(C51:CD51)</f>
        <v>0</v>
      </c>
      <c r="CF51" s="2"/>
    </row>
    <row r="52" spans="1:84" ht="12.65" customHeight="1" x14ac:dyDescent="0.35">
      <c r="A52" s="301" t="s">
        <v>208</v>
      </c>
      <c r="B52" s="299">
        <v>4124781</v>
      </c>
      <c r="C52" s="294">
        <f>ROUND((B52/(CE76+CF76)*C76),0)</f>
        <v>0</v>
      </c>
      <c r="D52" s="294">
        <f>ROUND((B52/(CE76+CF76)*D76),0)</f>
        <v>0</v>
      </c>
      <c r="E52" s="294">
        <f>ROUND((B52/(CE76+CF76)*E76),0)</f>
        <v>309721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0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0</v>
      </c>
      <c r="P52" s="294">
        <f>ROUND((B52/(CE76+CF76)*P76),0)</f>
        <v>0</v>
      </c>
      <c r="Q52" s="294">
        <f>ROUND((B52/(CE76+CF76)*Q76),0)</f>
        <v>0</v>
      </c>
      <c r="R52" s="294">
        <f>ROUND((B52/(CE76+CF76)*R76),0)</f>
        <v>0</v>
      </c>
      <c r="S52" s="294">
        <f>ROUND((B52/(CE76+CF76)*S76),0)</f>
        <v>0</v>
      </c>
      <c r="T52" s="294">
        <f>ROUND((B52/(CE76+CF76)*T76),0)</f>
        <v>0</v>
      </c>
      <c r="U52" s="294">
        <f>ROUND((B52/(CE76+CF76)*U76),0)</f>
        <v>54257</v>
      </c>
      <c r="V52" s="294">
        <f>ROUND((B52/(CE76+CF76)*V76),0)</f>
        <v>0</v>
      </c>
      <c r="W52" s="294">
        <f>ROUND((B52/(CE76+CF76)*W76),0)</f>
        <v>0</v>
      </c>
      <c r="X52" s="294">
        <f>ROUND((B52/(CE76+CF76)*X76),0)</f>
        <v>0</v>
      </c>
      <c r="Y52" s="294">
        <f>ROUND((B52/(CE76+CF76)*Y76),0)</f>
        <v>130706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10905</v>
      </c>
      <c r="AC52" s="294">
        <f>ROUND((B52/(CE76+CF76)*AC76),0)</f>
        <v>4690</v>
      </c>
      <c r="AD52" s="294">
        <f>ROUND((B52/(CE76+CF76)*AD76),0)</f>
        <v>0</v>
      </c>
      <c r="AE52" s="294">
        <f>ROUND((B52/(CE76+CF76)*AE76),0)</f>
        <v>324057</v>
      </c>
      <c r="AF52" s="294">
        <f>ROUND((B52/(CE76+CF76)*AF76),0)</f>
        <v>0</v>
      </c>
      <c r="AG52" s="294">
        <f>ROUND((B52/(CE76+CF76)*AG76),0)</f>
        <v>194190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938275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52770</v>
      </c>
      <c r="AZ52" s="294">
        <f>ROUND((B52/(CE76+CF76)*AZ76),0)</f>
        <v>127465</v>
      </c>
      <c r="BA52" s="294">
        <f>ROUND((B52/(CE76+CF76)*BA76),0)</f>
        <v>0</v>
      </c>
      <c r="BB52" s="294">
        <f>ROUND((B52/(CE76+CF76)*BB76),0)</f>
        <v>0</v>
      </c>
      <c r="BC52" s="294">
        <f>ROUND((B52/(CE76+CF76)*BC76),0)</f>
        <v>0</v>
      </c>
      <c r="BD52" s="294">
        <f>ROUND((B52/(CE76+CF76)*BD76),0)</f>
        <v>34583</v>
      </c>
      <c r="BE52" s="294">
        <f>ROUND((B52/(CE76+CF76)*BE76),0)</f>
        <v>794834</v>
      </c>
      <c r="BF52" s="294">
        <f>ROUND((B52/(CE76+CF76)*BF76),0)</f>
        <v>54410</v>
      </c>
      <c r="BG52" s="294">
        <f>ROUND((B52/(CE76+CF76)*BG76),0)</f>
        <v>0</v>
      </c>
      <c r="BH52" s="294">
        <f>ROUND((B52/(CE76+CF76)*BH76),0)</f>
        <v>16624</v>
      </c>
      <c r="BI52" s="294">
        <f>ROUND((B52/(CE76+CF76)*BI76),0)</f>
        <v>0</v>
      </c>
      <c r="BJ52" s="294">
        <f>ROUND((B52/(CE76+CF76)*BJ76),0)</f>
        <v>84646</v>
      </c>
      <c r="BK52" s="294">
        <f>ROUND((B52/(CE76+CF76)*BK76),0)</f>
        <v>166509</v>
      </c>
      <c r="BL52" s="294">
        <f>ROUND((B52/(CE76+CF76)*BL76),0)</f>
        <v>0</v>
      </c>
      <c r="BM52" s="294">
        <f>ROUND((B52/(CE76+CF76)*BM76),0)</f>
        <v>0</v>
      </c>
      <c r="BN52" s="294">
        <f>ROUND((B52/(CE76+CF76)*BN76),0)</f>
        <v>75915</v>
      </c>
      <c r="BO52" s="294">
        <f>ROUND((B52/(CE76+CF76)*BO76),0)</f>
        <v>0</v>
      </c>
      <c r="BP52" s="294">
        <f>ROUND((B52/(CE76+CF76)*BP76),0)</f>
        <v>84646</v>
      </c>
      <c r="BQ52" s="294">
        <f>ROUND((B52/(CE76+CF76)*BQ76),0)</f>
        <v>0</v>
      </c>
      <c r="BR52" s="294">
        <f>ROUND((B52/(CE76+CF76)*BR76),0)</f>
        <v>12087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88345</v>
      </c>
      <c r="BW52" s="294">
        <f>ROUND((B52/(CE76+CF76)*BW76),0)</f>
        <v>0</v>
      </c>
      <c r="BX52" s="294">
        <f>ROUND((B52/(CE76+CF76)*BX76),0)</f>
        <v>0</v>
      </c>
      <c r="BY52" s="294">
        <f>ROUND((B52/(CE76+CF76)*BY76),0)</f>
        <v>3508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561638</v>
      </c>
      <c r="CD52" s="294"/>
      <c r="CE52" s="294">
        <f>SUM(C52:CD52)</f>
        <v>4124781</v>
      </c>
      <c r="CF52" s="2"/>
    </row>
    <row r="53" spans="1:84" ht="12.65" customHeight="1" x14ac:dyDescent="0.35">
      <c r="A53" s="294" t="s">
        <v>206</v>
      </c>
      <c r="B53" s="294">
        <f>B51+B52</f>
        <v>4124781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5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5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5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5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5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5">
      <c r="A59" s="301" t="s">
        <v>233</v>
      </c>
      <c r="B59" s="294"/>
      <c r="C59" s="299"/>
      <c r="D59" s="299"/>
      <c r="E59" s="299">
        <v>1109</v>
      </c>
      <c r="F59" s="299"/>
      <c r="G59" s="299"/>
      <c r="H59" s="299"/>
      <c r="I59" s="299"/>
      <c r="J59" s="299"/>
      <c r="K59" s="299"/>
      <c r="L59" s="299">
        <v>477</v>
      </c>
      <c r="M59" s="299"/>
      <c r="N59" s="299"/>
      <c r="O59" s="299"/>
      <c r="P59" s="185"/>
      <c r="Q59" s="185"/>
      <c r="R59" s="185"/>
      <c r="S59" s="251"/>
      <c r="T59" s="251"/>
      <c r="U59" s="224">
        <v>162295</v>
      </c>
      <c r="V59" s="185"/>
      <c r="W59" s="185">
        <v>3745</v>
      </c>
      <c r="X59" s="185">
        <v>4723</v>
      </c>
      <c r="Y59" s="185">
        <v>6568</v>
      </c>
      <c r="Z59" s="185"/>
      <c r="AA59" s="185"/>
      <c r="AB59" s="251"/>
      <c r="AC59" s="185"/>
      <c r="AD59" s="185"/>
      <c r="AE59" s="185">
        <v>4723</v>
      </c>
      <c r="AF59" s="185"/>
      <c r="AG59" s="185">
        <v>16052</v>
      </c>
      <c r="AH59" s="185"/>
      <c r="AI59" s="185"/>
      <c r="AJ59" s="185">
        <f>43524+17486</f>
        <v>61010</v>
      </c>
      <c r="AK59" s="185"/>
      <c r="AL59" s="185"/>
      <c r="AM59" s="185"/>
      <c r="AN59" s="185"/>
      <c r="AO59" s="185">
        <v>7235</v>
      </c>
      <c r="AP59" s="185"/>
      <c r="AQ59" s="185"/>
      <c r="AR59" s="185"/>
      <c r="AS59" s="185"/>
      <c r="AT59" s="185"/>
      <c r="AU59" s="185"/>
      <c r="AV59" s="251"/>
      <c r="AW59" s="251"/>
      <c r="AX59" s="251"/>
      <c r="AY59" s="185">
        <v>7643</v>
      </c>
      <c r="AZ59" s="185"/>
      <c r="BA59" s="251"/>
      <c r="BB59" s="251"/>
      <c r="BC59" s="251"/>
      <c r="BD59" s="251"/>
      <c r="BE59" s="185">
        <v>108180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304"/>
      <c r="CE59" s="294"/>
      <c r="CF59" s="2"/>
    </row>
    <row r="60" spans="1:84" ht="12.65" customHeight="1" x14ac:dyDescent="0.35">
      <c r="A60" s="305" t="s">
        <v>234</v>
      </c>
      <c r="B60" s="294"/>
      <c r="C60" s="186"/>
      <c r="D60" s="187"/>
      <c r="E60" s="187">
        <v>20.09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>
        <v>14.88</v>
      </c>
      <c r="V60" s="221"/>
      <c r="W60" s="221"/>
      <c r="X60" s="221"/>
      <c r="Y60" s="221">
        <v>13.99</v>
      </c>
      <c r="Z60" s="221"/>
      <c r="AA60" s="221"/>
      <c r="AB60" s="221">
        <v>3.14</v>
      </c>
      <c r="AC60" s="221"/>
      <c r="AD60" s="221"/>
      <c r="AE60" s="221">
        <v>9.39</v>
      </c>
      <c r="AF60" s="221"/>
      <c r="AG60" s="221">
        <v>31.09</v>
      </c>
      <c r="AH60" s="221"/>
      <c r="AI60" s="221"/>
      <c r="AJ60" s="221">
        <v>29.66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7.26</v>
      </c>
      <c r="AZ60" s="221"/>
      <c r="BA60" s="221"/>
      <c r="BB60" s="221"/>
      <c r="BC60" s="221"/>
      <c r="BD60" s="221">
        <v>3.07</v>
      </c>
      <c r="BE60" s="221">
        <v>3.71</v>
      </c>
      <c r="BF60" s="221"/>
      <c r="BG60" s="221">
        <v>14.47</v>
      </c>
      <c r="BH60" s="221">
        <v>7.7</v>
      </c>
      <c r="BI60" s="221"/>
      <c r="BJ60" s="221">
        <v>4.29</v>
      </c>
      <c r="BK60" s="221">
        <v>34.89</v>
      </c>
      <c r="BL60" s="221"/>
      <c r="BM60" s="221"/>
      <c r="BN60" s="221">
        <v>6.77</v>
      </c>
      <c r="BO60" s="221">
        <v>0.88</v>
      </c>
      <c r="BP60" s="221">
        <v>3.87</v>
      </c>
      <c r="BQ60" s="221"/>
      <c r="BR60" s="221">
        <v>2.5499999999999998</v>
      </c>
      <c r="BS60" s="221"/>
      <c r="BT60" s="221"/>
      <c r="BU60" s="221"/>
      <c r="BV60" s="221">
        <v>9.85</v>
      </c>
      <c r="BW60" s="221">
        <v>0.99</v>
      </c>
      <c r="BX60" s="221"/>
      <c r="BY60" s="221">
        <v>1.02</v>
      </c>
      <c r="BZ60" s="221"/>
      <c r="CA60" s="221">
        <v>0.32</v>
      </c>
      <c r="CB60" s="221"/>
      <c r="CC60" s="221">
        <v>48.25</v>
      </c>
      <c r="CD60" s="304" t="s">
        <v>221</v>
      </c>
      <c r="CE60" s="306">
        <f t="shared" ref="CE60:CE70" si="0">SUM(C60:CD60)</f>
        <v>272.13</v>
      </c>
      <c r="CF60" s="2"/>
    </row>
    <row r="61" spans="1:84" ht="12.65" customHeight="1" x14ac:dyDescent="0.35">
      <c r="A61" s="301" t="s">
        <v>235</v>
      </c>
      <c r="B61" s="294"/>
      <c r="C61" s="299"/>
      <c r="D61" s="299"/>
      <c r="E61" s="299">
        <v>1601187</v>
      </c>
      <c r="F61" s="185"/>
      <c r="G61" s="299"/>
      <c r="H61" s="299"/>
      <c r="I61" s="185"/>
      <c r="J61" s="185"/>
      <c r="K61" s="185"/>
      <c r="L61" s="185"/>
      <c r="M61" s="299"/>
      <c r="N61" s="299"/>
      <c r="O61" s="299"/>
      <c r="P61" s="185"/>
      <c r="Q61" s="185"/>
      <c r="R61" s="185"/>
      <c r="S61" s="185"/>
      <c r="T61" s="185"/>
      <c r="U61" s="185">
        <v>860372</v>
      </c>
      <c r="V61" s="185"/>
      <c r="W61" s="185"/>
      <c r="X61" s="185"/>
      <c r="Y61" s="185">
        <v>1179723</v>
      </c>
      <c r="Z61" s="185"/>
      <c r="AA61" s="185"/>
      <c r="AB61" s="185">
        <v>304897</v>
      </c>
      <c r="AC61" s="185"/>
      <c r="AD61" s="185"/>
      <c r="AE61" s="185">
        <v>658104</v>
      </c>
      <c r="AF61" s="185"/>
      <c r="AG61" s="185">
        <v>3861736</v>
      </c>
      <c r="AH61" s="185"/>
      <c r="AI61" s="185"/>
      <c r="AJ61" s="185">
        <v>2717409</v>
      </c>
      <c r="AK61" s="185">
        <v>333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360928</v>
      </c>
      <c r="AZ61" s="185"/>
      <c r="BA61" s="185"/>
      <c r="BB61" s="185"/>
      <c r="BC61" s="185"/>
      <c r="BD61" s="185">
        <v>172336</v>
      </c>
      <c r="BE61" s="185">
        <v>216826</v>
      </c>
      <c r="BF61" s="185">
        <v>485438</v>
      </c>
      <c r="BG61" s="185"/>
      <c r="BH61" s="185">
        <v>663613</v>
      </c>
      <c r="BI61" s="185"/>
      <c r="BJ61" s="185">
        <v>270716</v>
      </c>
      <c r="BK61" s="185">
        <v>1467276</v>
      </c>
      <c r="BL61" s="185"/>
      <c r="BM61" s="185"/>
      <c r="BN61" s="185">
        <v>1327863</v>
      </c>
      <c r="BO61" s="185">
        <v>71850</v>
      </c>
      <c r="BP61" s="185">
        <v>283436</v>
      </c>
      <c r="BQ61" s="185"/>
      <c r="BR61" s="185">
        <v>147478</v>
      </c>
      <c r="BS61" s="185"/>
      <c r="BT61" s="185"/>
      <c r="BU61" s="185"/>
      <c r="BV61" s="185">
        <v>538006</v>
      </c>
      <c r="BW61" s="185">
        <v>70913</v>
      </c>
      <c r="BX61" s="185"/>
      <c r="BY61" s="185">
        <v>212856</v>
      </c>
      <c r="BZ61" s="185"/>
      <c r="CA61" s="185">
        <v>-7198</v>
      </c>
      <c r="CB61" s="185"/>
      <c r="CC61" s="185">
        <v>4973564</v>
      </c>
      <c r="CD61" s="304" t="s">
        <v>221</v>
      </c>
      <c r="CE61" s="294">
        <f t="shared" si="0"/>
        <v>22439662</v>
      </c>
      <c r="CF61" s="2"/>
    </row>
    <row r="62" spans="1:84" ht="12.65" customHeight="1" x14ac:dyDescent="0.35">
      <c r="A62" s="301" t="s">
        <v>3</v>
      </c>
      <c r="B62" s="294"/>
      <c r="C62" s="294">
        <f t="shared" ref="C62:BN62" si="1">ROUND(C47+C48,0)</f>
        <v>0</v>
      </c>
      <c r="D62" s="294">
        <f t="shared" si="1"/>
        <v>0</v>
      </c>
      <c r="E62" s="294">
        <f t="shared" si="1"/>
        <v>368717</v>
      </c>
      <c r="F62" s="294">
        <f t="shared" si="1"/>
        <v>0</v>
      </c>
      <c r="G62" s="294">
        <f t="shared" si="1"/>
        <v>0</v>
      </c>
      <c r="H62" s="294">
        <f t="shared" si="1"/>
        <v>0</v>
      </c>
      <c r="I62" s="294">
        <f t="shared" si="1"/>
        <v>0</v>
      </c>
      <c r="J62" s="294">
        <f>ROUND(J47+J48,0)</f>
        <v>0</v>
      </c>
      <c r="K62" s="294">
        <f t="shared" si="1"/>
        <v>0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0</v>
      </c>
      <c r="P62" s="294">
        <f t="shared" si="1"/>
        <v>0</v>
      </c>
      <c r="Q62" s="294">
        <f t="shared" si="1"/>
        <v>0</v>
      </c>
      <c r="R62" s="294">
        <f t="shared" si="1"/>
        <v>0</v>
      </c>
      <c r="S62" s="294">
        <f t="shared" si="1"/>
        <v>0</v>
      </c>
      <c r="T62" s="294">
        <f t="shared" si="1"/>
        <v>0</v>
      </c>
      <c r="U62" s="294">
        <f t="shared" si="1"/>
        <v>198124</v>
      </c>
      <c r="V62" s="294">
        <f t="shared" si="1"/>
        <v>0</v>
      </c>
      <c r="W62" s="294">
        <f t="shared" si="1"/>
        <v>0</v>
      </c>
      <c r="X62" s="294">
        <f t="shared" si="1"/>
        <v>0</v>
      </c>
      <c r="Y62" s="294">
        <f t="shared" si="1"/>
        <v>271664</v>
      </c>
      <c r="Z62" s="294">
        <f t="shared" si="1"/>
        <v>0</v>
      </c>
      <c r="AA62" s="294">
        <f t="shared" si="1"/>
        <v>0</v>
      </c>
      <c r="AB62" s="294">
        <f t="shared" si="1"/>
        <v>70211</v>
      </c>
      <c r="AC62" s="294">
        <f t="shared" si="1"/>
        <v>0</v>
      </c>
      <c r="AD62" s="294">
        <f t="shared" si="1"/>
        <v>0</v>
      </c>
      <c r="AE62" s="294">
        <f t="shared" si="1"/>
        <v>151547</v>
      </c>
      <c r="AF62" s="294">
        <f t="shared" si="1"/>
        <v>0</v>
      </c>
      <c r="AG62" s="294">
        <f t="shared" si="1"/>
        <v>889271</v>
      </c>
      <c r="AH62" s="294">
        <f t="shared" si="1"/>
        <v>0</v>
      </c>
      <c r="AI62" s="294">
        <f t="shared" si="1"/>
        <v>0</v>
      </c>
      <c r="AJ62" s="294">
        <f t="shared" si="1"/>
        <v>625758</v>
      </c>
      <c r="AK62" s="294">
        <f t="shared" si="1"/>
        <v>77</v>
      </c>
      <c r="AL62" s="294">
        <f t="shared" si="1"/>
        <v>0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0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0</v>
      </c>
      <c r="AX62" s="294">
        <f t="shared" si="1"/>
        <v>0</v>
      </c>
      <c r="AY62" s="294">
        <f>ROUND(AY47+AY48,0)</f>
        <v>83114</v>
      </c>
      <c r="AZ62" s="294">
        <f>ROUND(AZ47+AZ48,0)</f>
        <v>0</v>
      </c>
      <c r="BA62" s="294">
        <f>ROUND(BA47+BA48,0)</f>
        <v>0</v>
      </c>
      <c r="BB62" s="294">
        <f t="shared" si="1"/>
        <v>0</v>
      </c>
      <c r="BC62" s="294">
        <f t="shared" si="1"/>
        <v>0</v>
      </c>
      <c r="BD62" s="294">
        <f t="shared" si="1"/>
        <v>39685</v>
      </c>
      <c r="BE62" s="294">
        <f t="shared" si="1"/>
        <v>49930</v>
      </c>
      <c r="BF62" s="294">
        <f t="shared" si="1"/>
        <v>111785</v>
      </c>
      <c r="BG62" s="294">
        <f t="shared" si="1"/>
        <v>0</v>
      </c>
      <c r="BH62" s="294">
        <f t="shared" si="1"/>
        <v>152815</v>
      </c>
      <c r="BI62" s="294">
        <f t="shared" si="1"/>
        <v>0</v>
      </c>
      <c r="BJ62" s="294">
        <f t="shared" si="1"/>
        <v>62340</v>
      </c>
      <c r="BK62" s="294">
        <f t="shared" si="1"/>
        <v>337881</v>
      </c>
      <c r="BL62" s="294">
        <f t="shared" si="1"/>
        <v>0</v>
      </c>
      <c r="BM62" s="294">
        <f t="shared" si="1"/>
        <v>0</v>
      </c>
      <c r="BN62" s="294">
        <f t="shared" si="1"/>
        <v>305777</v>
      </c>
      <c r="BO62" s="294">
        <f t="shared" ref="BO62:CC62" si="2">ROUND(BO47+BO48,0)</f>
        <v>16545</v>
      </c>
      <c r="BP62" s="294">
        <f t="shared" si="2"/>
        <v>65269</v>
      </c>
      <c r="BQ62" s="294">
        <f t="shared" si="2"/>
        <v>0</v>
      </c>
      <c r="BR62" s="294">
        <f t="shared" si="2"/>
        <v>33961</v>
      </c>
      <c r="BS62" s="294">
        <f t="shared" si="2"/>
        <v>0</v>
      </c>
      <c r="BT62" s="294">
        <f t="shared" si="2"/>
        <v>0</v>
      </c>
      <c r="BU62" s="294">
        <f t="shared" si="2"/>
        <v>0</v>
      </c>
      <c r="BV62" s="294">
        <f t="shared" si="2"/>
        <v>123891</v>
      </c>
      <c r="BW62" s="294">
        <f t="shared" si="2"/>
        <v>16330</v>
      </c>
      <c r="BX62" s="294">
        <f t="shared" si="2"/>
        <v>0</v>
      </c>
      <c r="BY62" s="294">
        <f t="shared" si="2"/>
        <v>49016</v>
      </c>
      <c r="BZ62" s="294">
        <f t="shared" si="2"/>
        <v>0</v>
      </c>
      <c r="CA62" s="294">
        <f t="shared" si="2"/>
        <v>-1658</v>
      </c>
      <c r="CB62" s="294">
        <f t="shared" si="2"/>
        <v>0</v>
      </c>
      <c r="CC62" s="294">
        <f t="shared" si="2"/>
        <v>1145300</v>
      </c>
      <c r="CD62" s="304" t="s">
        <v>221</v>
      </c>
      <c r="CE62" s="294">
        <f t="shared" si="0"/>
        <v>5167350</v>
      </c>
      <c r="CF62" s="2"/>
    </row>
    <row r="63" spans="1:84" ht="12.65" customHeight="1" x14ac:dyDescent="0.35">
      <c r="A63" s="301" t="s">
        <v>236</v>
      </c>
      <c r="B63" s="294"/>
      <c r="C63" s="299"/>
      <c r="D63" s="299"/>
      <c r="E63" s="299">
        <v>-133</v>
      </c>
      <c r="F63" s="185"/>
      <c r="G63" s="299"/>
      <c r="H63" s="299"/>
      <c r="I63" s="185"/>
      <c r="J63" s="185"/>
      <c r="K63" s="185"/>
      <c r="L63" s="185"/>
      <c r="M63" s="299"/>
      <c r="N63" s="299"/>
      <c r="O63" s="299"/>
      <c r="P63" s="185"/>
      <c r="Q63" s="185"/>
      <c r="R63" s="185"/>
      <c r="S63" s="185"/>
      <c r="T63" s="185"/>
      <c r="U63" s="185">
        <v>2475</v>
      </c>
      <c r="V63" s="185"/>
      <c r="W63" s="185"/>
      <c r="X63" s="185"/>
      <c r="Y63" s="185"/>
      <c r="Z63" s="185"/>
      <c r="AA63" s="185"/>
      <c r="AB63" s="185">
        <v>9579</v>
      </c>
      <c r="AC63" s="185"/>
      <c r="AD63" s="185"/>
      <c r="AE63" s="185"/>
      <c r="AF63" s="185"/>
      <c r="AG63" s="185">
        <v>560871</v>
      </c>
      <c r="AH63" s="185"/>
      <c r="AI63" s="185"/>
      <c r="AJ63" s="185">
        <v>9100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375</v>
      </c>
      <c r="AZ63" s="185"/>
      <c r="BA63" s="185"/>
      <c r="BB63" s="185"/>
      <c r="BC63" s="185"/>
      <c r="BD63" s="185">
        <v>933</v>
      </c>
      <c r="BE63" s="185"/>
      <c r="BF63" s="185"/>
      <c r="BG63" s="185"/>
      <c r="BH63" s="185"/>
      <c r="BI63" s="185"/>
      <c r="BJ63" s="185">
        <v>42370</v>
      </c>
      <c r="BK63" s="185">
        <v>20756</v>
      </c>
      <c r="BL63" s="185"/>
      <c r="BM63" s="185"/>
      <c r="BN63" s="185">
        <v>88555</v>
      </c>
      <c r="BO63" s="185"/>
      <c r="BP63" s="185"/>
      <c r="BQ63" s="185"/>
      <c r="BR63" s="185"/>
      <c r="BS63" s="185"/>
      <c r="BT63" s="185"/>
      <c r="BU63" s="185"/>
      <c r="BV63" s="185"/>
      <c r="BW63" s="185">
        <v>6000</v>
      </c>
      <c r="BX63" s="185"/>
      <c r="BY63" s="185"/>
      <c r="BZ63" s="185"/>
      <c r="CA63" s="185"/>
      <c r="CB63" s="185"/>
      <c r="CC63" s="185">
        <v>10207</v>
      </c>
      <c r="CD63" s="304" t="s">
        <v>221</v>
      </c>
      <c r="CE63" s="294">
        <f t="shared" si="0"/>
        <v>751088</v>
      </c>
      <c r="CF63" s="2"/>
    </row>
    <row r="64" spans="1:84" ht="12.65" customHeight="1" x14ac:dyDescent="0.35">
      <c r="A64" s="301" t="s">
        <v>237</v>
      </c>
      <c r="B64" s="294"/>
      <c r="C64" s="299"/>
      <c r="D64" s="299"/>
      <c r="E64" s="185">
        <v>105919</v>
      </c>
      <c r="F64" s="185"/>
      <c r="G64" s="299"/>
      <c r="H64" s="299"/>
      <c r="I64" s="185"/>
      <c r="J64" s="185"/>
      <c r="K64" s="185"/>
      <c r="L64" s="185"/>
      <c r="M64" s="299"/>
      <c r="N64" s="299"/>
      <c r="O64" s="299"/>
      <c r="P64" s="185"/>
      <c r="Q64" s="185"/>
      <c r="R64" s="185"/>
      <c r="S64" s="185">
        <v>17012</v>
      </c>
      <c r="T64" s="185"/>
      <c r="U64" s="185">
        <v>574971</v>
      </c>
      <c r="V64" s="185"/>
      <c r="W64" s="185">
        <v>2683</v>
      </c>
      <c r="X64" s="185">
        <v>73242</v>
      </c>
      <c r="Y64" s="185">
        <v>37968</v>
      </c>
      <c r="Z64" s="185"/>
      <c r="AA64" s="185"/>
      <c r="AB64" s="185">
        <v>511044</v>
      </c>
      <c r="AC64" s="185">
        <v>-14</v>
      </c>
      <c r="AD64" s="185"/>
      <c r="AE64" s="185">
        <v>37570</v>
      </c>
      <c r="AF64" s="185"/>
      <c r="AG64" s="185">
        <v>243139</v>
      </c>
      <c r="AH64" s="185"/>
      <c r="AI64" s="185"/>
      <c r="AJ64" s="185">
        <v>123599</v>
      </c>
      <c r="AK64" s="185">
        <v>2164</v>
      </c>
      <c r="AL64" s="185">
        <v>2054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-17</v>
      </c>
      <c r="AW64" s="185"/>
      <c r="AX64" s="185"/>
      <c r="AY64" s="185">
        <v>146586</v>
      </c>
      <c r="AZ64" s="185">
        <v>424</v>
      </c>
      <c r="BA64" s="185"/>
      <c r="BB64" s="185"/>
      <c r="BC64" s="185"/>
      <c r="BD64" s="185">
        <v>39244</v>
      </c>
      <c r="BE64" s="185">
        <v>61533</v>
      </c>
      <c r="BF64" s="185">
        <v>98768</v>
      </c>
      <c r="BG64" s="185">
        <v>45</v>
      </c>
      <c r="BH64" s="185">
        <v>44530</v>
      </c>
      <c r="BI64" s="185"/>
      <c r="BJ64" s="185">
        <v>1952</v>
      </c>
      <c r="BK64" s="185">
        <v>20009</v>
      </c>
      <c r="BL64" s="185"/>
      <c r="BM64" s="185"/>
      <c r="BN64" s="185">
        <v>77580</v>
      </c>
      <c r="BO64" s="185">
        <v>1467</v>
      </c>
      <c r="BP64" s="185">
        <v>12140</v>
      </c>
      <c r="BQ64" s="185"/>
      <c r="BR64" s="185">
        <v>1959</v>
      </c>
      <c r="BS64" s="185"/>
      <c r="BT64" s="185"/>
      <c r="BU64" s="185"/>
      <c r="BV64" s="185">
        <v>3342</v>
      </c>
      <c r="BW64" s="185">
        <v>72</v>
      </c>
      <c r="BX64" s="185"/>
      <c r="BY64" s="185">
        <v>301</v>
      </c>
      <c r="BZ64" s="185"/>
      <c r="CA64" s="185">
        <v>451</v>
      </c>
      <c r="CB64" s="185"/>
      <c r="CC64" s="185">
        <v>269097</v>
      </c>
      <c r="CD64" s="304" t="s">
        <v>221</v>
      </c>
      <c r="CE64" s="294">
        <f t="shared" si="0"/>
        <v>2510834</v>
      </c>
      <c r="CF64" s="2"/>
    </row>
    <row r="65" spans="1:84" ht="12.65" customHeight="1" x14ac:dyDescent="0.35">
      <c r="A65" s="301" t="s">
        <v>238</v>
      </c>
      <c r="B65" s="294"/>
      <c r="C65" s="299"/>
      <c r="D65" s="299"/>
      <c r="E65" s="299"/>
      <c r="F65" s="299"/>
      <c r="G65" s="299"/>
      <c r="H65" s="299"/>
      <c r="I65" s="185"/>
      <c r="J65" s="299"/>
      <c r="K65" s="185"/>
      <c r="L65" s="185"/>
      <c r="M65" s="299"/>
      <c r="N65" s="299"/>
      <c r="O65" s="299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416138</v>
      </c>
      <c r="BF65" s="185"/>
      <c r="BG65" s="185">
        <v>84559</v>
      </c>
      <c r="BH65" s="185"/>
      <c r="BI65" s="185"/>
      <c r="BJ65" s="185"/>
      <c r="BK65" s="185"/>
      <c r="BL65" s="185"/>
      <c r="BM65" s="185"/>
      <c r="BN65" s="185">
        <v>10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-1</v>
      </c>
      <c r="CD65" s="304" t="s">
        <v>221</v>
      </c>
      <c r="CE65" s="294">
        <f t="shared" si="0"/>
        <v>500706</v>
      </c>
      <c r="CF65" s="2"/>
    </row>
    <row r="66" spans="1:84" ht="12.65" customHeight="1" x14ac:dyDescent="0.35">
      <c r="A66" s="301" t="s">
        <v>239</v>
      </c>
      <c r="B66" s="294"/>
      <c r="C66" s="299"/>
      <c r="D66" s="299"/>
      <c r="E66" s="299">
        <v>6363</v>
      </c>
      <c r="F66" s="299"/>
      <c r="G66" s="299"/>
      <c r="H66" s="299"/>
      <c r="I66" s="299"/>
      <c r="J66" s="299"/>
      <c r="K66" s="185"/>
      <c r="L66" s="185"/>
      <c r="M66" s="299"/>
      <c r="N66" s="299"/>
      <c r="O66" s="185"/>
      <c r="P66" s="185"/>
      <c r="Q66" s="185"/>
      <c r="R66" s="185"/>
      <c r="S66" s="299"/>
      <c r="T66" s="299"/>
      <c r="U66" s="185">
        <v>592928</v>
      </c>
      <c r="V66" s="185"/>
      <c r="W66" s="185">
        <v>249850</v>
      </c>
      <c r="X66" s="185">
        <v>76658</v>
      </c>
      <c r="Y66" s="185">
        <v>242217</v>
      </c>
      <c r="Z66" s="185"/>
      <c r="AA66" s="185"/>
      <c r="AB66" s="185">
        <v>104785</v>
      </c>
      <c r="AC66" s="185"/>
      <c r="AD66" s="185"/>
      <c r="AE66" s="185">
        <v>45454</v>
      </c>
      <c r="AF66" s="185"/>
      <c r="AG66" s="185">
        <v>9305</v>
      </c>
      <c r="AH66" s="185"/>
      <c r="AI66" s="185"/>
      <c r="AJ66" s="185">
        <v>48328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3453</v>
      </c>
      <c r="AZ66" s="185">
        <v>3580</v>
      </c>
      <c r="BA66" s="185"/>
      <c r="BB66" s="185"/>
      <c r="BC66" s="185"/>
      <c r="BD66" s="185">
        <v>597</v>
      </c>
      <c r="BE66" s="185">
        <v>263224</v>
      </c>
      <c r="BF66" s="185">
        <v>99642</v>
      </c>
      <c r="BG66" s="185">
        <v>56372</v>
      </c>
      <c r="BH66" s="185">
        <v>1412198</v>
      </c>
      <c r="BI66" s="185"/>
      <c r="BJ66" s="185">
        <v>1134</v>
      </c>
      <c r="BK66" s="185">
        <v>1869558</v>
      </c>
      <c r="BL66" s="185"/>
      <c r="BM66" s="185"/>
      <c r="BN66" s="185">
        <v>75432</v>
      </c>
      <c r="BO66" s="185"/>
      <c r="BP66" s="185">
        <v>11682</v>
      </c>
      <c r="BQ66" s="185"/>
      <c r="BR66" s="185">
        <v>50959</v>
      </c>
      <c r="BS66" s="185"/>
      <c r="BT66" s="185"/>
      <c r="BU66" s="185"/>
      <c r="BV66" s="185">
        <v>151662</v>
      </c>
      <c r="BW66" s="185">
        <v>32404</v>
      </c>
      <c r="BX66" s="185"/>
      <c r="BY66" s="185"/>
      <c r="BZ66" s="185"/>
      <c r="CA66" s="185"/>
      <c r="CB66" s="185"/>
      <c r="CC66" s="185">
        <v>146817</v>
      </c>
      <c r="CD66" s="304" t="s">
        <v>221</v>
      </c>
      <c r="CE66" s="294">
        <f t="shared" si="0"/>
        <v>5554602</v>
      </c>
      <c r="CF66" s="2"/>
    </row>
    <row r="67" spans="1:84" ht="12.65" customHeight="1" x14ac:dyDescent="0.35">
      <c r="A67" s="301" t="s">
        <v>6</v>
      </c>
      <c r="B67" s="294"/>
      <c r="C67" s="294">
        <f>ROUND(C51+C52,0)</f>
        <v>0</v>
      </c>
      <c r="D67" s="294">
        <f>ROUND(D51+D52,0)</f>
        <v>0</v>
      </c>
      <c r="E67" s="294">
        <f t="shared" ref="E67:BP67" si="3">ROUND(E51+E52,0)</f>
        <v>309721</v>
      </c>
      <c r="F67" s="294">
        <f t="shared" si="3"/>
        <v>0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0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0</v>
      </c>
      <c r="P67" s="294">
        <f t="shared" si="3"/>
        <v>0</v>
      </c>
      <c r="Q67" s="294">
        <f t="shared" si="3"/>
        <v>0</v>
      </c>
      <c r="R67" s="294">
        <f t="shared" si="3"/>
        <v>0</v>
      </c>
      <c r="S67" s="294">
        <f t="shared" si="3"/>
        <v>0</v>
      </c>
      <c r="T67" s="294">
        <f t="shared" si="3"/>
        <v>0</v>
      </c>
      <c r="U67" s="294">
        <f t="shared" si="3"/>
        <v>54257</v>
      </c>
      <c r="V67" s="294">
        <f t="shared" si="3"/>
        <v>0</v>
      </c>
      <c r="W67" s="294">
        <f t="shared" si="3"/>
        <v>0</v>
      </c>
      <c r="X67" s="294">
        <f t="shared" si="3"/>
        <v>0</v>
      </c>
      <c r="Y67" s="294">
        <f t="shared" si="3"/>
        <v>130706</v>
      </c>
      <c r="Z67" s="294">
        <f t="shared" si="3"/>
        <v>0</v>
      </c>
      <c r="AA67" s="294">
        <f t="shared" si="3"/>
        <v>0</v>
      </c>
      <c r="AB67" s="294">
        <f t="shared" si="3"/>
        <v>10905</v>
      </c>
      <c r="AC67" s="294">
        <f t="shared" si="3"/>
        <v>4690</v>
      </c>
      <c r="AD67" s="294">
        <f t="shared" si="3"/>
        <v>0</v>
      </c>
      <c r="AE67" s="294">
        <f t="shared" si="3"/>
        <v>324057</v>
      </c>
      <c r="AF67" s="294">
        <f t="shared" si="3"/>
        <v>0</v>
      </c>
      <c r="AG67" s="294">
        <f t="shared" si="3"/>
        <v>194190</v>
      </c>
      <c r="AH67" s="294">
        <f t="shared" si="3"/>
        <v>0</v>
      </c>
      <c r="AI67" s="294">
        <f t="shared" si="3"/>
        <v>0</v>
      </c>
      <c r="AJ67" s="294">
        <f t="shared" si="3"/>
        <v>938275</v>
      </c>
      <c r="AK67" s="294">
        <f t="shared" si="3"/>
        <v>0</v>
      </c>
      <c r="AL67" s="294">
        <f t="shared" si="3"/>
        <v>0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0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0</v>
      </c>
      <c r="AX67" s="294">
        <f t="shared" si="3"/>
        <v>0</v>
      </c>
      <c r="AY67" s="294">
        <f t="shared" si="3"/>
        <v>52770</v>
      </c>
      <c r="AZ67" s="294">
        <f>ROUND(AZ51+AZ52,0)</f>
        <v>127465</v>
      </c>
      <c r="BA67" s="294">
        <f>ROUND(BA51+BA52,0)</f>
        <v>0</v>
      </c>
      <c r="BB67" s="294">
        <f t="shared" si="3"/>
        <v>0</v>
      </c>
      <c r="BC67" s="294">
        <f t="shared" si="3"/>
        <v>0</v>
      </c>
      <c r="BD67" s="294">
        <f t="shared" si="3"/>
        <v>34583</v>
      </c>
      <c r="BE67" s="294">
        <f t="shared" si="3"/>
        <v>794834</v>
      </c>
      <c r="BF67" s="294">
        <f t="shared" si="3"/>
        <v>54410</v>
      </c>
      <c r="BG67" s="294">
        <f t="shared" si="3"/>
        <v>0</v>
      </c>
      <c r="BH67" s="294">
        <f t="shared" si="3"/>
        <v>16624</v>
      </c>
      <c r="BI67" s="294">
        <f t="shared" si="3"/>
        <v>0</v>
      </c>
      <c r="BJ67" s="294">
        <f t="shared" si="3"/>
        <v>84646</v>
      </c>
      <c r="BK67" s="294">
        <f t="shared" si="3"/>
        <v>166509</v>
      </c>
      <c r="BL67" s="294">
        <f t="shared" si="3"/>
        <v>0</v>
      </c>
      <c r="BM67" s="294">
        <f t="shared" si="3"/>
        <v>0</v>
      </c>
      <c r="BN67" s="294">
        <f t="shared" si="3"/>
        <v>75915</v>
      </c>
      <c r="BO67" s="294">
        <f t="shared" si="3"/>
        <v>0</v>
      </c>
      <c r="BP67" s="294">
        <f t="shared" si="3"/>
        <v>84646</v>
      </c>
      <c r="BQ67" s="294">
        <f t="shared" ref="BQ67:CC67" si="4">ROUND(BQ51+BQ52,0)</f>
        <v>0</v>
      </c>
      <c r="BR67" s="294">
        <f t="shared" si="4"/>
        <v>12087</v>
      </c>
      <c r="BS67" s="294">
        <f t="shared" si="4"/>
        <v>0</v>
      </c>
      <c r="BT67" s="294">
        <f t="shared" si="4"/>
        <v>0</v>
      </c>
      <c r="BU67" s="294">
        <f t="shared" si="4"/>
        <v>0</v>
      </c>
      <c r="BV67" s="294">
        <f t="shared" si="4"/>
        <v>88345</v>
      </c>
      <c r="BW67" s="294">
        <f t="shared" si="4"/>
        <v>0</v>
      </c>
      <c r="BX67" s="294">
        <f t="shared" si="4"/>
        <v>0</v>
      </c>
      <c r="BY67" s="294">
        <f t="shared" si="4"/>
        <v>3508</v>
      </c>
      <c r="BZ67" s="294">
        <f t="shared" si="4"/>
        <v>0</v>
      </c>
      <c r="CA67" s="294">
        <f t="shared" si="4"/>
        <v>0</v>
      </c>
      <c r="CB67" s="294">
        <f t="shared" si="4"/>
        <v>0</v>
      </c>
      <c r="CC67" s="294">
        <f t="shared" si="4"/>
        <v>561638</v>
      </c>
      <c r="CD67" s="304" t="s">
        <v>221</v>
      </c>
      <c r="CE67" s="294">
        <f t="shared" si="0"/>
        <v>4124781</v>
      </c>
      <c r="CF67" s="2"/>
    </row>
    <row r="68" spans="1:84" ht="12.65" customHeight="1" x14ac:dyDescent="0.35">
      <c r="A68" s="301" t="s">
        <v>240</v>
      </c>
      <c r="B68" s="294"/>
      <c r="C68" s="299"/>
      <c r="D68" s="299"/>
      <c r="E68" s="299">
        <v>30747</v>
      </c>
      <c r="F68" s="299"/>
      <c r="G68" s="299"/>
      <c r="H68" s="299"/>
      <c r="I68" s="299"/>
      <c r="J68" s="299"/>
      <c r="K68" s="185"/>
      <c r="L68" s="185"/>
      <c r="M68" s="299"/>
      <c r="N68" s="299"/>
      <c r="O68" s="299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>
        <v>2996</v>
      </c>
      <c r="AH68" s="185"/>
      <c r="AI68" s="185"/>
      <c r="AJ68" s="185">
        <v>61738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3382</v>
      </c>
      <c r="BE68" s="185">
        <v>11876</v>
      </c>
      <c r="BF68" s="185"/>
      <c r="BG68" s="185">
        <v>18389</v>
      </c>
      <c r="BH68" s="185"/>
      <c r="BI68" s="185"/>
      <c r="BJ68" s="185"/>
      <c r="BK68" s="185"/>
      <c r="BL68" s="185"/>
      <c r="BM68" s="185"/>
      <c r="BN68" s="185">
        <v>1890</v>
      </c>
      <c r="BO68" s="185"/>
      <c r="BP68" s="185">
        <v>3145</v>
      </c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7973</v>
      </c>
      <c r="CD68" s="304" t="s">
        <v>221</v>
      </c>
      <c r="CE68" s="294">
        <f t="shared" si="0"/>
        <v>142136</v>
      </c>
      <c r="CF68" s="2"/>
    </row>
    <row r="69" spans="1:84" ht="12.65" customHeight="1" x14ac:dyDescent="0.35">
      <c r="A69" s="301" t="s">
        <v>241</v>
      </c>
      <c r="B69" s="294"/>
      <c r="C69" s="299"/>
      <c r="D69" s="299"/>
      <c r="E69" s="185">
        <v>3888</v>
      </c>
      <c r="F69" s="185"/>
      <c r="G69" s="299"/>
      <c r="H69" s="299"/>
      <c r="I69" s="185"/>
      <c r="J69" s="185"/>
      <c r="K69" s="185"/>
      <c r="L69" s="185"/>
      <c r="M69" s="299"/>
      <c r="N69" s="299"/>
      <c r="O69" s="299"/>
      <c r="P69" s="185"/>
      <c r="Q69" s="185"/>
      <c r="R69" s="224"/>
      <c r="S69" s="185"/>
      <c r="T69" s="299"/>
      <c r="U69" s="185">
        <v>3068</v>
      </c>
      <c r="V69" s="185"/>
      <c r="W69" s="299"/>
      <c r="X69" s="185"/>
      <c r="Y69" s="185">
        <v>1083</v>
      </c>
      <c r="Z69" s="185"/>
      <c r="AA69" s="185"/>
      <c r="AB69" s="185">
        <v>590</v>
      </c>
      <c r="AC69" s="185"/>
      <c r="AD69" s="185"/>
      <c r="AE69" s="185">
        <v>2484</v>
      </c>
      <c r="AF69" s="185"/>
      <c r="AG69" s="185">
        <v>19296</v>
      </c>
      <c r="AH69" s="185"/>
      <c r="AI69" s="185"/>
      <c r="AJ69" s="185">
        <v>25608</v>
      </c>
      <c r="AK69" s="185"/>
      <c r="AL69" s="185"/>
      <c r="AM69" s="185"/>
      <c r="AN69" s="185"/>
      <c r="AO69" s="299"/>
      <c r="AP69" s="185"/>
      <c r="AQ69" s="299"/>
      <c r="AR69" s="299"/>
      <c r="AS69" s="299"/>
      <c r="AT69" s="299"/>
      <c r="AU69" s="185"/>
      <c r="AV69" s="185"/>
      <c r="AW69" s="185"/>
      <c r="AX69" s="185"/>
      <c r="AY69" s="185">
        <v>2386</v>
      </c>
      <c r="AZ69" s="185"/>
      <c r="BA69" s="185"/>
      <c r="BB69" s="185"/>
      <c r="BC69" s="185"/>
      <c r="BD69" s="185">
        <v>81497</v>
      </c>
      <c r="BE69" s="185">
        <v>4267</v>
      </c>
      <c r="BF69" s="185">
        <v>4543</v>
      </c>
      <c r="BG69" s="185">
        <v>-348</v>
      </c>
      <c r="BH69" s="224">
        <v>445</v>
      </c>
      <c r="BI69" s="185"/>
      <c r="BJ69" s="185">
        <v>-12051</v>
      </c>
      <c r="BK69" s="185">
        <v>298</v>
      </c>
      <c r="BL69" s="185"/>
      <c r="BM69" s="185"/>
      <c r="BN69" s="185">
        <v>153067</v>
      </c>
      <c r="BO69" s="185">
        <v>433</v>
      </c>
      <c r="BP69" s="185">
        <v>129938</v>
      </c>
      <c r="BQ69" s="185"/>
      <c r="BR69" s="185">
        <v>62956</v>
      </c>
      <c r="BS69" s="185"/>
      <c r="BT69" s="185"/>
      <c r="BU69" s="185"/>
      <c r="BV69" s="185">
        <v>2093</v>
      </c>
      <c r="BW69" s="185">
        <v>73377</v>
      </c>
      <c r="BX69" s="185"/>
      <c r="BY69" s="185">
        <v>698</v>
      </c>
      <c r="BZ69" s="185"/>
      <c r="CA69" s="185">
        <v>675</v>
      </c>
      <c r="CB69" s="185"/>
      <c r="CC69" s="185">
        <v>735720</v>
      </c>
      <c r="CD69" s="307">
        <v>2226782</v>
      </c>
      <c r="CE69" s="294">
        <f t="shared" si="0"/>
        <v>3522793</v>
      </c>
      <c r="CF69" s="2"/>
    </row>
    <row r="70" spans="1:84" ht="12.65" customHeight="1" x14ac:dyDescent="0.35">
      <c r="A70" s="301" t="s">
        <v>242</v>
      </c>
      <c r="B70" s="294"/>
      <c r="C70" s="299"/>
      <c r="D70" s="299"/>
      <c r="E70" s="299"/>
      <c r="F70" s="185"/>
      <c r="G70" s="299"/>
      <c r="H70" s="299"/>
      <c r="I70" s="299"/>
      <c r="J70" s="185"/>
      <c r="K70" s="185"/>
      <c r="L70" s="185"/>
      <c r="M70" s="299"/>
      <c r="N70" s="299"/>
      <c r="O70" s="299"/>
      <c r="P70" s="299"/>
      <c r="Q70" s="299"/>
      <c r="R70" s="299"/>
      <c r="S70" s="299"/>
      <c r="T70" s="299"/>
      <c r="U70" s="185"/>
      <c r="V70" s="299"/>
      <c r="W70" s="299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7">
        <v>2183169</v>
      </c>
      <c r="CE70" s="294">
        <f t="shared" si="0"/>
        <v>2183169</v>
      </c>
      <c r="CF70" s="2"/>
    </row>
    <row r="71" spans="1:84" ht="12.65" customHeight="1" x14ac:dyDescent="0.35">
      <c r="A71" s="301" t="s">
        <v>243</v>
      </c>
      <c r="B71" s="294"/>
      <c r="C71" s="294">
        <f>SUM(C61:C68)+C69-C70</f>
        <v>0</v>
      </c>
      <c r="D71" s="294">
        <f t="shared" ref="D71:AI71" si="5">SUM(D61:D69)-D70</f>
        <v>0</v>
      </c>
      <c r="E71" s="294">
        <f t="shared" si="5"/>
        <v>2426409</v>
      </c>
      <c r="F71" s="294">
        <f t="shared" si="5"/>
        <v>0</v>
      </c>
      <c r="G71" s="294">
        <f t="shared" si="5"/>
        <v>0</v>
      </c>
      <c r="H71" s="294">
        <f t="shared" si="5"/>
        <v>0</v>
      </c>
      <c r="I71" s="294">
        <f t="shared" si="5"/>
        <v>0</v>
      </c>
      <c r="J71" s="294">
        <f t="shared" si="5"/>
        <v>0</v>
      </c>
      <c r="K71" s="294">
        <f t="shared" si="5"/>
        <v>0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0</v>
      </c>
      <c r="P71" s="294">
        <f t="shared" si="5"/>
        <v>0</v>
      </c>
      <c r="Q71" s="294">
        <f t="shared" si="5"/>
        <v>0</v>
      </c>
      <c r="R71" s="294">
        <f t="shared" si="5"/>
        <v>0</v>
      </c>
      <c r="S71" s="294">
        <f t="shared" si="5"/>
        <v>17012</v>
      </c>
      <c r="T71" s="294">
        <f t="shared" si="5"/>
        <v>0</v>
      </c>
      <c r="U71" s="294">
        <f t="shared" si="5"/>
        <v>2286195</v>
      </c>
      <c r="V71" s="294">
        <f t="shared" si="5"/>
        <v>0</v>
      </c>
      <c r="W71" s="294">
        <f t="shared" si="5"/>
        <v>252533</v>
      </c>
      <c r="X71" s="294">
        <f t="shared" si="5"/>
        <v>149900</v>
      </c>
      <c r="Y71" s="294">
        <f t="shared" si="5"/>
        <v>1863361</v>
      </c>
      <c r="Z71" s="294">
        <f t="shared" si="5"/>
        <v>0</v>
      </c>
      <c r="AA71" s="294">
        <f t="shared" si="5"/>
        <v>0</v>
      </c>
      <c r="AB71" s="294">
        <f t="shared" si="5"/>
        <v>1012011</v>
      </c>
      <c r="AC71" s="294">
        <f t="shared" si="5"/>
        <v>4676</v>
      </c>
      <c r="AD71" s="294">
        <f t="shared" si="5"/>
        <v>0</v>
      </c>
      <c r="AE71" s="294">
        <f t="shared" si="5"/>
        <v>1219216</v>
      </c>
      <c r="AF71" s="294">
        <f t="shared" si="5"/>
        <v>0</v>
      </c>
      <c r="AG71" s="294">
        <f t="shared" si="5"/>
        <v>5780804</v>
      </c>
      <c r="AH71" s="294">
        <f t="shared" si="5"/>
        <v>0</v>
      </c>
      <c r="AI71" s="294">
        <f t="shared" si="5"/>
        <v>0</v>
      </c>
      <c r="AJ71" s="294">
        <f t="shared" ref="AJ71:BO71" si="6">SUM(AJ61:AJ69)-AJ70</f>
        <v>4549815</v>
      </c>
      <c r="AK71" s="294">
        <f t="shared" si="6"/>
        <v>2574</v>
      </c>
      <c r="AL71" s="294">
        <f t="shared" si="6"/>
        <v>2054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0</v>
      </c>
      <c r="AQ71" s="294">
        <f t="shared" si="6"/>
        <v>0</v>
      </c>
      <c r="AR71" s="294">
        <f t="shared" si="6"/>
        <v>0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-17</v>
      </c>
      <c r="AW71" s="294">
        <f t="shared" si="6"/>
        <v>0</v>
      </c>
      <c r="AX71" s="294">
        <f t="shared" si="6"/>
        <v>0</v>
      </c>
      <c r="AY71" s="294">
        <f t="shared" si="6"/>
        <v>649612</v>
      </c>
      <c r="AZ71" s="294">
        <f t="shared" si="6"/>
        <v>131469</v>
      </c>
      <c r="BA71" s="294">
        <f t="shared" si="6"/>
        <v>0</v>
      </c>
      <c r="BB71" s="294">
        <f t="shared" si="6"/>
        <v>0</v>
      </c>
      <c r="BC71" s="294">
        <f t="shared" si="6"/>
        <v>0</v>
      </c>
      <c r="BD71" s="294">
        <f t="shared" si="6"/>
        <v>372257</v>
      </c>
      <c r="BE71" s="294">
        <f t="shared" si="6"/>
        <v>1818628</v>
      </c>
      <c r="BF71" s="294">
        <f t="shared" si="6"/>
        <v>854586</v>
      </c>
      <c r="BG71" s="294">
        <f t="shared" si="6"/>
        <v>159017</v>
      </c>
      <c r="BH71" s="294">
        <f t="shared" si="6"/>
        <v>2290225</v>
      </c>
      <c r="BI71" s="294">
        <f t="shared" si="6"/>
        <v>0</v>
      </c>
      <c r="BJ71" s="294">
        <f t="shared" si="6"/>
        <v>451107</v>
      </c>
      <c r="BK71" s="294">
        <f t="shared" si="6"/>
        <v>3882287</v>
      </c>
      <c r="BL71" s="294">
        <f t="shared" si="6"/>
        <v>0</v>
      </c>
      <c r="BM71" s="294">
        <f t="shared" si="6"/>
        <v>0</v>
      </c>
      <c r="BN71" s="294">
        <f t="shared" si="6"/>
        <v>2106089</v>
      </c>
      <c r="BO71" s="294">
        <f t="shared" si="6"/>
        <v>90295</v>
      </c>
      <c r="BP71" s="294">
        <f t="shared" ref="BP71:CC71" si="7">SUM(BP61:BP69)-BP70</f>
        <v>590256</v>
      </c>
      <c r="BQ71" s="294">
        <f t="shared" si="7"/>
        <v>0</v>
      </c>
      <c r="BR71" s="294">
        <f t="shared" si="7"/>
        <v>309400</v>
      </c>
      <c r="BS71" s="294">
        <f t="shared" si="7"/>
        <v>0</v>
      </c>
      <c r="BT71" s="294">
        <f t="shared" si="7"/>
        <v>0</v>
      </c>
      <c r="BU71" s="294">
        <f t="shared" si="7"/>
        <v>0</v>
      </c>
      <c r="BV71" s="294">
        <f t="shared" si="7"/>
        <v>907339</v>
      </c>
      <c r="BW71" s="294">
        <f t="shared" si="7"/>
        <v>199096</v>
      </c>
      <c r="BX71" s="294">
        <f t="shared" si="7"/>
        <v>0</v>
      </c>
      <c r="BY71" s="294">
        <f t="shared" si="7"/>
        <v>266379</v>
      </c>
      <c r="BZ71" s="294">
        <f t="shared" si="7"/>
        <v>0</v>
      </c>
      <c r="CA71" s="294">
        <f t="shared" si="7"/>
        <v>-7730</v>
      </c>
      <c r="CB71" s="294">
        <f t="shared" si="7"/>
        <v>0</v>
      </c>
      <c r="CC71" s="294">
        <f t="shared" si="7"/>
        <v>7850315</v>
      </c>
      <c r="CD71" s="300">
        <f>CD69-CD70</f>
        <v>43613</v>
      </c>
      <c r="CE71" s="294">
        <f>SUM(CE61:CE69)-CE70</f>
        <v>42530783</v>
      </c>
      <c r="CF71" s="2"/>
    </row>
    <row r="72" spans="1:84" ht="12.65" customHeight="1" x14ac:dyDescent="0.35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6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>
        <v>681991</v>
      </c>
      <c r="CF72" s="2"/>
    </row>
    <row r="73" spans="1:84" ht="12.65" customHeight="1" x14ac:dyDescent="0.35">
      <c r="A73" s="301" t="s">
        <v>245</v>
      </c>
      <c r="B73" s="294"/>
      <c r="C73" s="299"/>
      <c r="D73" s="299"/>
      <c r="E73" s="185">
        <v>5993446</v>
      </c>
      <c r="F73" s="185"/>
      <c r="G73" s="299"/>
      <c r="H73" s="299"/>
      <c r="I73" s="185"/>
      <c r="J73" s="185"/>
      <c r="K73" s="185"/>
      <c r="L73" s="185">
        <v>1660493</v>
      </c>
      <c r="M73" s="299"/>
      <c r="N73" s="299"/>
      <c r="O73" s="299"/>
      <c r="P73" s="185"/>
      <c r="Q73" s="185"/>
      <c r="R73" s="185"/>
      <c r="S73" s="185">
        <v>67231</v>
      </c>
      <c r="T73" s="185"/>
      <c r="U73" s="185">
        <v>365680</v>
      </c>
      <c r="V73" s="185">
        <v>11449</v>
      </c>
      <c r="W73" s="185">
        <v>72286</v>
      </c>
      <c r="X73" s="185">
        <v>189136</v>
      </c>
      <c r="Y73" s="185">
        <v>232530</v>
      </c>
      <c r="Z73" s="185"/>
      <c r="AA73" s="185"/>
      <c r="AB73" s="185">
        <v>406944</v>
      </c>
      <c r="AC73" s="185">
        <v>129152</v>
      </c>
      <c r="AD73" s="185"/>
      <c r="AE73" s="185">
        <v>50697</v>
      </c>
      <c r="AF73" s="185"/>
      <c r="AG73" s="185">
        <v>181050</v>
      </c>
      <c r="AH73" s="185"/>
      <c r="AI73" s="185"/>
      <c r="AJ73" s="185"/>
      <c r="AK73" s="185">
        <v>4166</v>
      </c>
      <c r="AL73" s="185"/>
      <c r="AM73" s="185"/>
      <c r="AN73" s="185"/>
      <c r="AO73" s="185">
        <v>-51386</v>
      </c>
      <c r="AP73" s="185"/>
      <c r="AQ73" s="185"/>
      <c r="AR73" s="185"/>
      <c r="AS73" s="185"/>
      <c r="AT73" s="185"/>
      <c r="AU73" s="185"/>
      <c r="AV73" s="185"/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9312874</v>
      </c>
      <c r="CF73" s="2"/>
    </row>
    <row r="74" spans="1:84" ht="12.65" customHeight="1" x14ac:dyDescent="0.35">
      <c r="A74" s="301" t="s">
        <v>246</v>
      </c>
      <c r="B74" s="294"/>
      <c r="C74" s="299"/>
      <c r="D74" s="299"/>
      <c r="E74" s="185">
        <v>653745</v>
      </c>
      <c r="F74" s="185"/>
      <c r="G74" s="299"/>
      <c r="H74" s="299"/>
      <c r="I74" s="299"/>
      <c r="J74" s="185"/>
      <c r="K74" s="185"/>
      <c r="L74" s="185"/>
      <c r="M74" s="299"/>
      <c r="N74" s="299"/>
      <c r="O74" s="299"/>
      <c r="P74" s="185"/>
      <c r="Q74" s="185"/>
      <c r="R74" s="185"/>
      <c r="S74" s="185">
        <v>191272</v>
      </c>
      <c r="T74" s="185"/>
      <c r="U74" s="185">
        <v>12972950</v>
      </c>
      <c r="V74" s="185">
        <v>348815</v>
      </c>
      <c r="W74" s="185">
        <v>1606925</v>
      </c>
      <c r="X74" s="185">
        <v>18807628</v>
      </c>
      <c r="Y74" s="185">
        <v>11498116</v>
      </c>
      <c r="Z74" s="185"/>
      <c r="AA74" s="185"/>
      <c r="AB74" s="185">
        <v>1676168</v>
      </c>
      <c r="AC74" s="185">
        <v>321831</v>
      </c>
      <c r="AD74" s="185"/>
      <c r="AE74" s="185">
        <v>1889950</v>
      </c>
      <c r="AF74" s="185"/>
      <c r="AG74" s="185">
        <v>25976152</v>
      </c>
      <c r="AH74" s="185"/>
      <c r="AI74" s="185"/>
      <c r="AJ74" s="185">
        <f>6819370+6688793+18412</f>
        <v>13526575</v>
      </c>
      <c r="AK74" s="185">
        <v>3250</v>
      </c>
      <c r="AL74" s="185">
        <v>9431</v>
      </c>
      <c r="AM74" s="185"/>
      <c r="AN74" s="185"/>
      <c r="AO74" s="185">
        <v>1430552</v>
      </c>
      <c r="AP74" s="185"/>
      <c r="AQ74" s="185"/>
      <c r="AR74" s="185"/>
      <c r="AS74" s="185"/>
      <c r="AT74" s="185"/>
      <c r="AU74" s="185"/>
      <c r="AV74" s="185"/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90913360</v>
      </c>
      <c r="CF74" s="2"/>
    </row>
    <row r="75" spans="1:84" ht="12.65" customHeight="1" x14ac:dyDescent="0.35">
      <c r="A75" s="301" t="s">
        <v>247</v>
      </c>
      <c r="B75" s="294"/>
      <c r="C75" s="294">
        <f t="shared" ref="C75:AV75" si="9">SUM(C73:C74)</f>
        <v>0</v>
      </c>
      <c r="D75" s="294">
        <f t="shared" si="9"/>
        <v>0</v>
      </c>
      <c r="E75" s="294">
        <f t="shared" si="9"/>
        <v>6647191</v>
      </c>
      <c r="F75" s="294">
        <f t="shared" si="9"/>
        <v>0</v>
      </c>
      <c r="G75" s="294">
        <f t="shared" si="9"/>
        <v>0</v>
      </c>
      <c r="H75" s="294">
        <f t="shared" si="9"/>
        <v>0</v>
      </c>
      <c r="I75" s="294">
        <f t="shared" si="9"/>
        <v>0</v>
      </c>
      <c r="J75" s="294">
        <f t="shared" si="9"/>
        <v>0</v>
      </c>
      <c r="K75" s="294">
        <f t="shared" si="9"/>
        <v>0</v>
      </c>
      <c r="L75" s="294">
        <f t="shared" si="9"/>
        <v>1660493</v>
      </c>
      <c r="M75" s="294">
        <f t="shared" si="9"/>
        <v>0</v>
      </c>
      <c r="N75" s="294">
        <f t="shared" si="9"/>
        <v>0</v>
      </c>
      <c r="O75" s="294">
        <f t="shared" si="9"/>
        <v>0</v>
      </c>
      <c r="P75" s="294">
        <f t="shared" si="9"/>
        <v>0</v>
      </c>
      <c r="Q75" s="294">
        <f t="shared" si="9"/>
        <v>0</v>
      </c>
      <c r="R75" s="294">
        <f t="shared" si="9"/>
        <v>0</v>
      </c>
      <c r="S75" s="294">
        <f t="shared" si="9"/>
        <v>258503</v>
      </c>
      <c r="T75" s="294">
        <f t="shared" si="9"/>
        <v>0</v>
      </c>
      <c r="U75" s="294">
        <f t="shared" si="9"/>
        <v>13338630</v>
      </c>
      <c r="V75" s="294">
        <f t="shared" si="9"/>
        <v>360264</v>
      </c>
      <c r="W75" s="294">
        <f t="shared" si="9"/>
        <v>1679211</v>
      </c>
      <c r="X75" s="294">
        <f t="shared" si="9"/>
        <v>18996764</v>
      </c>
      <c r="Y75" s="294">
        <f t="shared" si="9"/>
        <v>11730646</v>
      </c>
      <c r="Z75" s="294">
        <f t="shared" si="9"/>
        <v>0</v>
      </c>
      <c r="AA75" s="294">
        <f t="shared" si="9"/>
        <v>0</v>
      </c>
      <c r="AB75" s="294">
        <f t="shared" si="9"/>
        <v>2083112</v>
      </c>
      <c r="AC75" s="294">
        <f t="shared" si="9"/>
        <v>450983</v>
      </c>
      <c r="AD75" s="294">
        <f t="shared" si="9"/>
        <v>0</v>
      </c>
      <c r="AE75" s="294">
        <f t="shared" si="9"/>
        <v>1940647</v>
      </c>
      <c r="AF75" s="294">
        <f t="shared" si="9"/>
        <v>0</v>
      </c>
      <c r="AG75" s="294">
        <f t="shared" si="9"/>
        <v>26157202</v>
      </c>
      <c r="AH75" s="294">
        <f t="shared" si="9"/>
        <v>0</v>
      </c>
      <c r="AI75" s="294">
        <f t="shared" si="9"/>
        <v>0</v>
      </c>
      <c r="AJ75" s="294">
        <f t="shared" si="9"/>
        <v>13526575</v>
      </c>
      <c r="AK75" s="294">
        <f t="shared" si="9"/>
        <v>7416</v>
      </c>
      <c r="AL75" s="294">
        <f t="shared" si="9"/>
        <v>9431</v>
      </c>
      <c r="AM75" s="294">
        <f t="shared" si="9"/>
        <v>0</v>
      </c>
      <c r="AN75" s="294">
        <f t="shared" si="9"/>
        <v>0</v>
      </c>
      <c r="AO75" s="294">
        <f t="shared" si="9"/>
        <v>1379166</v>
      </c>
      <c r="AP75" s="294">
        <f t="shared" si="9"/>
        <v>0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0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100226234</v>
      </c>
      <c r="CF75" s="2"/>
    </row>
    <row r="76" spans="1:84" ht="12.65" customHeight="1" x14ac:dyDescent="0.35">
      <c r="A76" s="301" t="s">
        <v>248</v>
      </c>
      <c r="B76" s="294"/>
      <c r="C76" s="299"/>
      <c r="D76" s="299"/>
      <c r="E76" s="185">
        <v>8123</v>
      </c>
      <c r="F76" s="185"/>
      <c r="G76" s="299"/>
      <c r="H76" s="299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1423</v>
      </c>
      <c r="V76" s="185"/>
      <c r="W76" s="185"/>
      <c r="X76" s="185"/>
      <c r="Y76" s="185">
        <v>3428</v>
      </c>
      <c r="Z76" s="185"/>
      <c r="AA76" s="185"/>
      <c r="AB76" s="185">
        <v>286</v>
      </c>
      <c r="AC76" s="185">
        <v>123</v>
      </c>
      <c r="AD76" s="185"/>
      <c r="AE76" s="185">
        <v>8499</v>
      </c>
      <c r="AF76" s="185"/>
      <c r="AG76" s="185">
        <v>5093</v>
      </c>
      <c r="AH76" s="185"/>
      <c r="AI76" s="185"/>
      <c r="AJ76" s="185">
        <v>24608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1384</v>
      </c>
      <c r="AZ76" s="185">
        <v>3343</v>
      </c>
      <c r="BA76" s="185"/>
      <c r="BB76" s="185"/>
      <c r="BC76" s="185"/>
      <c r="BD76" s="185">
        <v>907</v>
      </c>
      <c r="BE76" s="185">
        <v>20846</v>
      </c>
      <c r="BF76" s="185">
        <v>1427</v>
      </c>
      <c r="BG76" s="185"/>
      <c r="BH76" s="185">
        <v>436</v>
      </c>
      <c r="BI76" s="185"/>
      <c r="BJ76" s="185">
        <v>2220</v>
      </c>
      <c r="BK76" s="185">
        <v>4367</v>
      </c>
      <c r="BL76" s="185"/>
      <c r="BM76" s="185"/>
      <c r="BN76" s="185">
        <v>1991</v>
      </c>
      <c r="BO76" s="185"/>
      <c r="BP76" s="185">
        <v>2220</v>
      </c>
      <c r="BQ76" s="185"/>
      <c r="BR76" s="185">
        <v>317</v>
      </c>
      <c r="BS76" s="185"/>
      <c r="BT76" s="185"/>
      <c r="BU76" s="185"/>
      <c r="BV76" s="185">
        <v>2317</v>
      </c>
      <c r="BW76" s="185"/>
      <c r="BX76" s="185"/>
      <c r="BY76" s="185">
        <v>92</v>
      </c>
      <c r="BZ76" s="185"/>
      <c r="CA76" s="185"/>
      <c r="CB76" s="185"/>
      <c r="CC76" s="185">
        <v>14730</v>
      </c>
      <c r="CD76" s="304" t="s">
        <v>221</v>
      </c>
      <c r="CE76" s="294">
        <f t="shared" si="8"/>
        <v>108180</v>
      </c>
      <c r="CF76" s="294">
        <f>BE59-CE76</f>
        <v>0</v>
      </c>
    </row>
    <row r="77" spans="1:84" ht="12.65" customHeight="1" x14ac:dyDescent="0.35">
      <c r="A77" s="301" t="s">
        <v>249</v>
      </c>
      <c r="B77" s="294"/>
      <c r="C77" s="299"/>
      <c r="D77" s="299"/>
      <c r="E77" s="299">
        <f>(E59/(E59+L59))*AY59</f>
        <v>5344.3171500630515</v>
      </c>
      <c r="F77" s="299"/>
      <c r="G77" s="299"/>
      <c r="H77" s="299"/>
      <c r="I77" s="299"/>
      <c r="J77" s="299"/>
      <c r="K77" s="299"/>
      <c r="L77" s="299">
        <f>(L59/(L59+E59))*AY59</f>
        <v>2298.6828499369481</v>
      </c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/>
      <c r="BA77" s="299"/>
      <c r="BB77" s="299"/>
      <c r="BC77" s="299"/>
      <c r="BD77" s="304" t="s">
        <v>221</v>
      </c>
      <c r="BE77" s="304" t="s">
        <v>221</v>
      </c>
      <c r="BF77" s="299">
        <v>30084</v>
      </c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37727</v>
      </c>
      <c r="CF77" s="294">
        <f>AY59-CE77</f>
        <v>-30084</v>
      </c>
    </row>
    <row r="78" spans="1:84" ht="12.65" customHeight="1" x14ac:dyDescent="0.35">
      <c r="A78" s="301" t="s">
        <v>250</v>
      </c>
      <c r="B78" s="294"/>
      <c r="C78" s="299"/>
      <c r="D78" s="299"/>
      <c r="E78" s="299">
        <v>5264</v>
      </c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>
        <v>2848</v>
      </c>
      <c r="T78" s="299"/>
      <c r="U78" s="299">
        <v>2062</v>
      </c>
      <c r="V78" s="299"/>
      <c r="W78" s="299"/>
      <c r="X78" s="299"/>
      <c r="Y78" s="299">
        <v>2584</v>
      </c>
      <c r="Z78" s="299"/>
      <c r="AA78" s="299"/>
      <c r="AB78" s="299">
        <v>477</v>
      </c>
      <c r="AC78" s="299">
        <v>64</v>
      </c>
      <c r="AD78" s="299"/>
      <c r="AE78" s="299"/>
      <c r="AF78" s="299"/>
      <c r="AG78" s="299">
        <v>2532</v>
      </c>
      <c r="AH78" s="299"/>
      <c r="AI78" s="299"/>
      <c r="AJ78" s="299">
        <v>670</v>
      </c>
      <c r="AK78" s="299"/>
      <c r="AL78" s="299"/>
      <c r="AM78" s="299"/>
      <c r="AN78" s="299"/>
      <c r="AO78" s="299">
        <v>909</v>
      </c>
      <c r="AP78" s="299"/>
      <c r="AQ78" s="299"/>
      <c r="AR78" s="299"/>
      <c r="AS78" s="299"/>
      <c r="AT78" s="299"/>
      <c r="AU78" s="299"/>
      <c r="AV78" s="299"/>
      <c r="AW78" s="299"/>
      <c r="AX78" s="304" t="s">
        <v>221</v>
      </c>
      <c r="AY78" s="304" t="s">
        <v>221</v>
      </c>
      <c r="AZ78" s="304" t="s">
        <v>221</v>
      </c>
      <c r="BA78" s="299">
        <v>1360</v>
      </c>
      <c r="BB78" s="299"/>
      <c r="BC78" s="299"/>
      <c r="BD78" s="304" t="s">
        <v>221</v>
      </c>
      <c r="BE78" s="304" t="s">
        <v>221</v>
      </c>
      <c r="BF78" s="304" t="s">
        <v>221</v>
      </c>
      <c r="BG78" s="304" t="s">
        <v>221</v>
      </c>
      <c r="BH78" s="299">
        <v>3737</v>
      </c>
      <c r="BI78" s="299"/>
      <c r="BJ78" s="304" t="s">
        <v>221</v>
      </c>
      <c r="BK78" s="299">
        <v>2906</v>
      </c>
      <c r="BL78" s="299">
        <v>3370</v>
      </c>
      <c r="BM78" s="299">
        <v>490</v>
      </c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/>
      <c r="BT78" s="299"/>
      <c r="BU78" s="299"/>
      <c r="BV78" s="299">
        <v>477</v>
      </c>
      <c r="BW78" s="299"/>
      <c r="BX78" s="299"/>
      <c r="BY78" s="299">
        <v>335</v>
      </c>
      <c r="BZ78" s="299"/>
      <c r="CA78" s="299"/>
      <c r="CB78" s="299"/>
      <c r="CC78" s="304" t="s">
        <v>221</v>
      </c>
      <c r="CD78" s="304" t="s">
        <v>221</v>
      </c>
      <c r="CE78" s="294">
        <f t="shared" si="8"/>
        <v>30085</v>
      </c>
      <c r="CF78" s="294"/>
    </row>
    <row r="79" spans="1:84" ht="12.65" customHeight="1" x14ac:dyDescent="0.35">
      <c r="A79" s="301" t="s">
        <v>251</v>
      </c>
      <c r="B79" s="294"/>
      <c r="C79" s="225"/>
      <c r="D79" s="225"/>
      <c r="E79" s="299">
        <v>28346</v>
      </c>
      <c r="F79" s="299"/>
      <c r="G79" s="299"/>
      <c r="H79" s="299"/>
      <c r="I79" s="299"/>
      <c r="J79" s="299"/>
      <c r="K79" s="299"/>
      <c r="L79" s="299">
        <v>73073</v>
      </c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>
        <v>7037</v>
      </c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 t="shared" si="8"/>
        <v>108456</v>
      </c>
      <c r="CF79" s="294">
        <f>BA59</f>
        <v>0</v>
      </c>
    </row>
    <row r="80" spans="1:84" ht="12.65" customHeight="1" x14ac:dyDescent="0.35">
      <c r="A80" s="301" t="s">
        <v>252</v>
      </c>
      <c r="B80" s="294"/>
      <c r="C80" s="187"/>
      <c r="D80" s="187"/>
      <c r="E80" s="187">
        <v>9.34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1.08</v>
      </c>
      <c r="AC80" s="187"/>
      <c r="AD80" s="187"/>
      <c r="AE80" s="187"/>
      <c r="AF80" s="187"/>
      <c r="AG80" s="187">
        <v>17.2</v>
      </c>
      <c r="AH80" s="187"/>
      <c r="AI80" s="187"/>
      <c r="AJ80" s="187">
        <f>1.76+0.1+1.63+5.81+0.02+1.93</f>
        <v>11.25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38.869999999999997</v>
      </c>
      <c r="CF80" s="309"/>
    </row>
    <row r="81" spans="1:84" ht="21" customHeight="1" x14ac:dyDescent="0.35">
      <c r="A81" s="310" t="s">
        <v>253</v>
      </c>
      <c r="B81" s="310"/>
      <c r="C81" s="310"/>
      <c r="D81" s="310"/>
      <c r="E81" s="3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1" t="s">
        <v>254</v>
      </c>
      <c r="B82" s="311"/>
      <c r="C82" s="312" t="s">
        <v>1280</v>
      </c>
      <c r="D82" s="313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4" t="s">
        <v>255</v>
      </c>
      <c r="B83" s="311" t="s">
        <v>256</v>
      </c>
      <c r="C83" s="314" t="s">
        <v>1279</v>
      </c>
      <c r="D83" s="313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4" t="s">
        <v>257</v>
      </c>
      <c r="B84" s="311" t="s">
        <v>256</v>
      </c>
      <c r="C84" s="230" t="s">
        <v>1281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4" t="s">
        <v>1251</v>
      </c>
      <c r="B85" s="311"/>
      <c r="C85" s="315" t="s">
        <v>1277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4" t="s">
        <v>1252</v>
      </c>
      <c r="B86" s="311" t="s">
        <v>256</v>
      </c>
      <c r="C86" s="231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4" t="s">
        <v>258</v>
      </c>
      <c r="B87" s="311" t="s">
        <v>256</v>
      </c>
      <c r="C87" s="230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4" t="s">
        <v>259</v>
      </c>
      <c r="B88" s="311" t="s">
        <v>256</v>
      </c>
      <c r="C88" s="230" t="s">
        <v>1282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4" t="s">
        <v>260</v>
      </c>
      <c r="B89" s="311" t="s">
        <v>256</v>
      </c>
      <c r="C89" s="230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4" t="s">
        <v>261</v>
      </c>
      <c r="B90" s="311" t="s">
        <v>256</v>
      </c>
      <c r="C90" s="230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4" t="s">
        <v>262</v>
      </c>
      <c r="B91" s="311" t="s">
        <v>256</v>
      </c>
      <c r="C91" s="230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4" t="s">
        <v>263</v>
      </c>
      <c r="B92" s="311" t="s">
        <v>256</v>
      </c>
      <c r="C92" s="226" t="s">
        <v>1276</v>
      </c>
      <c r="D92" s="313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4" t="s">
        <v>264</v>
      </c>
      <c r="B93" s="311" t="s">
        <v>256</v>
      </c>
      <c r="C93" s="293" t="s">
        <v>1278</v>
      </c>
      <c r="D93" s="313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0" t="s">
        <v>265</v>
      </c>
      <c r="B95" s="310"/>
      <c r="C95" s="310"/>
      <c r="D95" s="310"/>
      <c r="E95" s="3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4" t="s">
        <v>267</v>
      </c>
      <c r="B97" s="311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4" t="s">
        <v>259</v>
      </c>
      <c r="B98" s="311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4" t="s">
        <v>268</v>
      </c>
      <c r="B99" s="311" t="s">
        <v>256</v>
      </c>
      <c r="C99" s="189">
        <v>1</v>
      </c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4" t="s">
        <v>270</v>
      </c>
      <c r="B101" s="311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4" t="s">
        <v>132</v>
      </c>
      <c r="B102" s="311" t="s">
        <v>256</v>
      </c>
      <c r="C102" s="222"/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4" t="s">
        <v>272</v>
      </c>
      <c r="B104" s="311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4" t="s">
        <v>273</v>
      </c>
      <c r="B105" s="311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4" t="s">
        <v>274</v>
      </c>
      <c r="B106" s="311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4"/>
      <c r="B107" s="311"/>
      <c r="C107" s="317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0"/>
      <c r="C108" s="310"/>
      <c r="D108" s="310"/>
      <c r="E108" s="3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4"/>
      <c r="B109" s="311"/>
      <c r="C109" s="317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4" t="s">
        <v>278</v>
      </c>
      <c r="B111" s="311" t="s">
        <v>256</v>
      </c>
      <c r="C111" s="189">
        <v>341</v>
      </c>
      <c r="D111" s="174">
        <v>1109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4" t="s">
        <v>279</v>
      </c>
      <c r="B112" s="311" t="s">
        <v>256</v>
      </c>
      <c r="C112" s="189">
        <v>23</v>
      </c>
      <c r="D112" s="174">
        <v>477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4" t="s">
        <v>280</v>
      </c>
      <c r="B113" s="311" t="s">
        <v>256</v>
      </c>
      <c r="C113" s="189"/>
      <c r="D113" s="174"/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4" t="s">
        <v>281</v>
      </c>
      <c r="B114" s="311" t="s">
        <v>256</v>
      </c>
      <c r="C114" s="189"/>
      <c r="D114" s="174"/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4" t="s">
        <v>283</v>
      </c>
      <c r="B116" s="311" t="s">
        <v>256</v>
      </c>
      <c r="C116" s="189"/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4" t="s">
        <v>284</v>
      </c>
      <c r="B117" s="311" t="s">
        <v>256</v>
      </c>
      <c r="C117" s="189"/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4" t="s">
        <v>1239</v>
      </c>
      <c r="B118" s="311" t="s">
        <v>256</v>
      </c>
      <c r="C118" s="189">
        <v>10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4" t="s">
        <v>285</v>
      </c>
      <c r="B119" s="311" t="s">
        <v>256</v>
      </c>
      <c r="C119" s="189"/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4" t="s">
        <v>286</v>
      </c>
      <c r="B120" s="311" t="s">
        <v>256</v>
      </c>
      <c r="C120" s="189"/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4" t="s">
        <v>287</v>
      </c>
      <c r="B121" s="311" t="s">
        <v>256</v>
      </c>
      <c r="C121" s="189"/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4" t="s">
        <v>97</v>
      </c>
      <c r="B122" s="311" t="s">
        <v>256</v>
      </c>
      <c r="C122" s="189"/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4" t="s">
        <v>288</v>
      </c>
      <c r="B123" s="311" t="s">
        <v>256</v>
      </c>
      <c r="C123" s="189"/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4" t="s">
        <v>289</v>
      </c>
      <c r="B124" s="311"/>
      <c r="C124" s="189"/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4" t="s">
        <v>280</v>
      </c>
      <c r="B125" s="311" t="s">
        <v>256</v>
      </c>
      <c r="C125" s="189"/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4" t="s">
        <v>290</v>
      </c>
      <c r="B126" s="311" t="s">
        <v>256</v>
      </c>
      <c r="C126" s="189"/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4" t="s">
        <v>291</v>
      </c>
      <c r="B127" s="294"/>
      <c r="C127" s="302"/>
      <c r="D127" s="294"/>
      <c r="E127" s="294">
        <f>SUM(C116:C126)</f>
        <v>10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4" t="s">
        <v>292</v>
      </c>
      <c r="B128" s="311" t="s">
        <v>256</v>
      </c>
      <c r="C128" s="189">
        <v>24</v>
      </c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4" t="s">
        <v>293</v>
      </c>
      <c r="B129" s="311" t="s">
        <v>256</v>
      </c>
      <c r="C129" s="189"/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4" t="s">
        <v>294</v>
      </c>
      <c r="B131" s="311" t="s">
        <v>256</v>
      </c>
      <c r="C131" s="189"/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0" t="s">
        <v>1240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4" t="s">
        <v>277</v>
      </c>
      <c r="B138" s="174">
        <v>238</v>
      </c>
      <c r="C138" s="189">
        <v>46</v>
      </c>
      <c r="D138" s="174">
        <v>57</v>
      </c>
      <c r="E138" s="294">
        <f>SUM(B138:D138)</f>
        <v>341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4" t="s">
        <v>215</v>
      </c>
      <c r="B139" s="174">
        <v>809</v>
      </c>
      <c r="C139" s="189">
        <v>133</v>
      </c>
      <c r="D139" s="174">
        <v>167</v>
      </c>
      <c r="E139" s="294">
        <f>SUM(B139:D139)</f>
        <v>1109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4" t="s">
        <v>298</v>
      </c>
      <c r="B140" s="174"/>
      <c r="C140" s="174"/>
      <c r="D140" s="174"/>
      <c r="E140" s="294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4" t="s">
        <v>245</v>
      </c>
      <c r="B141" s="174">
        <v>4957394</v>
      </c>
      <c r="C141" s="189">
        <v>1182975</v>
      </c>
      <c r="D141" s="174">
        <f>265428+1096427</f>
        <v>1361855</v>
      </c>
      <c r="E141" s="294">
        <f>SUM(B141:D141)</f>
        <v>7502224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4" t="s">
        <v>246</v>
      </c>
      <c r="B142" s="174">
        <f>25656749</f>
        <v>25656749</v>
      </c>
      <c r="C142" s="189">
        <v>25405691</v>
      </c>
      <c r="D142" s="174">
        <f>3267758+23062762</f>
        <v>26330520</v>
      </c>
      <c r="E142" s="294">
        <f>SUM(B142:D142)</f>
        <v>77392960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4" t="s">
        <v>277</v>
      </c>
      <c r="B144" s="174">
        <v>17</v>
      </c>
      <c r="C144" s="189">
        <v>3</v>
      </c>
      <c r="D144" s="174">
        <v>3</v>
      </c>
      <c r="E144" s="294">
        <f>SUM(B144:D144)</f>
        <v>23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4" t="s">
        <v>215</v>
      </c>
      <c r="B145" s="174">
        <v>299</v>
      </c>
      <c r="C145" s="189">
        <v>36</v>
      </c>
      <c r="D145" s="174">
        <v>143</v>
      </c>
      <c r="E145" s="294">
        <f>SUM(B145:D145)</f>
        <v>478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4" t="s">
        <v>298</v>
      </c>
      <c r="B146" s="174"/>
      <c r="C146" s="189"/>
      <c r="D146" s="174"/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4" t="s">
        <v>245</v>
      </c>
      <c r="B147" s="174"/>
      <c r="C147" s="189"/>
      <c r="D147" s="174"/>
      <c r="E147" s="294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4" t="s">
        <v>246</v>
      </c>
      <c r="B148" s="174">
        <f>1074860</f>
        <v>1074860</v>
      </c>
      <c r="C148" s="189">
        <v>464818</v>
      </c>
      <c r="D148" s="174">
        <f>34448+254936</f>
        <v>289384</v>
      </c>
      <c r="E148" s="294">
        <f>SUM(B148:D148)</f>
        <v>1829062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4" t="s">
        <v>277</v>
      </c>
      <c r="B150" s="174"/>
      <c r="C150" s="189"/>
      <c r="D150" s="174"/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4" t="s">
        <v>215</v>
      </c>
      <c r="B151" s="174"/>
      <c r="C151" s="189"/>
      <c r="D151" s="174"/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4" t="s">
        <v>298</v>
      </c>
      <c r="B152" s="174"/>
      <c r="C152" s="189"/>
      <c r="D152" s="174"/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4" t="s">
        <v>245</v>
      </c>
      <c r="B153" s="174"/>
      <c r="C153" s="189"/>
      <c r="D153" s="174"/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4" t="s">
        <v>246</v>
      </c>
      <c r="B154" s="174"/>
      <c r="C154" s="189"/>
      <c r="D154" s="174"/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0"/>
      <c r="B155" s="300"/>
      <c r="C155" s="323"/>
      <c r="D155" s="324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0" t="s">
        <v>304</v>
      </c>
      <c r="B157" s="174"/>
      <c r="C157" s="174"/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0"/>
      <c r="B158" s="324"/>
      <c r="C158" s="323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0"/>
      <c r="B159" s="300"/>
      <c r="C159" s="323"/>
      <c r="D159" s="324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0"/>
      <c r="B160" s="300"/>
      <c r="C160" s="323"/>
      <c r="D160" s="324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0"/>
      <c r="B161" s="300"/>
      <c r="C161" s="323"/>
      <c r="D161" s="324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0"/>
      <c r="B162" s="300"/>
      <c r="C162" s="323"/>
      <c r="D162" s="324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0"/>
      <c r="C163" s="310"/>
      <c r="D163" s="310"/>
      <c r="E163" s="3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4" t="s">
        <v>307</v>
      </c>
      <c r="B165" s="311" t="s">
        <v>256</v>
      </c>
      <c r="C165" s="189">
        <v>1163304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4" t="s">
        <v>308</v>
      </c>
      <c r="B166" s="311" t="s">
        <v>256</v>
      </c>
      <c r="C166" s="189">
        <v>2870073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0" t="s">
        <v>309</v>
      </c>
      <c r="B167" s="311" t="s">
        <v>256</v>
      </c>
      <c r="C167" s="189">
        <v>268628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4" t="s">
        <v>310</v>
      </c>
      <c r="B168" s="311" t="s">
        <v>256</v>
      </c>
      <c r="C168" s="189">
        <v>38321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4" t="s">
        <v>311</v>
      </c>
      <c r="B169" s="311" t="s">
        <v>256</v>
      </c>
      <c r="C169" s="189">
        <v>345533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4" t="s">
        <v>312</v>
      </c>
      <c r="B170" s="311" t="s">
        <v>256</v>
      </c>
      <c r="C170" s="189">
        <v>232709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4" t="s">
        <v>313</v>
      </c>
      <c r="B171" s="311" t="s">
        <v>256</v>
      </c>
      <c r="C171" s="189">
        <v>22975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4" t="s">
        <v>313</v>
      </c>
      <c r="B172" s="311" t="s">
        <v>256</v>
      </c>
      <c r="C172" s="189">
        <f>190093-2</f>
        <v>190091</v>
      </c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4" t="s">
        <v>203</v>
      </c>
      <c r="B173" s="294"/>
      <c r="C173" s="302"/>
      <c r="D173" s="294">
        <f>SUM(C165:C172)</f>
        <v>5131634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4" t="s">
        <v>315</v>
      </c>
      <c r="B175" s="311" t="s">
        <v>256</v>
      </c>
      <c r="C175" s="189">
        <v>65540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4" t="s">
        <v>316</v>
      </c>
      <c r="B176" s="311" t="s">
        <v>256</v>
      </c>
      <c r="C176" s="189">
        <v>76596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4" t="s">
        <v>203</v>
      </c>
      <c r="B177" s="294"/>
      <c r="C177" s="302"/>
      <c r="D177" s="294">
        <f>SUM(C175:C176)</f>
        <v>142136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4" t="s">
        <v>318</v>
      </c>
      <c r="B179" s="311" t="s">
        <v>256</v>
      </c>
      <c r="C179" s="189">
        <v>166678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4" t="s">
        <v>319</v>
      </c>
      <c r="B180" s="311" t="s">
        <v>256</v>
      </c>
      <c r="C180" s="189"/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4" t="s">
        <v>203</v>
      </c>
      <c r="B181" s="294"/>
      <c r="C181" s="302"/>
      <c r="D181" s="294">
        <f>SUM(C179:C180)</f>
        <v>166678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4" t="s">
        <v>321</v>
      </c>
      <c r="B183" s="311" t="s">
        <v>256</v>
      </c>
      <c r="C183" s="189">
        <v>324206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4" t="s">
        <v>322</v>
      </c>
      <c r="B184" s="311" t="s">
        <v>256</v>
      </c>
      <c r="C184" s="189"/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4" t="s">
        <v>132</v>
      </c>
      <c r="B185" s="311" t="s">
        <v>256</v>
      </c>
      <c r="C185" s="189"/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4" t="s">
        <v>203</v>
      </c>
      <c r="B186" s="294"/>
      <c r="C186" s="302"/>
      <c r="D186" s="294">
        <f>SUM(C183:C185)</f>
        <v>324206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4" t="s">
        <v>324</v>
      </c>
      <c r="B188" s="311" t="s">
        <v>256</v>
      </c>
      <c r="C188" s="189">
        <v>1735898</v>
      </c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4" t="s">
        <v>325</v>
      </c>
      <c r="B189" s="311" t="s">
        <v>256</v>
      </c>
      <c r="C189" s="189"/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4" t="s">
        <v>203</v>
      </c>
      <c r="B190" s="294"/>
      <c r="C190" s="302"/>
      <c r="D190" s="294">
        <f>SUM(C188:C189)</f>
        <v>1735898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0" t="s">
        <v>326</v>
      </c>
      <c r="B192" s="310"/>
      <c r="C192" s="310"/>
      <c r="D192" s="310"/>
      <c r="E192" s="3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0"/>
      <c r="C193" s="310"/>
      <c r="D193" s="310"/>
      <c r="E193" s="3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4" t="s">
        <v>332</v>
      </c>
      <c r="B195" s="174">
        <v>1652029</v>
      </c>
      <c r="C195" s="189"/>
      <c r="D195" s="174"/>
      <c r="E195" s="294">
        <f t="shared" ref="E195:E203" si="10">SUM(B195:C195)-D195</f>
        <v>1652029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4" t="s">
        <v>333</v>
      </c>
      <c r="B196" s="174">
        <v>364672</v>
      </c>
      <c r="C196" s="189">
        <v>4040395</v>
      </c>
      <c r="D196" s="174"/>
      <c r="E196" s="294">
        <f t="shared" si="10"/>
        <v>4405067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4" t="s">
        <v>334</v>
      </c>
      <c r="B197" s="174">
        <v>20548798</v>
      </c>
      <c r="C197" s="189">
        <v>22222478</v>
      </c>
      <c r="D197" s="174"/>
      <c r="E197" s="294">
        <f t="shared" si="10"/>
        <v>42771276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4" t="s">
        <v>335</v>
      </c>
      <c r="B198" s="174">
        <v>8045702</v>
      </c>
      <c r="C198" s="189">
        <v>2974105</v>
      </c>
      <c r="D198" s="174"/>
      <c r="E198" s="294">
        <f t="shared" si="10"/>
        <v>11019807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4" t="s">
        <v>336</v>
      </c>
      <c r="B199" s="174"/>
      <c r="C199" s="189"/>
      <c r="D199" s="174"/>
      <c r="E199" s="294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4" t="s">
        <v>337</v>
      </c>
      <c r="B200" s="174"/>
      <c r="C200" s="189"/>
      <c r="D200" s="174"/>
      <c r="E200" s="294">
        <f t="shared" si="10"/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4" t="s">
        <v>338</v>
      </c>
      <c r="B201" s="174"/>
      <c r="C201" s="189"/>
      <c r="D201" s="174"/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4" t="s">
        <v>339</v>
      </c>
      <c r="B202" s="174"/>
      <c r="C202" s="189"/>
      <c r="D202" s="174"/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4" t="s">
        <v>340</v>
      </c>
      <c r="B203" s="174">
        <v>25379862</v>
      </c>
      <c r="C203" s="189"/>
      <c r="D203" s="174">
        <v>25367421</v>
      </c>
      <c r="E203" s="294">
        <f t="shared" si="10"/>
        <v>12441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4" t="s">
        <v>203</v>
      </c>
      <c r="B204" s="294">
        <f>SUM(B195:B203)</f>
        <v>55991063</v>
      </c>
      <c r="C204" s="302">
        <f>SUM(C195:C203)</f>
        <v>29236978</v>
      </c>
      <c r="D204" s="294">
        <f>SUM(D195:D203)</f>
        <v>25367421</v>
      </c>
      <c r="E204" s="294">
        <f>SUM(E195:E203)</f>
        <v>59860620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4" t="s">
        <v>332</v>
      </c>
      <c r="B208" s="324"/>
      <c r="C208" s="323"/>
      <c r="D208" s="324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4" t="s">
        <v>333</v>
      </c>
      <c r="B209" s="174">
        <v>82861</v>
      </c>
      <c r="C209" s="189">
        <v>532321</v>
      </c>
      <c r="D209" s="174"/>
      <c r="E209" s="294">
        <f t="shared" ref="E209:E216" si="11">SUM(B209:C209)-D209</f>
        <v>615182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4" t="s">
        <v>334</v>
      </c>
      <c r="B210" s="174">
        <f>2149688+412353</f>
        <v>2562041</v>
      </c>
      <c r="C210" s="189">
        <f>1745725+8204525</f>
        <v>9950250</v>
      </c>
      <c r="D210" s="174"/>
      <c r="E210" s="294">
        <f t="shared" si="11"/>
        <v>12512291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4" t="s">
        <v>335</v>
      </c>
      <c r="B211" s="174"/>
      <c r="C211" s="189"/>
      <c r="D211" s="174"/>
      <c r="E211" s="294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4" t="s">
        <v>336</v>
      </c>
      <c r="B212" s="174">
        <v>3002801</v>
      </c>
      <c r="C212" s="189">
        <v>1434382</v>
      </c>
      <c r="D212" s="174"/>
      <c r="E212" s="294">
        <f t="shared" si="11"/>
        <v>4437183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4" t="s">
        <v>337</v>
      </c>
      <c r="B213" s="174"/>
      <c r="C213" s="189"/>
      <c r="D213" s="174"/>
      <c r="E213" s="294">
        <f t="shared" si="11"/>
        <v>0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4" t="s">
        <v>338</v>
      </c>
      <c r="B214" s="174"/>
      <c r="C214" s="189"/>
      <c r="D214" s="174"/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4" t="s">
        <v>339</v>
      </c>
      <c r="B215" s="174"/>
      <c r="C215" s="189"/>
      <c r="D215" s="174"/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4" t="s">
        <v>340</v>
      </c>
      <c r="B216" s="174"/>
      <c r="C216" s="189"/>
      <c r="D216" s="174"/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4" t="s">
        <v>203</v>
      </c>
      <c r="B217" s="294">
        <f>SUM(B208:B216)</f>
        <v>5647703</v>
      </c>
      <c r="C217" s="302">
        <f>SUM(C208:C216)</f>
        <v>11916953</v>
      </c>
      <c r="D217" s="294">
        <f>SUM(D208:D216)</f>
        <v>0</v>
      </c>
      <c r="E217" s="294">
        <f>SUM(E208:E216)</f>
        <v>17564656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0" t="s">
        <v>342</v>
      </c>
      <c r="B219" s="310"/>
      <c r="C219" s="310"/>
      <c r="D219" s="310"/>
      <c r="E219" s="3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0"/>
      <c r="B220" s="341" t="s">
        <v>1257</v>
      </c>
      <c r="C220" s="341"/>
      <c r="D220" s="310"/>
      <c r="E220" s="3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1257</v>
      </c>
      <c r="B221" s="310"/>
      <c r="C221" s="189">
        <v>22173</v>
      </c>
      <c r="D221" s="311">
        <f>C221</f>
        <v>22173</v>
      </c>
      <c r="E221" s="3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4" t="s">
        <v>344</v>
      </c>
      <c r="B223" s="311" t="s">
        <v>256</v>
      </c>
      <c r="C223" s="189">
        <v>21633211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4" t="s">
        <v>345</v>
      </c>
      <c r="B224" s="311" t="s">
        <v>256</v>
      </c>
      <c r="C224" s="189">
        <v>20738399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4" t="s">
        <v>346</v>
      </c>
      <c r="B225" s="311" t="s">
        <v>256</v>
      </c>
      <c r="C225" s="189"/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4" t="s">
        <v>347</v>
      </c>
      <c r="B226" s="311" t="s">
        <v>256</v>
      </c>
      <c r="C226" s="189"/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4" t="s">
        <v>348</v>
      </c>
      <c r="B227" s="311" t="s">
        <v>256</v>
      </c>
      <c r="C227" s="189"/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4" t="s">
        <v>349</v>
      </c>
      <c r="B228" s="311" t="s">
        <v>256</v>
      </c>
      <c r="C228" s="189">
        <v>9285454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4" t="s">
        <v>350</v>
      </c>
      <c r="B229" s="294"/>
      <c r="C229" s="302"/>
      <c r="D229" s="294">
        <f>SUM(C223:C228)</f>
        <v>51657064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1" t="s">
        <v>352</v>
      </c>
      <c r="B231" s="311" t="s">
        <v>256</v>
      </c>
      <c r="C231" s="189">
        <v>3554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1"/>
      <c r="B232" s="311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1" t="s">
        <v>353</v>
      </c>
      <c r="B233" s="311" t="s">
        <v>256</v>
      </c>
      <c r="C233" s="189">
        <v>139478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1" t="s">
        <v>354</v>
      </c>
      <c r="B234" s="311" t="s">
        <v>256</v>
      </c>
      <c r="C234" s="189">
        <f>4281+1666844</f>
        <v>1671125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1" t="s">
        <v>355</v>
      </c>
      <c r="B236" s="294"/>
      <c r="C236" s="302"/>
      <c r="D236" s="294">
        <f>SUM(C233:C235)</f>
        <v>1810603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4" t="s">
        <v>357</v>
      </c>
      <c r="B238" s="311" t="s">
        <v>256</v>
      </c>
      <c r="C238" s="189">
        <v>718421</v>
      </c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4" t="s">
        <v>356</v>
      </c>
      <c r="B239" s="311" t="s">
        <v>256</v>
      </c>
      <c r="C239" s="189"/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4" t="s">
        <v>358</v>
      </c>
      <c r="B240" s="294"/>
      <c r="C240" s="302"/>
      <c r="D240" s="294">
        <f>SUM(C238:C239)</f>
        <v>718421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4" t="s">
        <v>359</v>
      </c>
      <c r="B242" s="294"/>
      <c r="C242" s="302"/>
      <c r="D242" s="294">
        <f>D221+D229+D236+D240</f>
        <v>54208261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45" customHeight="1" x14ac:dyDescent="0.35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0" t="s">
        <v>360</v>
      </c>
      <c r="B248" s="310"/>
      <c r="C248" s="310"/>
      <c r="D248" s="310"/>
      <c r="E248" s="3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4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45" customHeight="1" x14ac:dyDescent="0.35">
      <c r="A250" s="294" t="s">
        <v>362</v>
      </c>
      <c r="B250" s="311" t="s">
        <v>256</v>
      </c>
      <c r="C250" s="189">
        <f>19168931+2016008</f>
        <v>21184939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45" customHeight="1" x14ac:dyDescent="0.35">
      <c r="A251" s="294" t="s">
        <v>363</v>
      </c>
      <c r="B251" s="311" t="s">
        <v>256</v>
      </c>
      <c r="C251" s="189"/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45" customHeight="1" x14ac:dyDescent="0.35">
      <c r="A252" s="294" t="s">
        <v>364</v>
      </c>
      <c r="B252" s="311" t="s">
        <v>256</v>
      </c>
      <c r="C252" s="189">
        <v>15538124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45" customHeight="1" x14ac:dyDescent="0.35">
      <c r="A253" s="294" t="s">
        <v>365</v>
      </c>
      <c r="B253" s="311" t="s">
        <v>256</v>
      </c>
      <c r="C253" s="189">
        <f>3505846+6172171</f>
        <v>9678017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45" customHeight="1" x14ac:dyDescent="0.35">
      <c r="A254" s="294" t="s">
        <v>1241</v>
      </c>
      <c r="B254" s="311" t="s">
        <v>256</v>
      </c>
      <c r="C254" s="189">
        <f>59337+962128</f>
        <v>1021465</v>
      </c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45" customHeight="1" x14ac:dyDescent="0.35">
      <c r="A255" s="294" t="s">
        <v>366</v>
      </c>
      <c r="B255" s="311" t="s">
        <v>256</v>
      </c>
      <c r="C255" s="189"/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45" customHeight="1" x14ac:dyDescent="0.35">
      <c r="A256" s="294" t="s">
        <v>367</v>
      </c>
      <c r="B256" s="311" t="s">
        <v>256</v>
      </c>
      <c r="C256" s="189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45" customHeight="1" x14ac:dyDescent="0.35">
      <c r="A257" s="294" t="s">
        <v>368</v>
      </c>
      <c r="B257" s="311" t="s">
        <v>256</v>
      </c>
      <c r="C257" s="189">
        <v>386429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45" customHeight="1" x14ac:dyDescent="0.35">
      <c r="A258" s="294" t="s">
        <v>369</v>
      </c>
      <c r="B258" s="311" t="s">
        <v>256</v>
      </c>
      <c r="C258" s="189">
        <v>325023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45" customHeight="1" x14ac:dyDescent="0.35">
      <c r="A259" s="294" t="s">
        <v>370</v>
      </c>
      <c r="B259" s="311" t="s">
        <v>256</v>
      </c>
      <c r="C259" s="189"/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4" t="s">
        <v>371</v>
      </c>
      <c r="B260" s="294"/>
      <c r="C260" s="302"/>
      <c r="D260" s="294">
        <f>SUM(C250:C252)-C253+SUM(C254:C259)</f>
        <v>28777963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4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45" customHeight="1" x14ac:dyDescent="0.35">
      <c r="A262" s="294" t="s">
        <v>362</v>
      </c>
      <c r="B262" s="311" t="s">
        <v>256</v>
      </c>
      <c r="C262" s="189"/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45" customHeight="1" x14ac:dyDescent="0.35">
      <c r="A263" s="294" t="s">
        <v>363</v>
      </c>
      <c r="B263" s="311" t="s">
        <v>256</v>
      </c>
      <c r="C263" s="189"/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45" customHeight="1" x14ac:dyDescent="0.35">
      <c r="A264" s="294" t="s">
        <v>373</v>
      </c>
      <c r="B264" s="311" t="s">
        <v>256</v>
      </c>
      <c r="C264" s="189"/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4" t="s">
        <v>374</v>
      </c>
      <c r="B265" s="294"/>
      <c r="C265" s="302"/>
      <c r="D265" s="294">
        <f>SUM(C262:C264)</f>
        <v>0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4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45" customHeight="1" x14ac:dyDescent="0.35">
      <c r="A267" s="294" t="s">
        <v>332</v>
      </c>
      <c r="B267" s="311" t="s">
        <v>256</v>
      </c>
      <c r="C267" s="189">
        <v>1652029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45" customHeight="1" x14ac:dyDescent="0.35">
      <c r="A268" s="294" t="s">
        <v>333</v>
      </c>
      <c r="B268" s="311" t="s">
        <v>256</v>
      </c>
      <c r="C268" s="189">
        <v>4405067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45" customHeight="1" x14ac:dyDescent="0.35">
      <c r="A269" s="294" t="s">
        <v>334</v>
      </c>
      <c r="B269" s="311" t="s">
        <v>256</v>
      </c>
      <c r="C269" s="189">
        <v>42771275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45" customHeight="1" x14ac:dyDescent="0.35">
      <c r="A270" s="294" t="s">
        <v>376</v>
      </c>
      <c r="B270" s="311" t="s">
        <v>256</v>
      </c>
      <c r="C270" s="189"/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45" customHeight="1" x14ac:dyDescent="0.35">
      <c r="A271" s="294" t="s">
        <v>377</v>
      </c>
      <c r="B271" s="311" t="s">
        <v>256</v>
      </c>
      <c r="C271" s="189"/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45" customHeight="1" x14ac:dyDescent="0.35">
      <c r="A272" s="294" t="s">
        <v>378</v>
      </c>
      <c r="B272" s="311" t="s">
        <v>256</v>
      </c>
      <c r="C272" s="189">
        <v>11019807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45" customHeight="1" x14ac:dyDescent="0.35">
      <c r="A273" s="294" t="s">
        <v>339</v>
      </c>
      <c r="B273" s="311" t="s">
        <v>256</v>
      </c>
      <c r="C273" s="189"/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45" customHeight="1" x14ac:dyDescent="0.35">
      <c r="A274" s="294" t="s">
        <v>340</v>
      </c>
      <c r="B274" s="311" t="s">
        <v>256</v>
      </c>
      <c r="C274" s="189">
        <v>12441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4" t="s">
        <v>379</v>
      </c>
      <c r="B275" s="294"/>
      <c r="C275" s="302"/>
      <c r="D275" s="294">
        <f>SUM(C267:C274)</f>
        <v>59860619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4" t="s">
        <v>380</v>
      </c>
      <c r="B276" s="311" t="s">
        <v>256</v>
      </c>
      <c r="C276" s="189">
        <v>17564658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4" t="s">
        <v>381</v>
      </c>
      <c r="B277" s="294"/>
      <c r="C277" s="302"/>
      <c r="D277" s="294">
        <f>D275-C276</f>
        <v>42295961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4" t="s">
        <v>383</v>
      </c>
      <c r="B279" s="311" t="s">
        <v>256</v>
      </c>
      <c r="C279" s="189"/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4" t="s">
        <v>384</v>
      </c>
      <c r="B280" s="311" t="s">
        <v>256</v>
      </c>
      <c r="C280" s="189"/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4" t="s">
        <v>385</v>
      </c>
      <c r="B281" s="311" t="s">
        <v>256</v>
      </c>
      <c r="C281" s="189"/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4" t="s">
        <v>373</v>
      </c>
      <c r="B282" s="311" t="s">
        <v>256</v>
      </c>
      <c r="C282" s="189"/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4" t="s">
        <v>386</v>
      </c>
      <c r="B283" s="294"/>
      <c r="C283" s="302"/>
      <c r="D283" s="294">
        <f>C279-C280+C281+C282</f>
        <v>0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4" t="s">
        <v>388</v>
      </c>
      <c r="B286" s="311" t="s">
        <v>256</v>
      </c>
      <c r="C286" s="189"/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4" t="s">
        <v>389</v>
      </c>
      <c r="B287" s="311" t="s">
        <v>256</v>
      </c>
      <c r="C287" s="189"/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4" t="s">
        <v>390</v>
      </c>
      <c r="B288" s="311" t="s">
        <v>256</v>
      </c>
      <c r="C288" s="189"/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4" t="s">
        <v>391</v>
      </c>
      <c r="B289" s="311" t="s">
        <v>256</v>
      </c>
      <c r="C289" s="189"/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4" t="s">
        <v>392</v>
      </c>
      <c r="B290" s="294"/>
      <c r="C290" s="302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4" t="s">
        <v>393</v>
      </c>
      <c r="B292" s="294"/>
      <c r="C292" s="302"/>
      <c r="D292" s="294">
        <f>D260+D265+D277+D283+D290</f>
        <v>71073924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0" t="s">
        <v>394</v>
      </c>
      <c r="B302" s="310"/>
      <c r="C302" s="310"/>
      <c r="D302" s="310"/>
      <c r="E302" s="3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4" t="s">
        <v>396</v>
      </c>
      <c r="B304" s="311" t="s">
        <v>256</v>
      </c>
      <c r="C304" s="189"/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4" t="s">
        <v>397</v>
      </c>
      <c r="B305" s="311" t="s">
        <v>256</v>
      </c>
      <c r="C305" s="189">
        <v>676856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4" t="s">
        <v>398</v>
      </c>
      <c r="B306" s="311" t="s">
        <v>256</v>
      </c>
      <c r="C306" s="189">
        <v>2148058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4" t="s">
        <v>399</v>
      </c>
      <c r="B307" s="311" t="s">
        <v>256</v>
      </c>
      <c r="C307" s="189"/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4" t="s">
        <v>400</v>
      </c>
      <c r="B308" s="311" t="s">
        <v>256</v>
      </c>
      <c r="C308" s="189"/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4" t="s">
        <v>1242</v>
      </c>
      <c r="B309" s="311" t="s">
        <v>256</v>
      </c>
      <c r="C309" s="189">
        <v>-529121</v>
      </c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4" t="s">
        <v>401</v>
      </c>
      <c r="B310" s="311" t="s">
        <v>256</v>
      </c>
      <c r="C310" s="189"/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4" t="s">
        <v>402</v>
      </c>
      <c r="B311" s="311" t="s">
        <v>256</v>
      </c>
      <c r="C311" s="189"/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4" t="s">
        <v>403</v>
      </c>
      <c r="B312" s="311" t="s">
        <v>256</v>
      </c>
      <c r="C312" s="189">
        <f>1736282+108169+505512</f>
        <v>2349963</v>
      </c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4" t="s">
        <v>404</v>
      </c>
      <c r="B313" s="311" t="s">
        <v>256</v>
      </c>
      <c r="C313" s="189">
        <v>901404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4" t="s">
        <v>405</v>
      </c>
      <c r="B314" s="294"/>
      <c r="C314" s="302"/>
      <c r="D314" s="294">
        <f>SUM(C304:C313)</f>
        <v>5547160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4" t="s">
        <v>407</v>
      </c>
      <c r="B316" s="311" t="s">
        <v>256</v>
      </c>
      <c r="C316" s="189"/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4" t="s">
        <v>408</v>
      </c>
      <c r="B317" s="311" t="s">
        <v>256</v>
      </c>
      <c r="C317" s="189"/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4" t="s">
        <v>409</v>
      </c>
      <c r="B318" s="311" t="s">
        <v>256</v>
      </c>
      <c r="C318" s="189"/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4" t="s">
        <v>410</v>
      </c>
      <c r="B319" s="294"/>
      <c r="C319" s="302"/>
      <c r="D319" s="294">
        <f>SUM(C316:C318)</f>
        <v>0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4" t="s">
        <v>412</v>
      </c>
      <c r="B321" s="311" t="s">
        <v>256</v>
      </c>
      <c r="C321" s="189"/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4" t="s">
        <v>413</v>
      </c>
      <c r="B322" s="311" t="s">
        <v>256</v>
      </c>
      <c r="C322" s="189">
        <v>49606550</v>
      </c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4" t="s">
        <v>414</v>
      </c>
      <c r="B323" s="311" t="s">
        <v>256</v>
      </c>
      <c r="C323" s="189"/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1" t="s">
        <v>415</v>
      </c>
      <c r="B324" s="311" t="s">
        <v>256</v>
      </c>
      <c r="C324" s="189"/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4" t="s">
        <v>416</v>
      </c>
      <c r="B325" s="311" t="s">
        <v>256</v>
      </c>
      <c r="C325" s="189"/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1" t="s">
        <v>417</v>
      </c>
      <c r="B326" s="311" t="s">
        <v>256</v>
      </c>
      <c r="C326" s="189"/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4" t="s">
        <v>418</v>
      </c>
      <c r="B327" s="311" t="s">
        <v>256</v>
      </c>
      <c r="C327" s="189"/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4" t="s">
        <v>203</v>
      </c>
      <c r="B328" s="294"/>
      <c r="C328" s="302"/>
      <c r="D328" s="294">
        <f>SUM(C321:C327)</f>
        <v>49606550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4" t="s">
        <v>419</v>
      </c>
      <c r="B329" s="294"/>
      <c r="C329" s="302"/>
      <c r="D329" s="294">
        <f>C313</f>
        <v>901404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4" t="s">
        <v>420</v>
      </c>
      <c r="B330" s="294"/>
      <c r="C330" s="302"/>
      <c r="D330" s="294">
        <f>D328-D329</f>
        <v>48705146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4" t="s">
        <v>421</v>
      </c>
      <c r="B332" s="311" t="s">
        <v>256</v>
      </c>
      <c r="C332" s="222">
        <v>16821618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4"/>
      <c r="B333" s="311"/>
      <c r="C333" s="232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4" t="s">
        <v>1142</v>
      </c>
      <c r="B334" s="311" t="s">
        <v>256</v>
      </c>
      <c r="C334" s="222"/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4" t="s">
        <v>1143</v>
      </c>
      <c r="B335" s="311" t="s">
        <v>256</v>
      </c>
      <c r="C335" s="222"/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4" t="s">
        <v>423</v>
      </c>
      <c r="B336" s="311" t="s">
        <v>256</v>
      </c>
      <c r="C336" s="222"/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4" t="s">
        <v>422</v>
      </c>
      <c r="B337" s="311" t="s">
        <v>256</v>
      </c>
      <c r="C337" s="189"/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4" t="s">
        <v>1253</v>
      </c>
      <c r="B338" s="311" t="s">
        <v>256</v>
      </c>
      <c r="C338" s="189"/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4" t="s">
        <v>424</v>
      </c>
      <c r="B339" s="294"/>
      <c r="C339" s="302"/>
      <c r="D339" s="294">
        <f>D314+D319+D330+C332+C336+C337</f>
        <v>71073924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4" t="s">
        <v>425</v>
      </c>
      <c r="B341" s="294"/>
      <c r="C341" s="302"/>
      <c r="D341" s="294">
        <f>D292</f>
        <v>71073924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0" t="s">
        <v>426</v>
      </c>
      <c r="B357" s="310"/>
      <c r="C357" s="310"/>
      <c r="D357" s="310"/>
      <c r="E357" s="3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4" t="s">
        <v>428</v>
      </c>
      <c r="B359" s="311" t="s">
        <v>256</v>
      </c>
      <c r="C359" s="189">
        <v>9331286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4" t="s">
        <v>429</v>
      </c>
      <c r="B360" s="311" t="s">
        <v>256</v>
      </c>
      <c r="C360" s="189">
        <v>90894948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4" t="s">
        <v>430</v>
      </c>
      <c r="B361" s="294"/>
      <c r="C361" s="302"/>
      <c r="D361" s="294">
        <f>SUM(C359:C360)</f>
        <v>100226234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4" t="s">
        <v>1257</v>
      </c>
      <c r="B363" s="316"/>
      <c r="C363" s="189">
        <v>3975262</v>
      </c>
      <c r="D363" s="294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4" t="s">
        <v>432</v>
      </c>
      <c r="B364" s="311" t="s">
        <v>256</v>
      </c>
      <c r="C364" s="189">
        <f>20718061+17418729+9567185</f>
        <v>47703975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4" t="s">
        <v>433</v>
      </c>
      <c r="B365" s="311" t="s">
        <v>256</v>
      </c>
      <c r="C365" s="189">
        <v>1810603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4" t="s">
        <v>434</v>
      </c>
      <c r="B366" s="311" t="s">
        <v>256</v>
      </c>
      <c r="C366" s="189">
        <v>718421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4" t="s">
        <v>359</v>
      </c>
      <c r="B367" s="294"/>
      <c r="C367" s="302"/>
      <c r="D367" s="294">
        <f>SUM(C363:C366)</f>
        <v>54208261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4" t="s">
        <v>435</v>
      </c>
      <c r="B368" s="294"/>
      <c r="C368" s="302"/>
      <c r="D368" s="294">
        <f>D361-D367</f>
        <v>46017973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4" t="s">
        <v>437</v>
      </c>
      <c r="B370" s="311" t="s">
        <v>256</v>
      </c>
      <c r="C370" s="189">
        <f>2183169</f>
        <v>2183169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4" t="s">
        <v>438</v>
      </c>
      <c r="B371" s="311" t="s">
        <v>256</v>
      </c>
      <c r="C371" s="189">
        <v>680991</v>
      </c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4" t="s">
        <v>439</v>
      </c>
      <c r="B372" s="294"/>
      <c r="C372" s="302"/>
      <c r="D372" s="294">
        <f>SUM(C370:C371)</f>
        <v>2864160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4" t="s">
        <v>440</v>
      </c>
      <c r="B373" s="294"/>
      <c r="C373" s="302"/>
      <c r="D373" s="294">
        <f>D368+D372</f>
        <v>48882133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4" t="s">
        <v>442</v>
      </c>
      <c r="B378" s="311" t="s">
        <v>256</v>
      </c>
      <c r="C378" s="189">
        <v>22439661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4" t="s">
        <v>3</v>
      </c>
      <c r="B379" s="311" t="s">
        <v>256</v>
      </c>
      <c r="C379" s="189">
        <v>5131634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4" t="s">
        <v>236</v>
      </c>
      <c r="B380" s="311" t="s">
        <v>256</v>
      </c>
      <c r="C380" s="189">
        <v>751088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4" t="s">
        <v>443</v>
      </c>
      <c r="B381" s="311" t="s">
        <v>256</v>
      </c>
      <c r="C381" s="189">
        <v>2510833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4" t="s">
        <v>444</v>
      </c>
      <c r="B382" s="311" t="s">
        <v>256</v>
      </c>
      <c r="C382" s="189">
        <v>500706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4" t="s">
        <v>445</v>
      </c>
      <c r="B383" s="311" t="s">
        <v>256</v>
      </c>
      <c r="C383" s="189">
        <v>5561270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4" t="s">
        <v>6</v>
      </c>
      <c r="B384" s="311" t="s">
        <v>256</v>
      </c>
      <c r="C384" s="189">
        <v>4124781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4" t="s">
        <v>446</v>
      </c>
      <c r="B385" s="311" t="s">
        <v>256</v>
      </c>
      <c r="C385" s="189">
        <v>142136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4" t="s">
        <v>447</v>
      </c>
      <c r="B386" s="311" t="s">
        <v>256</v>
      </c>
      <c r="C386" s="189">
        <v>166678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4" t="s">
        <v>448</v>
      </c>
      <c r="B387" s="311" t="s">
        <v>256</v>
      </c>
      <c r="C387" s="189">
        <v>324206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4" t="s">
        <v>449</v>
      </c>
      <c r="B388" s="311" t="s">
        <v>256</v>
      </c>
      <c r="C388" s="189">
        <v>1735898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4" t="s">
        <v>451</v>
      </c>
      <c r="B389" s="311" t="s">
        <v>256</v>
      </c>
      <c r="C389" s="189">
        <f>1325067-324206+3</f>
        <v>1000864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4" t="s">
        <v>452</v>
      </c>
      <c r="B390" s="294"/>
      <c r="C390" s="302"/>
      <c r="D390" s="294">
        <f>SUM(C378:C389)</f>
        <v>44389755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4" t="s">
        <v>453</v>
      </c>
      <c r="B391" s="294"/>
      <c r="C391" s="302"/>
      <c r="D391" s="294">
        <f>D373-D390</f>
        <v>4492378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4" t="s">
        <v>454</v>
      </c>
      <c r="B392" s="311" t="s">
        <v>256</v>
      </c>
      <c r="C392" s="189">
        <v>1367752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4" t="s">
        <v>455</v>
      </c>
      <c r="B393" s="294"/>
      <c r="C393" s="302"/>
      <c r="D393" s="294">
        <f>D391+C392</f>
        <v>5860130</v>
      </c>
      <c r="E393" s="294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4" t="s">
        <v>456</v>
      </c>
      <c r="B394" s="311" t="s">
        <v>256</v>
      </c>
      <c r="C394" s="189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4" t="s">
        <v>457</v>
      </c>
      <c r="B395" s="311" t="s">
        <v>256</v>
      </c>
      <c r="C395" s="189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4" t="s">
        <v>458</v>
      </c>
      <c r="B396" s="294"/>
      <c r="C396" s="302"/>
      <c r="D396" s="294">
        <f>D393+C394-C395</f>
        <v>5860130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Grays Harbor County Public Hospital District No.1   H-0     FYE 12/31/2019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1243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341</v>
      </c>
      <c r="C414" s="2">
        <f>E138</f>
        <v>341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1109</v>
      </c>
      <c r="C415" s="2">
        <f>E139</f>
        <v>1109</v>
      </c>
      <c r="D415" s="2">
        <f>SUM(C59:H59)+N59</f>
        <v>1109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23</v>
      </c>
      <c r="C417" s="2">
        <f>E144</f>
        <v>23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477</v>
      </c>
      <c r="C418" s="2">
        <f>E145</f>
        <v>478</v>
      </c>
      <c r="D418" s="2">
        <f>K59+L59</f>
        <v>477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1244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22439661</v>
      </c>
      <c r="C427" s="2">
        <f t="shared" ref="C427:C434" si="13">CE61</f>
        <v>22439662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5131634</v>
      </c>
      <c r="C428" s="2">
        <f t="shared" si="13"/>
        <v>5167350</v>
      </c>
      <c r="D428" s="2">
        <f>D173</f>
        <v>5131634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751088</v>
      </c>
      <c r="C429" s="2">
        <f t="shared" si="13"/>
        <v>751088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2510833</v>
      </c>
      <c r="C430" s="2">
        <f t="shared" si="13"/>
        <v>2510834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500706</v>
      </c>
      <c r="C431" s="2">
        <f t="shared" si="13"/>
        <v>500706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5561270</v>
      </c>
      <c r="C432" s="2">
        <f t="shared" si="13"/>
        <v>5554602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4124781</v>
      </c>
      <c r="C433" s="2">
        <f t="shared" si="13"/>
        <v>4124781</v>
      </c>
      <c r="D433" s="2">
        <f>C217</f>
        <v>11916953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142136</v>
      </c>
      <c r="C434" s="2">
        <f t="shared" si="13"/>
        <v>142136</v>
      </c>
      <c r="D434" s="2">
        <f>D177</f>
        <v>142136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166678</v>
      </c>
      <c r="C435" s="2"/>
      <c r="D435" s="2">
        <f>D181</f>
        <v>166678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324206</v>
      </c>
      <c r="C436" s="2"/>
      <c r="D436" s="2">
        <f>D186</f>
        <v>324206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1735898</v>
      </c>
      <c r="C437" s="2"/>
      <c r="D437" s="2">
        <f>D190</f>
        <v>1735898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2226782</v>
      </c>
      <c r="C438" s="2">
        <f>CD69</f>
        <v>2226782</v>
      </c>
      <c r="D438" s="2">
        <f>D181+D186+D190</f>
        <v>2226782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1000864</v>
      </c>
      <c r="C439" s="2">
        <f>SUM(C69:CC69)</f>
        <v>1296011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3227646</v>
      </c>
      <c r="C440" s="2">
        <f>CE69</f>
        <v>3522793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44389755</v>
      </c>
      <c r="C441" s="2">
        <f>SUM(C427:C437)+C440</f>
        <v>44713952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1259</v>
      </c>
      <c r="B444" s="2">
        <f>D221</f>
        <v>22173</v>
      </c>
      <c r="C444" s="2">
        <f>C363</f>
        <v>3975262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51657064</v>
      </c>
      <c r="C445" s="2">
        <f>C364</f>
        <v>47703975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1810603</v>
      </c>
      <c r="C446" s="2">
        <f>C365</f>
        <v>1810603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718421</v>
      </c>
      <c r="C447" s="2">
        <f>C366</f>
        <v>718421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54208261</v>
      </c>
      <c r="C448" s="2">
        <f>D367</f>
        <v>54208261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3554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139478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1671125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2183169</v>
      </c>
      <c r="C458" s="2">
        <f>CE70</f>
        <v>2183169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680991</v>
      </c>
      <c r="C459" s="2">
        <f>CE72</f>
        <v>681991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9331286</v>
      </c>
      <c r="C463" s="2">
        <f>CE73</f>
        <v>9312874</v>
      </c>
      <c r="D463" s="2">
        <f>E141+E147+E153</f>
        <v>7502224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90894948</v>
      </c>
      <c r="C464" s="2">
        <f>CE74</f>
        <v>90913360</v>
      </c>
      <c r="D464" s="2">
        <f>E142+E148+E154</f>
        <v>79222022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100226234</v>
      </c>
      <c r="C465" s="2">
        <f>CE75</f>
        <v>100226234</v>
      </c>
      <c r="D465" s="2">
        <f>D463+D464</f>
        <v>86724246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1652029</v>
      </c>
      <c r="C468" s="2">
        <f>E195</f>
        <v>1652029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4405067</v>
      </c>
      <c r="C469" s="2">
        <f>E196</f>
        <v>4405067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42771275</v>
      </c>
      <c r="C470" s="2">
        <f>E197</f>
        <v>42771276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11019807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11019807</v>
      </c>
      <c r="C473" s="2">
        <f>SUM(E200:E201)</f>
        <v>0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12441</v>
      </c>
      <c r="C475" s="2">
        <f>E203</f>
        <v>12441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59860619</v>
      </c>
      <c r="C476" s="2">
        <f>E204</f>
        <v>59860620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17564658</v>
      </c>
      <c r="C478" s="2">
        <f>E217</f>
        <v>17564656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71073924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71073924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186</v>
      </c>
      <c r="B493" s="331" t="str">
        <f>RIGHT('[1]Prior Year'!C83,4)</f>
        <v>186</v>
      </c>
      <c r="C493" s="331" t="str">
        <f>RIGHT(C82,4)</f>
        <v>2019</v>
      </c>
      <c r="D493" s="331" t="str">
        <f>RIGHT('[1]Prior Year'!C82,4)</f>
        <v>2018</v>
      </c>
      <c r="E493" s="331" t="str">
        <f>RIGHT(C82,4)</f>
        <v>2019</v>
      </c>
      <c r="F493" s="331" t="str">
        <f>RIGHT('[1]Prior Year'!C82,4)</f>
        <v>2018</v>
      </c>
      <c r="G493" s="331" t="str">
        <f>RIGHT(C82,4)</f>
        <v>2019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Year'!C59</f>
        <v>0</v>
      </c>
      <c r="C496" s="333">
        <f>C71</f>
        <v>0</v>
      </c>
      <c r="D496" s="333">
        <f>'[1]Prior Year'!C59</f>
        <v>0</v>
      </c>
      <c r="E496" s="2">
        <f>C59</f>
        <v>0</v>
      </c>
      <c r="F496" s="334" t="str">
        <f t="shared" ref="F496:G511" si="15">IF(B496=0,"",IF(D496=0,"",B496/D496))</f>
        <v/>
      </c>
      <c r="G496" s="334" t="str">
        <f t="shared" si="15"/>
        <v/>
      </c>
      <c r="H496" s="335" t="str">
        <f>IF(B496=0,"",IF(C496=0,"",IF(D496=0,"",IF(E496=0,"",IF(G496/F496-1&lt;-0.25,G496/F496-1,IF(G496/F496-1&gt;0.25,G496/F496-1,""))))))</f>
        <v/>
      </c>
      <c r="I496" s="270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70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2722834</v>
      </c>
      <c r="C498" s="333">
        <f>E71</f>
        <v>2426409</v>
      </c>
      <c r="D498" s="333">
        <f>'[1]Prior Year'!E59</f>
        <v>851</v>
      </c>
      <c r="E498" s="2">
        <f>E59</f>
        <v>1109</v>
      </c>
      <c r="F498" s="334">
        <f t="shared" si="15"/>
        <v>3199.569917743831</v>
      </c>
      <c r="G498" s="334">
        <f t="shared" si="15"/>
        <v>2187.9251577998198</v>
      </c>
      <c r="H498" s="335">
        <f t="shared" si="16"/>
        <v>-0.31618148249667566</v>
      </c>
      <c r="I498" s="270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70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70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70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70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0</v>
      </c>
      <c r="E503" s="2">
        <f>J59</f>
        <v>0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70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70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527</v>
      </c>
      <c r="E505" s="2">
        <f>L59</f>
        <v>477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70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70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70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0</v>
      </c>
      <c r="C508" s="333">
        <f>O71</f>
        <v>0</v>
      </c>
      <c r="D508" s="333">
        <f>'[1]Prior Year'!O59</f>
        <v>0</v>
      </c>
      <c r="E508" s="2">
        <f>O59</f>
        <v>0</v>
      </c>
      <c r="F508" s="334" t="str">
        <f t="shared" si="15"/>
        <v/>
      </c>
      <c r="G508" s="334" t="str">
        <f t="shared" si="15"/>
        <v/>
      </c>
      <c r="H508" s="335" t="str">
        <f t="shared" si="16"/>
        <v/>
      </c>
      <c r="I508" s="270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0</v>
      </c>
      <c r="C509" s="333">
        <f>P71</f>
        <v>0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70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0</v>
      </c>
      <c r="C510" s="333">
        <f>Q71</f>
        <v>0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70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0</v>
      </c>
      <c r="C511" s="333">
        <f>R71</f>
        <v>0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70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882</v>
      </c>
      <c r="C512" s="333">
        <f>S71</f>
        <v>17012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70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1246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70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2054456</v>
      </c>
      <c r="C514" s="333">
        <f>U71</f>
        <v>2286195</v>
      </c>
      <c r="D514" s="333">
        <f>'[1]Prior Year'!U59</f>
        <v>139753</v>
      </c>
      <c r="E514" s="2">
        <f>U59</f>
        <v>162295</v>
      </c>
      <c r="F514" s="334">
        <f t="shared" si="17"/>
        <v>14.700621811338577</v>
      </c>
      <c r="G514" s="334">
        <f t="shared" si="17"/>
        <v>14.086663175082412</v>
      </c>
      <c r="H514" s="335" t="str">
        <f t="shared" si="16"/>
        <v/>
      </c>
      <c r="I514" s="270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724</v>
      </c>
      <c r="C515" s="333">
        <f>V71</f>
        <v>0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70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237312</v>
      </c>
      <c r="C516" s="333">
        <f>W71</f>
        <v>252533</v>
      </c>
      <c r="D516" s="333">
        <f>'[1]Prior Year'!W59</f>
        <v>3085</v>
      </c>
      <c r="E516" s="2">
        <f>W59</f>
        <v>3745</v>
      </c>
      <c r="F516" s="334">
        <f t="shared" si="17"/>
        <v>76.924473257698537</v>
      </c>
      <c r="G516" s="334">
        <f t="shared" si="17"/>
        <v>67.432042723631511</v>
      </c>
      <c r="H516" s="335" t="str">
        <f t="shared" si="16"/>
        <v/>
      </c>
      <c r="I516" s="270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102781</v>
      </c>
      <c r="C517" s="333">
        <f>X71</f>
        <v>149900</v>
      </c>
      <c r="D517" s="333">
        <f>'[1]Prior Year'!X59</f>
        <v>4080</v>
      </c>
      <c r="E517" s="2">
        <f>X59</f>
        <v>4723</v>
      </c>
      <c r="F517" s="334">
        <f t="shared" si="17"/>
        <v>25.191421568627451</v>
      </c>
      <c r="G517" s="334">
        <f t="shared" si="17"/>
        <v>31.738301926741478</v>
      </c>
      <c r="H517" s="335">
        <f t="shared" si="16"/>
        <v>0.25988530819028055</v>
      </c>
      <c r="I517" s="270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1713997</v>
      </c>
      <c r="C518" s="333">
        <f>Y71</f>
        <v>1863361</v>
      </c>
      <c r="D518" s="333">
        <f>'[1]Prior Year'!Y59</f>
        <v>6670.16</v>
      </c>
      <c r="E518" s="2">
        <f>Y59</f>
        <v>6568</v>
      </c>
      <c r="F518" s="334">
        <f t="shared" si="17"/>
        <v>256.96490039219452</v>
      </c>
      <c r="G518" s="334">
        <f t="shared" si="17"/>
        <v>283.70295371498173</v>
      </c>
      <c r="H518" s="335" t="str">
        <f t="shared" si="16"/>
        <v/>
      </c>
      <c r="I518" s="270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70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0</v>
      </c>
      <c r="C520" s="333">
        <f>AA71</f>
        <v>0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70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867541</v>
      </c>
      <c r="C521" s="333">
        <f>AB71</f>
        <v>1012011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70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5856</v>
      </c>
      <c r="C522" s="333">
        <f>AC71</f>
        <v>4676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70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70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455775</v>
      </c>
      <c r="C524" s="333">
        <f>AE71</f>
        <v>1219216</v>
      </c>
      <c r="D524" s="333">
        <f>'[1]Prior Year'!AE59</f>
        <v>2355</v>
      </c>
      <c r="E524" s="2">
        <f>AE59</f>
        <v>4723</v>
      </c>
      <c r="F524" s="334">
        <f t="shared" si="17"/>
        <v>193.53503184713375</v>
      </c>
      <c r="G524" s="334">
        <f t="shared" si="17"/>
        <v>258.1443997459242</v>
      </c>
      <c r="H524" s="335">
        <f t="shared" si="16"/>
        <v>0.33383810301497774</v>
      </c>
      <c r="I524" s="270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70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5182737</v>
      </c>
      <c r="C526" s="333">
        <f>AG71</f>
        <v>5780804</v>
      </c>
      <c r="D526" s="333">
        <f>'[1]Prior Year'!AG59</f>
        <v>14348</v>
      </c>
      <c r="E526" s="2">
        <f>AG59</f>
        <v>16052</v>
      </c>
      <c r="F526" s="334">
        <f t="shared" si="17"/>
        <v>361.21668525229995</v>
      </c>
      <c r="G526" s="334">
        <f t="shared" si="17"/>
        <v>360.12982805880887</v>
      </c>
      <c r="H526" s="335" t="str">
        <f t="shared" si="16"/>
        <v/>
      </c>
      <c r="I526" s="270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70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70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9059551</v>
      </c>
      <c r="C529" s="333">
        <f>AJ71</f>
        <v>4549815</v>
      </c>
      <c r="D529" s="333">
        <f>'[1]Prior Year'!AJ59</f>
        <v>52651</v>
      </c>
      <c r="E529" s="2">
        <f>AJ59</f>
        <v>61010</v>
      </c>
      <c r="F529" s="334">
        <f t="shared" si="18"/>
        <v>172.06797591688667</v>
      </c>
      <c r="G529" s="334">
        <f t="shared" si="18"/>
        <v>74.574905753155221</v>
      </c>
      <c r="H529" s="335">
        <f t="shared" si="16"/>
        <v>-0.56659625153505111</v>
      </c>
      <c r="I529" s="270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4019</v>
      </c>
      <c r="C530" s="333">
        <f>AK71</f>
        <v>2574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70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0</v>
      </c>
      <c r="C531" s="333">
        <f>AL71</f>
        <v>2054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70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70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1247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70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29</v>
      </c>
      <c r="C534" s="333">
        <f>AO71</f>
        <v>0</v>
      </c>
      <c r="D534" s="333">
        <f>'[1]Prior Year'!AO59</f>
        <v>7906</v>
      </c>
      <c r="E534" s="2">
        <f>AO59</f>
        <v>7235</v>
      </c>
      <c r="F534" s="334">
        <f t="shared" si="18"/>
        <v>3.6681001770806983E-3</v>
      </c>
      <c r="G534" s="334" t="str">
        <f t="shared" si="18"/>
        <v/>
      </c>
      <c r="H534" s="335" t="str">
        <f t="shared" si="16"/>
        <v/>
      </c>
      <c r="I534" s="270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70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70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70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70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70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70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17</v>
      </c>
      <c r="C541" s="333">
        <f>AV71</f>
        <v>-17</v>
      </c>
      <c r="D541" s="327" t="s">
        <v>529</v>
      </c>
      <c r="E541" s="327" t="s">
        <v>529</v>
      </c>
      <c r="F541" s="334"/>
      <c r="G541" s="334"/>
      <c r="H541" s="335"/>
      <c r="I541" s="270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1248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70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70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384365</v>
      </c>
      <c r="C544" s="333">
        <f>AY71</f>
        <v>649612</v>
      </c>
      <c r="D544" s="333">
        <f>'[1]Prior Year'!AY59</f>
        <v>5965</v>
      </c>
      <c r="E544" s="2">
        <f>AY59</f>
        <v>7643</v>
      </c>
      <c r="F544" s="334">
        <f t="shared" ref="F544:G550" si="19">IF(B544=0,"",IF(D544=0,"",B544/D544))</f>
        <v>64.436714165968141</v>
      </c>
      <c r="G544" s="334">
        <f t="shared" si="19"/>
        <v>84.994373936935759</v>
      </c>
      <c r="H544" s="335">
        <f t="shared" si="16"/>
        <v>0.31903643810914595</v>
      </c>
      <c r="I544" s="270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1200</v>
      </c>
      <c r="C545" s="333">
        <f>AZ71</f>
        <v>131469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70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0</v>
      </c>
      <c r="C546" s="333">
        <f>BA71</f>
        <v>0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70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0</v>
      </c>
      <c r="C547" s="333">
        <f>BB71</f>
        <v>0</v>
      </c>
      <c r="D547" s="327" t="s">
        <v>529</v>
      </c>
      <c r="E547" s="327" t="s">
        <v>529</v>
      </c>
      <c r="F547" s="334"/>
      <c r="G547" s="334"/>
      <c r="H547" s="335"/>
      <c r="I547" s="270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70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288274</v>
      </c>
      <c r="C549" s="333">
        <f>BD71</f>
        <v>372257</v>
      </c>
      <c r="D549" s="327" t="s">
        <v>529</v>
      </c>
      <c r="E549" s="327" t="s">
        <v>529</v>
      </c>
      <c r="F549" s="334"/>
      <c r="G549" s="334"/>
      <c r="H549" s="335"/>
      <c r="I549" s="270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782040</v>
      </c>
      <c r="C550" s="333">
        <f>BE71</f>
        <v>1818628</v>
      </c>
      <c r="D550" s="333">
        <f>'[1]Prior Year'!BE59</f>
        <v>54950</v>
      </c>
      <c r="E550" s="2">
        <f>BE59</f>
        <v>108180</v>
      </c>
      <c r="F550" s="334">
        <f t="shared" si="19"/>
        <v>14.231847133757961</v>
      </c>
      <c r="G550" s="334">
        <f t="shared" si="19"/>
        <v>16.811129598816787</v>
      </c>
      <c r="H550" s="335" t="str">
        <f t="shared" si="16"/>
        <v/>
      </c>
      <c r="I550" s="270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599295</v>
      </c>
      <c r="C551" s="333">
        <f>BF71</f>
        <v>854586</v>
      </c>
      <c r="D551" s="327" t="s">
        <v>529</v>
      </c>
      <c r="E551" s="327" t="s">
        <v>529</v>
      </c>
      <c r="F551" s="334"/>
      <c r="G551" s="334"/>
      <c r="H551" s="335"/>
      <c r="I551" s="270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144911</v>
      </c>
      <c r="C552" s="333">
        <f>BG71</f>
        <v>159017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2108693</v>
      </c>
      <c r="C553" s="333">
        <f>BH71</f>
        <v>2290225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758630</v>
      </c>
      <c r="C555" s="333">
        <f>BJ71</f>
        <v>451107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2936035</v>
      </c>
      <c r="C556" s="333">
        <f>BK71</f>
        <v>3882287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0</v>
      </c>
      <c r="C557" s="333">
        <f>BL71</f>
        <v>0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1825076</v>
      </c>
      <c r="C559" s="333">
        <f>BN71</f>
        <v>2106089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99122</v>
      </c>
      <c r="C560" s="333">
        <f>BO71</f>
        <v>90295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403617</v>
      </c>
      <c r="C561" s="333">
        <f>BP71</f>
        <v>590256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230983</v>
      </c>
      <c r="C563" s="333">
        <f>BR71</f>
        <v>309400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1249</v>
      </c>
      <c r="B564" s="333">
        <f>'[1]Prior Year'!BS71</f>
        <v>0</v>
      </c>
      <c r="C564" s="333">
        <f>BS71</f>
        <v>0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502262</v>
      </c>
      <c r="C567" s="333">
        <f>BV71</f>
        <v>907339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288772</v>
      </c>
      <c r="C568" s="333">
        <f>BW71</f>
        <v>199096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246081</v>
      </c>
      <c r="C570" s="333">
        <f>BY71</f>
        <v>266379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118492</v>
      </c>
      <c r="C572" s="333">
        <f>CA71</f>
        <v>-7730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1286096</v>
      </c>
      <c r="C574" s="333">
        <f>CC71</f>
        <v>7850315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505926</v>
      </c>
      <c r="C575" s="333">
        <f>CD71</f>
        <v>43613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87334</v>
      </c>
      <c r="E612" s="2">
        <f>SUM(C624:D647)+SUM(C668:D713)</f>
        <v>30922778.607014451</v>
      </c>
      <c r="F612" s="2">
        <f>CE64-(AX64+BD64+BE64+BG64+BJ64+BN64+BP64+BQ64+CB64+CC64+CD64)</f>
        <v>2049243</v>
      </c>
      <c r="G612" s="2">
        <f>CE77-(AX77+AY77+BD77+BE77+BG77+BJ77+BN77+BP77+BQ77+CB77+CC77+CD77)</f>
        <v>37727</v>
      </c>
      <c r="H612" s="326">
        <f>CE60-(AX60+AY60+AZ60+BD60+BE60+BG60+BJ60+BN60+BO60+BP60+BQ60+BR60+CB60+CC60+CD60)</f>
        <v>177.01</v>
      </c>
      <c r="I612" s="2">
        <f>CE78-(AX78+AY78+AZ78+BD78+BE78+BF78+BG78+BJ78+BN78+BO78+BP78+BQ78+BR78+CB78+CC78+CD78)</f>
        <v>30085</v>
      </c>
      <c r="J612" s="2">
        <f>CE79-(AX79+AY79+AZ79+BA79+BD79+BE79+BF79+BG79+BJ79+BN79+BO79+BP79+BQ79+BR79+CB79+CC79+CD79)</f>
        <v>108456</v>
      </c>
      <c r="K612" s="2">
        <f>CE75-(AW75+AX75+AY75+AZ75+BA75+BB75+BC75+BD75+BE75+BF75+BG75+BH75+BI75+BJ75+BK75+BL75+BM75+BN75+BO75+BP75+BQ75+BR75+BS75+BT75+BU75+BV75+BW75+BX75+CB75+CC75+CD75)</f>
        <v>100226234</v>
      </c>
      <c r="L612" s="326">
        <f>CE80-(AW80+AX80+AY80+AZ80+BA80+BB80+BC80+BD80+BE80+BF80+BG80+BH80+BI80+BJ80+BK80+BL80+BM80+BN80+BO80+BP80+BQ80+BR80+BS80+BT80+BU80+BV80+BW80+BX80+BY80+BZ80+CA80+CB80+CC80+CD80)</f>
        <v>38.869999999999997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1818628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43613</v>
      </c>
      <c r="D615" s="338">
        <f>SUM(C614:C615)</f>
        <v>1862241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451107</v>
      </c>
      <c r="D617" s="2">
        <f>(D615/D612)*BJ76</f>
        <v>47337.52055327822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159017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2106089</v>
      </c>
      <c r="D619" s="2">
        <f>(D615/D612)*BN76</f>
        <v>42454.506045755377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7850315</v>
      </c>
      <c r="D620" s="2">
        <f>(D615/D612)*CC76</f>
        <v>314090.84583323792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590256</v>
      </c>
      <c r="D621" s="2">
        <f>(D615/D612)*BP76</f>
        <v>47337.52055327822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11608004.392985551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372257</v>
      </c>
      <c r="D624" s="2">
        <f>(D615/D612)*BD76</f>
        <v>19340.149162983489</v>
      </c>
      <c r="E624" s="2">
        <f>(E623/E612)*SUM(C624:D624)</f>
        <v>147000.4195138338</v>
      </c>
      <c r="F624" s="2">
        <f>SUM(C624:E624)</f>
        <v>538597.56867681723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649612</v>
      </c>
      <c r="D625" s="2">
        <f>(D615/D612)*AY76</f>
        <v>29511.31911970138</v>
      </c>
      <c r="E625" s="2">
        <f>(E623/E612)*SUM(C625:D625)</f>
        <v>254933.96217415595</v>
      </c>
      <c r="F625" s="2">
        <f>(F624/F612)*AY64</f>
        <v>38526.842937640838</v>
      </c>
      <c r="G625" s="2">
        <f>SUM(C625:F625)</f>
        <v>972584.12423149822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309400</v>
      </c>
      <c r="D626" s="2">
        <f>(D615/D612)*BR76</f>
        <v>6759.4567636888278</v>
      </c>
      <c r="E626" s="2">
        <f>(E623/E612)*SUM(C626:D626)</f>
        <v>118682.10194294555</v>
      </c>
      <c r="F626" s="2">
        <f>(F624/F612)*BR64</f>
        <v>514.8792198084293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90295</v>
      </c>
      <c r="D627" s="2">
        <f>(D615/D612)*BO76</f>
        <v>0</v>
      </c>
      <c r="E627" s="2">
        <f>(E623/E612)*SUM(C627:D627)</f>
        <v>33895.555441025972</v>
      </c>
      <c r="F627" s="2">
        <f>(F624/F612)*BO64</f>
        <v>385.56805281213155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131469</v>
      </c>
      <c r="D628" s="2">
        <f>(D615/D612)*AZ76</f>
        <v>71283.482526850945</v>
      </c>
      <c r="E628" s="2">
        <f>(E623/E612)*SUM(C628:D628)</f>
        <v>76110.615341874145</v>
      </c>
      <c r="F628" s="2">
        <f>(F624/F612)*AZ64</f>
        <v>111.43889188298826</v>
      </c>
      <c r="G628" s="2">
        <f>(G625/G612)*AZ77</f>
        <v>0</v>
      </c>
      <c r="H628" s="2">
        <f>SUM(C626:G628)</f>
        <v>838907.09818088904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854586</v>
      </c>
      <c r="D629" s="2">
        <f>(D615/D612)*BF76</f>
        <v>30428.217040327938</v>
      </c>
      <c r="E629" s="2">
        <f>(E623/E612)*SUM(C629:D629)</f>
        <v>332222.69737844431</v>
      </c>
      <c r="F629" s="2">
        <f>(F624/F612)*BF64</f>
        <v>25958.953946931568</v>
      </c>
      <c r="G629" s="2">
        <f>(G625/G612)*BF77</f>
        <v>775551.21778515098</v>
      </c>
      <c r="H629" s="2">
        <f>(H628/H612)*BF60</f>
        <v>0</v>
      </c>
      <c r="I629" s="2">
        <f>SUM(C629:H629)</f>
        <v>2018747.0861508548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91257.970322923808</v>
      </c>
      <c r="J630" s="2">
        <f>SUM(C630:I630)</f>
        <v>91257.970322923808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3882287</v>
      </c>
      <c r="D635" s="2">
        <f>(D615/D612)*BK76</f>
        <v>93118.446962236936</v>
      </c>
      <c r="E635" s="2">
        <f>(E623/E612)*SUM(C635:D635)</f>
        <v>1492314.9202953114</v>
      </c>
      <c r="F635" s="2">
        <f>(F624/F612)*BK64</f>
        <v>5258.9169520913019</v>
      </c>
      <c r="G635" s="2">
        <f>(G625/G612)*BK77</f>
        <v>0</v>
      </c>
      <c r="H635" s="2">
        <f>(H628/H612)*BK60</f>
        <v>165354.88760822112</v>
      </c>
      <c r="I635" s="2">
        <f>(I629/I612)*BK78</f>
        <v>194996.81011648278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2290225</v>
      </c>
      <c r="D636" s="2">
        <f>(D615/D612)*BH76</f>
        <v>9296.9184510041923</v>
      </c>
      <c r="E636" s="2">
        <f>(E623/E612)*SUM(C636:D636)</f>
        <v>863210.284896289</v>
      </c>
      <c r="F636" s="2">
        <f>(F624/F612)*BH64</f>
        <v>11703.711923465724</v>
      </c>
      <c r="G636" s="2">
        <f>(G625/G612)*BH77</f>
        <v>0</v>
      </c>
      <c r="H636" s="2">
        <f>(H628/H612)*BH60</f>
        <v>36492.766826692539</v>
      </c>
      <c r="I636" s="2">
        <f>(I629/I612)*BH78</f>
        <v>250758.1140417399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226131.88234430383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32879.709895759312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907339</v>
      </c>
      <c r="D642" s="2">
        <f>(D615/D612)*BV76</f>
        <v>49405.871676552095</v>
      </c>
      <c r="E642" s="2">
        <f>(E623/E612)*SUM(C642:D642)</f>
        <v>359149.44172800105</v>
      </c>
      <c r="F642" s="2">
        <f>(F624/F612)*BV64</f>
        <v>878.36975630411973</v>
      </c>
      <c r="G642" s="2">
        <f>(G625/G612)*BV77</f>
        <v>0</v>
      </c>
      <c r="H642" s="2">
        <f>(H628/H612)*BV60</f>
        <v>46682.305615963829</v>
      </c>
      <c r="I642" s="2">
        <f>(I629/I612)*BV78</f>
        <v>32007.391061790189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199096</v>
      </c>
      <c r="D643" s="2">
        <f>(D615/D612)*BW76</f>
        <v>0</v>
      </c>
      <c r="E643" s="2">
        <f>(E623/E612)*SUM(C643:D643)</f>
        <v>74738.019891317424</v>
      </c>
      <c r="F643" s="2">
        <f>(F624/F612)*BW64</f>
        <v>18.923585414092347</v>
      </c>
      <c r="G643" s="2">
        <f>(G625/G612)*BW77</f>
        <v>0</v>
      </c>
      <c r="H643" s="2">
        <f>(H628/H612)*BW60</f>
        <v>4691.9271634318975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11228036.620792372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266379</v>
      </c>
      <c r="D645" s="2">
        <f>(D615/D612)*BY76</f>
        <v>1961.7350859917101</v>
      </c>
      <c r="E645" s="2">
        <f>(E623/E612)*SUM(C645:D645)</f>
        <v>100731.58273650697</v>
      </c>
      <c r="F645" s="2">
        <f>(F624/F612)*BY64</f>
        <v>79.111100133913837</v>
      </c>
      <c r="G645" s="2">
        <f>(G625/G612)*BY77</f>
        <v>0</v>
      </c>
      <c r="H645" s="2">
        <f>(H628/H612)*BY60</f>
        <v>4834.1067744449856</v>
      </c>
      <c r="I645" s="2">
        <f>(I629/I612)*BY78</f>
        <v>22478.985336896672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-7730</v>
      </c>
      <c r="D647" s="2">
        <f>(D615/D612)*CA76</f>
        <v>0</v>
      </c>
      <c r="E647" s="2">
        <f>(E623/E612)*SUM(C647:D647)</f>
        <v>-2901.7403351141343</v>
      </c>
      <c r="F647" s="2">
        <f>(F624/F612)*CA64</f>
        <v>118.53523641327288</v>
      </c>
      <c r="G647" s="2">
        <f>(G625/G612)*CA77</f>
        <v>0</v>
      </c>
      <c r="H647" s="2">
        <f>(H628/H612)*CA60</f>
        <v>1516.5825174729366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387467.89845274639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22964240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2426409</v>
      </c>
      <c r="D670" s="2">
        <f>(D615/D612)*E76</f>
        <v>173208.41416859414</v>
      </c>
      <c r="E670" s="2">
        <f>(E623/E612)*SUM(C670:D670)</f>
        <v>975862.18713559059</v>
      </c>
      <c r="F670" s="2">
        <f>(F624/F612)*E64</f>
        <v>27838.433937156209</v>
      </c>
      <c r="G670" s="2">
        <f>(G625/G612)*E77</f>
        <v>137773.95539028943</v>
      </c>
      <c r="H670" s="2">
        <f>(H628/H612)*E60</f>
        <v>95212.946175097793</v>
      </c>
      <c r="I670" s="2">
        <f>(I629/I612)*E78</f>
        <v>353222.02630872861</v>
      </c>
      <c r="J670" s="2">
        <f>(J630/J612)*E79</f>
        <v>23851.132503260294</v>
      </c>
      <c r="K670" s="2">
        <f>(K644/K612)*E75</f>
        <v>744664.3557753698</v>
      </c>
      <c r="L670" s="2">
        <f>(L647/L612)*E80</f>
        <v>93103.940610976366</v>
      </c>
      <c r="M670" s="2">
        <f t="shared" si="20"/>
        <v>2624737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59258.951056057755</v>
      </c>
      <c r="H677" s="2">
        <f>(H628/H612)*L60</f>
        <v>0</v>
      </c>
      <c r="I677" s="2">
        <f>(I629/I612)*L78</f>
        <v>0</v>
      </c>
      <c r="J677" s="2">
        <f>(J630/J612)*L79</f>
        <v>61485.705405021501</v>
      </c>
      <c r="K677" s="2">
        <f>(K644/K612)*L75</f>
        <v>186019.92181577318</v>
      </c>
      <c r="L677" s="2">
        <f>(L647/L612)*L80</f>
        <v>0</v>
      </c>
      <c r="M677" s="2">
        <f t="shared" si="20"/>
        <v>306765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0</v>
      </c>
      <c r="D681" s="2">
        <f>(D615/D612)*P76</f>
        <v>0</v>
      </c>
      <c r="E681" s="2">
        <f>(E623/E612)*SUM(C681:D681)</f>
        <v>0</v>
      </c>
      <c r="F681" s="2">
        <f>(F624/F612)*P64</f>
        <v>0</v>
      </c>
      <c r="G681" s="2">
        <f>(G625/G612)*P77</f>
        <v>0</v>
      </c>
      <c r="H681" s="2">
        <f>(H628/H612)*P60</f>
        <v>0</v>
      </c>
      <c r="I681" s="2">
        <f>(I629/I612)*P78</f>
        <v>0</v>
      </c>
      <c r="J681" s="2">
        <f>(J630/J612)*P79</f>
        <v>0</v>
      </c>
      <c r="K681" s="2">
        <f>(K644/K612)*P75</f>
        <v>0</v>
      </c>
      <c r="L681" s="2">
        <f>(L647/L612)*P80</f>
        <v>0</v>
      </c>
      <c r="M681" s="2">
        <f t="shared" si="20"/>
        <v>0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0</v>
      </c>
      <c r="L683" s="2">
        <f>(L647/L612)*R80</f>
        <v>0</v>
      </c>
      <c r="M683" s="2">
        <f t="shared" si="20"/>
        <v>0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17012</v>
      </c>
      <c r="D684" s="2">
        <f>(D615/D612)*S76</f>
        <v>0</v>
      </c>
      <c r="E684" s="2">
        <f>(E623/E612)*SUM(C684:D684)</f>
        <v>6386.0810583391531</v>
      </c>
      <c r="F684" s="2">
        <f>(F624/F612)*S64</f>
        <v>4471.222709229708</v>
      </c>
      <c r="G684" s="2">
        <f>(G625/G612)*S77</f>
        <v>0</v>
      </c>
      <c r="H684" s="2">
        <f>(H628/H612)*S60</f>
        <v>0</v>
      </c>
      <c r="I684" s="2">
        <f>(I629/I612)*S78</f>
        <v>191104.92608800516</v>
      </c>
      <c r="J684" s="2">
        <f>(J630/J612)*S79</f>
        <v>0</v>
      </c>
      <c r="K684" s="2">
        <f>(K644/K612)*S75</f>
        <v>28959.295732738901</v>
      </c>
      <c r="L684" s="2">
        <f>(L647/L612)*S80</f>
        <v>0</v>
      </c>
      <c r="M684" s="2">
        <f t="shared" si="20"/>
        <v>230922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2286195</v>
      </c>
      <c r="D686" s="2">
        <f>(D615/D612)*U76</f>
        <v>30342.924210502213</v>
      </c>
      <c r="E686" s="2">
        <f>(E623/E612)*SUM(C686:D686)</f>
        <v>869597.86966406007</v>
      </c>
      <c r="F686" s="2">
        <f>(F624/F612)*U64</f>
        <v>151118.23373786238</v>
      </c>
      <c r="G686" s="2">
        <f>(G625/G612)*U77</f>
        <v>0</v>
      </c>
      <c r="H686" s="2">
        <f>(H628/H612)*U60</f>
        <v>70521.087062491555</v>
      </c>
      <c r="I686" s="2">
        <f>(I629/I612)*U78</f>
        <v>138363.18735725654</v>
      </c>
      <c r="J686" s="2">
        <f>(J630/J612)*U79</f>
        <v>0</v>
      </c>
      <c r="K686" s="2">
        <f>(K644/K612)*U75</f>
        <v>1494285.6788493097</v>
      </c>
      <c r="L686" s="2">
        <f>(L647/L612)*U80</f>
        <v>0</v>
      </c>
      <c r="M686" s="2">
        <f t="shared" si="20"/>
        <v>2754229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40359.267466371559</v>
      </c>
      <c r="L687" s="2">
        <f>(L647/L612)*V80</f>
        <v>0</v>
      </c>
      <c r="M687" s="2">
        <f t="shared" si="20"/>
        <v>40359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252533</v>
      </c>
      <c r="D688" s="2">
        <f>(D615/D612)*W76</f>
        <v>0</v>
      </c>
      <c r="E688" s="2">
        <f>(E623/E612)*SUM(C688:D688)</f>
        <v>94797.566888405912</v>
      </c>
      <c r="F688" s="2">
        <f>(F624/F612)*W64</f>
        <v>705.16638425013559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188116.84176457612</v>
      </c>
      <c r="L688" s="2">
        <f>(L647/L612)*W80</f>
        <v>0</v>
      </c>
      <c r="M688" s="2">
        <f t="shared" si="20"/>
        <v>283620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149900</v>
      </c>
      <c r="D689" s="2">
        <f>(D615/D612)*X76</f>
        <v>0</v>
      </c>
      <c r="E689" s="2">
        <f>(E623/E612)*SUM(C689:D689)</f>
        <v>56270.488516637612</v>
      </c>
      <c r="F689" s="2">
        <f>(F624/F612)*X64</f>
        <v>19250.017262485439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2128149.0220270092</v>
      </c>
      <c r="L689" s="2">
        <f>(L647/L612)*X80</f>
        <v>0</v>
      </c>
      <c r="M689" s="2">
        <f t="shared" si="20"/>
        <v>2203670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1250</v>
      </c>
      <c r="C690" s="2">
        <f>Y71</f>
        <v>1863361</v>
      </c>
      <c r="D690" s="2">
        <f>(D615/D612)*Y76</f>
        <v>73095.955160647631</v>
      </c>
      <c r="E690" s="2">
        <f>(E623/E612)*SUM(C690:D690)</f>
        <v>726920.47270400438</v>
      </c>
      <c r="F690" s="2">
        <f>(F624/F612)*Y64</f>
        <v>9979.0373750313629</v>
      </c>
      <c r="G690" s="2">
        <f>(G625/G612)*Y77</f>
        <v>0</v>
      </c>
      <c r="H690" s="2">
        <f>(H628/H612)*Y60</f>
        <v>66303.091935769946</v>
      </c>
      <c r="I690" s="2">
        <f>(I629/I612)*Y78</f>
        <v>173390.14361355524</v>
      </c>
      <c r="J690" s="2">
        <f>(J630/J612)*Y79</f>
        <v>0</v>
      </c>
      <c r="K690" s="2">
        <f>(K644/K612)*Y75</f>
        <v>1314148.1787448139</v>
      </c>
      <c r="L690" s="2">
        <f>(L647/L612)*Y80</f>
        <v>0</v>
      </c>
      <c r="M690" s="2">
        <f t="shared" si="20"/>
        <v>2363837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1012011</v>
      </c>
      <c r="D693" s="2">
        <f>(D615/D612)*AB76</f>
        <v>6098.4373325394472</v>
      </c>
      <c r="E693" s="2">
        <f>(E623/E612)*SUM(C693:D693)</f>
        <v>382184.89260907966</v>
      </c>
      <c r="F693" s="2">
        <f>(F624/F612)*AB64</f>
        <v>134316.45533832512</v>
      </c>
      <c r="G693" s="2">
        <f>(G625/G612)*AB77</f>
        <v>0</v>
      </c>
      <c r="H693" s="2">
        <f>(H628/H612)*AB60</f>
        <v>14881.465952703191</v>
      </c>
      <c r="I693" s="2">
        <f>(I629/I612)*AB78</f>
        <v>32007.391061790189</v>
      </c>
      <c r="J693" s="2">
        <f>(J630/J612)*AB79</f>
        <v>0</v>
      </c>
      <c r="K693" s="2">
        <f>(K644/K612)*AB75</f>
        <v>233364.62807943116</v>
      </c>
      <c r="L693" s="2">
        <f>(L647/L612)*AB80</f>
        <v>10765.766152018681</v>
      </c>
      <c r="M693" s="2">
        <f t="shared" si="20"/>
        <v>813619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4676</v>
      </c>
      <c r="D694" s="2">
        <f>(D615/D612)*AC76</f>
        <v>2622.7545171410907</v>
      </c>
      <c r="E694" s="2">
        <f>(E623/E612)*SUM(C694:D694)</f>
        <v>2739.8564525853549</v>
      </c>
      <c r="F694" s="2">
        <f>(F624/F612)*AC64</f>
        <v>-3.6795860527401785</v>
      </c>
      <c r="G694" s="2">
        <f>(G625/G612)*AC77</f>
        <v>0</v>
      </c>
      <c r="H694" s="2">
        <f>(H628/H612)*AC60</f>
        <v>0</v>
      </c>
      <c r="I694" s="2">
        <f>(I629/I612)*AC78</f>
        <v>4294.4927210787673</v>
      </c>
      <c r="J694" s="2">
        <f>(J630/J612)*AC79</f>
        <v>0</v>
      </c>
      <c r="K694" s="2">
        <f>(K644/K612)*AC75</f>
        <v>50522.237913826095</v>
      </c>
      <c r="L694" s="2">
        <f>(L647/L612)*AC80</f>
        <v>0</v>
      </c>
      <c r="M694" s="2">
        <f t="shared" si="20"/>
        <v>60176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1219216</v>
      </c>
      <c r="D696" s="2">
        <f>(D615/D612)*AE76</f>
        <v>181225.94017221243</v>
      </c>
      <c r="E696" s="2">
        <f>(E623/E612)*SUM(C696:D696)</f>
        <v>525707.48574168235</v>
      </c>
      <c r="F696" s="2">
        <f>(F624/F612)*AE64</f>
        <v>9874.4320001034648</v>
      </c>
      <c r="G696" s="2">
        <f>(G625/G612)*AE77</f>
        <v>0</v>
      </c>
      <c r="H696" s="2">
        <f>(H628/H612)*AE60</f>
        <v>44502.218247096484</v>
      </c>
      <c r="I696" s="2">
        <f>(I629/I612)*AE78</f>
        <v>0</v>
      </c>
      <c r="J696" s="2">
        <f>(J630/J612)*AE79</f>
        <v>0</v>
      </c>
      <c r="K696" s="2">
        <f>(K644/K612)*AE75</f>
        <v>217404.71246311473</v>
      </c>
      <c r="L696" s="2">
        <f>(L647/L612)*AE80</f>
        <v>0</v>
      </c>
      <c r="M696" s="2">
        <f t="shared" si="20"/>
        <v>978715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5780804</v>
      </c>
      <c r="D698" s="2">
        <f>(D615/D612)*AG76</f>
        <v>108599.0955756063</v>
      </c>
      <c r="E698" s="2">
        <f>(E623/E612)*SUM(C698:D698)</f>
        <v>2210804.4647060521</v>
      </c>
      <c r="F698" s="2">
        <f>(F624/F612)*AG64</f>
        <v>63903.633805513877</v>
      </c>
      <c r="G698" s="2">
        <f>(G625/G612)*AG77</f>
        <v>0</v>
      </c>
      <c r="H698" s="2">
        <f>(H628/H612)*AG60</f>
        <v>147345.47021323</v>
      </c>
      <c r="I698" s="2">
        <f>(I629/I612)*AG78</f>
        <v>169900.86827767873</v>
      </c>
      <c r="J698" s="2">
        <f>(J630/J612)*AG79</f>
        <v>0</v>
      </c>
      <c r="K698" s="2">
        <f>(K644/K612)*AG75</f>
        <v>2930310.8600634788</v>
      </c>
      <c r="L698" s="2">
        <f>(L647/L612)*AG80</f>
        <v>171454.79427289008</v>
      </c>
      <c r="M698" s="2">
        <f t="shared" si="20"/>
        <v>5802319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4549815</v>
      </c>
      <c r="D701" s="2">
        <f>(D615/D612)*AJ76</f>
        <v>524721.48908786965</v>
      </c>
      <c r="E701" s="2">
        <f>(E623/E612)*SUM(C701:D701)</f>
        <v>1904914.2577483489</v>
      </c>
      <c r="F701" s="2">
        <f>(F624/F612)*AJ64</f>
        <v>32485.225466616666</v>
      </c>
      <c r="G701" s="2">
        <f>(G625/G612)*AJ77</f>
        <v>0</v>
      </c>
      <c r="H701" s="2">
        <f>(H628/H612)*AJ60</f>
        <v>140568.24208827282</v>
      </c>
      <c r="I701" s="2">
        <f>(I629/I612)*AJ78</f>
        <v>44957.970673793345</v>
      </c>
      <c r="J701" s="2">
        <f>(J630/J612)*AJ79</f>
        <v>5921.1324146420193</v>
      </c>
      <c r="K701" s="2">
        <f>(K644/K612)*AJ75</f>
        <v>1515340.578933601</v>
      </c>
      <c r="L701" s="2">
        <f>(L647/L612)*AJ80</f>
        <v>112143.39741686126</v>
      </c>
      <c r="M701" s="2">
        <f t="shared" si="20"/>
        <v>4281052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2574</v>
      </c>
      <c r="D702" s="2">
        <f>(D615/D612)*AK76</f>
        <v>0</v>
      </c>
      <c r="E702" s="2">
        <f>(E623/E612)*SUM(C702:D702)</f>
        <v>966.24574677668591</v>
      </c>
      <c r="F702" s="2">
        <f>(F624/F612)*AK64</f>
        <v>568.75887272355328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830.79166258802286</v>
      </c>
      <c r="L702" s="2">
        <f>(L647/L612)*AK80</f>
        <v>0</v>
      </c>
      <c r="M702" s="2">
        <f t="shared" si="20"/>
        <v>2366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2054</v>
      </c>
      <c r="D703" s="2">
        <f>(D615/D612)*AL76</f>
        <v>0</v>
      </c>
      <c r="E703" s="2">
        <f>(E623/E612)*SUM(C703:D703)</f>
        <v>771.04458581169888</v>
      </c>
      <c r="F703" s="2">
        <f>(F624/F612)*AL64</f>
        <v>539.84783945202332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1056.5259128731991</v>
      </c>
      <c r="L703" s="2">
        <f>(L647/L612)*AL80</f>
        <v>0</v>
      </c>
      <c r="M703" s="2">
        <f t="shared" si="20"/>
        <v>2367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60995.216929071867</v>
      </c>
      <c r="J706" s="2">
        <f>(J630/J612)*AO79</f>
        <v>0</v>
      </c>
      <c r="K706" s="2">
        <f>(K644/K612)*AO75</f>
        <v>154503.72358749638</v>
      </c>
      <c r="L706" s="2">
        <f>(L647/L612)*AO80</f>
        <v>0</v>
      </c>
      <c r="M706" s="2">
        <f t="shared" si="20"/>
        <v>215499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-17</v>
      </c>
      <c r="D713" s="2">
        <f>(D615/D612)*AV76</f>
        <v>0</v>
      </c>
      <c r="E713" s="2">
        <f>(E623/E612)*SUM(C713:D713)</f>
        <v>-6.3815764161630382</v>
      </c>
      <c r="F713" s="2">
        <f>(F624/F612)*AV64</f>
        <v>-4.4680687783273596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-11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42530783</v>
      </c>
      <c r="D715" s="2">
        <f>SUM(D616:D647)+SUM(D668:D713)</f>
        <v>1862241</v>
      </c>
      <c r="E715" s="2">
        <f>SUM(E624:E647)+SUM(E668:E713)</f>
        <v>11608004.392985549</v>
      </c>
      <c r="F715" s="2">
        <f>SUM(F625:F648)+SUM(F668:F713)</f>
        <v>538597.56867681723</v>
      </c>
      <c r="G715" s="2">
        <f>SUM(G626:G647)+SUM(G668:G713)</f>
        <v>972584.12423149822</v>
      </c>
      <c r="H715" s="2">
        <f>SUM(H629:H647)+SUM(H668:H713)</f>
        <v>838907.09818088904</v>
      </c>
      <c r="I715" s="2">
        <f>SUM(I630:I647)+SUM(I668:I713)</f>
        <v>2018747.0861508551</v>
      </c>
      <c r="J715" s="2">
        <f>SUM(J631:J647)+SUM(J668:J713)</f>
        <v>91257.970322923822</v>
      </c>
      <c r="K715" s="2">
        <f>SUM(K668:K713)</f>
        <v>11228036.620792372</v>
      </c>
      <c r="L715" s="2">
        <f>SUM(L668:L713)</f>
        <v>387467.89845274639</v>
      </c>
      <c r="M715" s="2">
        <f>SUM(M668:M713)</f>
        <v>22964241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42530783</v>
      </c>
      <c r="D716" s="2">
        <f>D615</f>
        <v>1862241</v>
      </c>
      <c r="E716" s="2">
        <f>E623</f>
        <v>11608004.392985551</v>
      </c>
      <c r="F716" s="2">
        <f>F624</f>
        <v>538597.56867681723</v>
      </c>
      <c r="G716" s="2">
        <f>G625</f>
        <v>972584.12423149822</v>
      </c>
      <c r="H716" s="2">
        <f>H628</f>
        <v>838907.09818088904</v>
      </c>
      <c r="I716" s="2">
        <f>I629</f>
        <v>2018747.0861508548</v>
      </c>
      <c r="J716" s="2">
        <f>J630</f>
        <v>91257.970322923808</v>
      </c>
      <c r="K716" s="2">
        <f>K644</f>
        <v>11228036.620792372</v>
      </c>
      <c r="L716" s="2">
        <f>L647</f>
        <v>387467.89845274639</v>
      </c>
      <c r="M716" s="2">
        <f>C648</f>
        <v>22964240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5"/>
      <c r="J719" s="285"/>
      <c r="K719" s="285"/>
      <c r="L719" s="285"/>
      <c r="M719" s="285"/>
      <c r="N719" s="285"/>
      <c r="O719" s="202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  <c r="AA719" s="285"/>
      <c r="AB719" s="285"/>
      <c r="AC719" s="285"/>
      <c r="AD719" s="285"/>
      <c r="AE719" s="285"/>
      <c r="AF719" s="285"/>
      <c r="AG719" s="285"/>
      <c r="AH719" s="285"/>
      <c r="AI719" s="285"/>
      <c r="AJ719" s="285"/>
      <c r="AK719" s="285"/>
      <c r="AL719" s="285"/>
      <c r="AM719" s="285"/>
      <c r="AN719" s="285"/>
      <c r="AO719" s="285"/>
      <c r="AP719" s="285"/>
      <c r="AQ719" s="285"/>
      <c r="AR719" s="285"/>
      <c r="AS719" s="285"/>
      <c r="AT719" s="285"/>
      <c r="AU719" s="285"/>
      <c r="AV719" s="285"/>
      <c r="AW719" s="285"/>
      <c r="AX719" s="285"/>
      <c r="AY719" s="285"/>
      <c r="AZ719" s="285"/>
      <c r="BA719" s="285"/>
      <c r="BB719" s="285"/>
      <c r="BC719" s="285"/>
      <c r="BD719" s="285"/>
      <c r="BE719" s="285"/>
      <c r="BF719" s="285"/>
      <c r="BG719" s="285"/>
      <c r="BH719" s="285"/>
      <c r="BI719" s="285"/>
      <c r="BJ719" s="285"/>
      <c r="BK719" s="285"/>
      <c r="BL719" s="285"/>
      <c r="BM719" s="285"/>
      <c r="BN719" s="285"/>
      <c r="BO719" s="285"/>
      <c r="BP719" s="285"/>
      <c r="BQ719" s="285"/>
      <c r="BR719" s="285"/>
      <c r="BS719" s="285"/>
      <c r="BT719" s="285"/>
      <c r="BU719" s="285"/>
      <c r="BV719" s="285"/>
      <c r="BW719" s="285"/>
      <c r="BX719" s="285"/>
      <c r="BY719" s="285"/>
      <c r="BZ719" s="285"/>
      <c r="CA719" s="285"/>
      <c r="CB719" s="285"/>
      <c r="CC719" s="285"/>
      <c r="CD719" s="285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6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7" t="str">
        <f>RIGHT(C84,3)&amp;"*"&amp;RIGHT(C83,4)&amp;"*"&amp;"A"</f>
        <v>o.1*186*A</v>
      </c>
      <c r="B721" s="285">
        <f>ROUND(C166,0)</f>
        <v>2870073</v>
      </c>
      <c r="C721" s="285">
        <f>ROUND(C167,0)</f>
        <v>268628</v>
      </c>
      <c r="D721" s="285">
        <f>ROUND(C168,0)</f>
        <v>38321</v>
      </c>
      <c r="E721" s="285">
        <f>ROUND(C169,0)</f>
        <v>345533</v>
      </c>
      <c r="F721" s="285">
        <f>ROUND(C170,0)</f>
        <v>232709</v>
      </c>
      <c r="G721" s="285">
        <f>ROUND(C171,0)</f>
        <v>22975</v>
      </c>
      <c r="H721" s="285">
        <f>ROUND(C172+C173,0)</f>
        <v>190091</v>
      </c>
      <c r="I721" s="285">
        <f>ROUND(C176,0)</f>
        <v>76596</v>
      </c>
      <c r="J721" s="285">
        <f>ROUND(C177,0)</f>
        <v>0</v>
      </c>
      <c r="K721" s="285">
        <f>ROUND(C180,0)</f>
        <v>0</v>
      </c>
      <c r="L721" s="285">
        <f>ROUND(C181,0)</f>
        <v>0</v>
      </c>
      <c r="M721" s="285">
        <f>ROUND(C184,0)</f>
        <v>0</v>
      </c>
      <c r="N721" s="285">
        <f>ROUND(C185,0)</f>
        <v>0</v>
      </c>
      <c r="O721" s="285">
        <f>ROUND(C186,0)</f>
        <v>0</v>
      </c>
      <c r="P721" s="285">
        <f>ROUND(C189,0)</f>
        <v>0</v>
      </c>
      <c r="Q721" s="285">
        <f>ROUND(C190,0)</f>
        <v>0</v>
      </c>
      <c r="R721" s="285">
        <f>ROUND(B196,0)</f>
        <v>364672</v>
      </c>
      <c r="S721" s="285">
        <f>ROUND(C196,0)</f>
        <v>4040395</v>
      </c>
      <c r="T721" s="285">
        <f>ROUND(D196,0)</f>
        <v>0</v>
      </c>
      <c r="U721" s="285">
        <f>ROUND(B197,0)</f>
        <v>20548798</v>
      </c>
      <c r="V721" s="285">
        <f>ROUND(C197,0)</f>
        <v>22222478</v>
      </c>
      <c r="W721" s="285">
        <f>ROUND(D197,0)</f>
        <v>0</v>
      </c>
      <c r="X721" s="285">
        <f>ROUND(B198,0)</f>
        <v>8045702</v>
      </c>
      <c r="Y721" s="285">
        <f>ROUND(C198,0)</f>
        <v>2974105</v>
      </c>
      <c r="Z721" s="285">
        <f>ROUND(D198,0)</f>
        <v>0</v>
      </c>
      <c r="AA721" s="285">
        <f>ROUND(B199,0)</f>
        <v>0</v>
      </c>
      <c r="AB721" s="285">
        <f>ROUND(C199,0)</f>
        <v>0</v>
      </c>
      <c r="AC721" s="285">
        <f>ROUND(D199,0)</f>
        <v>0</v>
      </c>
      <c r="AD721" s="285">
        <f>ROUND(B200,0)</f>
        <v>0</v>
      </c>
      <c r="AE721" s="285">
        <f>ROUND(C200,0)</f>
        <v>0</v>
      </c>
      <c r="AF721" s="285">
        <f>ROUND(D200,0)</f>
        <v>0</v>
      </c>
      <c r="AG721" s="285">
        <f>ROUND(B201,0)</f>
        <v>0</v>
      </c>
      <c r="AH721" s="285">
        <f>ROUND(C201,0)</f>
        <v>0</v>
      </c>
      <c r="AI721" s="285">
        <f>ROUND(D201,0)</f>
        <v>0</v>
      </c>
      <c r="AJ721" s="285">
        <f>ROUND(B202,0)</f>
        <v>0</v>
      </c>
      <c r="AK721" s="285">
        <f>ROUND(C202,0)</f>
        <v>0</v>
      </c>
      <c r="AL721" s="285">
        <f>ROUND(D202,0)</f>
        <v>0</v>
      </c>
      <c r="AM721" s="285">
        <f>ROUND(B203,0)</f>
        <v>25379862</v>
      </c>
      <c r="AN721" s="285">
        <f>ROUND(C203,0)</f>
        <v>0</v>
      </c>
      <c r="AO721" s="285">
        <f>ROUND(D203,0)</f>
        <v>25367421</v>
      </c>
      <c r="AP721" s="285">
        <f>ROUND(B204,0)</f>
        <v>55991063</v>
      </c>
      <c r="AQ721" s="285">
        <f>ROUND(C204,0)</f>
        <v>29236978</v>
      </c>
      <c r="AR721" s="285">
        <f>ROUND(D204,0)</f>
        <v>25367421</v>
      </c>
      <c r="AS721" s="285"/>
      <c r="AT721" s="285"/>
      <c r="AU721" s="285"/>
      <c r="AV721" s="285">
        <f>ROUND(B210,0)</f>
        <v>2562041</v>
      </c>
      <c r="AW721" s="285">
        <f>ROUND(C210,0)</f>
        <v>9950250</v>
      </c>
      <c r="AX721" s="285">
        <f>ROUND(D210,0)</f>
        <v>0</v>
      </c>
      <c r="AY721" s="285">
        <f>ROUND(B211,0)</f>
        <v>0</v>
      </c>
      <c r="AZ721" s="285">
        <f>ROUND(C211,0)</f>
        <v>0</v>
      </c>
      <c r="BA721" s="285">
        <f>ROUND(D211,0)</f>
        <v>0</v>
      </c>
      <c r="BB721" s="285">
        <f>ROUND(B212,0)</f>
        <v>3002801</v>
      </c>
      <c r="BC721" s="285">
        <f>ROUND(C212,0)</f>
        <v>1434382</v>
      </c>
      <c r="BD721" s="285">
        <f>ROUND(D212,0)</f>
        <v>0</v>
      </c>
      <c r="BE721" s="285">
        <f>ROUND(B213,0)</f>
        <v>0</v>
      </c>
      <c r="BF721" s="285">
        <f>ROUND(C213,0)</f>
        <v>0</v>
      </c>
      <c r="BG721" s="285">
        <f>ROUND(D213,0)</f>
        <v>0</v>
      </c>
      <c r="BH721" s="285">
        <f>ROUND(B214,0)</f>
        <v>0</v>
      </c>
      <c r="BI721" s="285">
        <f>ROUND(C214,0)</f>
        <v>0</v>
      </c>
      <c r="BJ721" s="285">
        <f>ROUND(D214,0)</f>
        <v>0</v>
      </c>
      <c r="BK721" s="285">
        <f>ROUND(B215,0)</f>
        <v>0</v>
      </c>
      <c r="BL721" s="285">
        <f>ROUND(C215,0)</f>
        <v>0</v>
      </c>
      <c r="BM721" s="285">
        <f>ROUND(D215,0)</f>
        <v>0</v>
      </c>
      <c r="BN721" s="285">
        <f>ROUND(B216,0)</f>
        <v>0</v>
      </c>
      <c r="BO721" s="285">
        <f>ROUND(C216,0)</f>
        <v>0</v>
      </c>
      <c r="BP721" s="285">
        <f>ROUND(D216,0)</f>
        <v>0</v>
      </c>
      <c r="BQ721" s="285">
        <f>ROUND(B217,0)</f>
        <v>5647703</v>
      </c>
      <c r="BR721" s="285">
        <f>ROUND(C217,0)</f>
        <v>11916953</v>
      </c>
      <c r="BS721" s="285">
        <f>ROUND(D217,0)</f>
        <v>0</v>
      </c>
      <c r="BT721" s="285">
        <f>ROUND(C222,0)</f>
        <v>0</v>
      </c>
      <c r="BU721" s="285">
        <f>ROUND(C223,0)</f>
        <v>21633211</v>
      </c>
      <c r="BV721" s="285">
        <f>ROUND(C224,0)</f>
        <v>20738399</v>
      </c>
      <c r="BW721" s="285">
        <f>ROUND(C225,0)</f>
        <v>0</v>
      </c>
      <c r="BX721" s="285">
        <f>ROUND(C226,0)</f>
        <v>0</v>
      </c>
      <c r="BY721" s="285">
        <f>ROUND(C227,0)</f>
        <v>0</v>
      </c>
      <c r="BZ721" s="285">
        <f>ROUND(C230,0)</f>
        <v>0</v>
      </c>
      <c r="CA721" s="285">
        <f>ROUND(C232,0)</f>
        <v>0</v>
      </c>
      <c r="CB721" s="285">
        <f>ROUND(C233,0)</f>
        <v>139478</v>
      </c>
      <c r="CC721" s="285">
        <f>ROUND(C237+C238,0)</f>
        <v>718421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  <c r="AA723" s="285"/>
      <c r="AB723" s="285"/>
      <c r="AC723" s="285"/>
      <c r="AD723" s="285"/>
      <c r="AE723" s="285"/>
      <c r="AF723" s="285"/>
      <c r="AG723" s="285"/>
      <c r="AH723" s="285"/>
      <c r="AI723" s="285"/>
      <c r="AJ723" s="285"/>
      <c r="AK723" s="285"/>
      <c r="AL723" s="285"/>
      <c r="AM723" s="285"/>
      <c r="AN723" s="285"/>
      <c r="AO723" s="285"/>
      <c r="AP723" s="285"/>
      <c r="AQ723" s="285"/>
      <c r="AR723" s="285"/>
      <c r="AS723" s="285"/>
      <c r="AT723" s="285"/>
      <c r="AU723" s="285"/>
      <c r="AV723" s="285"/>
      <c r="AW723" s="285"/>
      <c r="AX723" s="285"/>
      <c r="AY723" s="285"/>
      <c r="AZ723" s="285"/>
      <c r="BA723" s="285"/>
      <c r="BB723" s="285"/>
      <c r="BC723" s="285"/>
      <c r="BD723" s="285"/>
      <c r="BE723" s="285"/>
      <c r="BF723" s="285"/>
      <c r="BG723" s="285"/>
      <c r="BH723" s="285"/>
      <c r="BI723" s="285"/>
      <c r="BJ723" s="285"/>
      <c r="BK723" s="285"/>
      <c r="BL723" s="285"/>
      <c r="BM723" s="285"/>
      <c r="BN723" s="285"/>
      <c r="BO723" s="285"/>
      <c r="BP723" s="285"/>
      <c r="BQ723" s="285"/>
      <c r="BR723" s="285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7" t="str">
        <f>RIGHT(C84,3)&amp;"*"&amp;RIGHT(C83,4)&amp;"*"&amp;"A"</f>
        <v>o.1*186*A</v>
      </c>
      <c r="B725" s="285">
        <f>ROUND(C112,0)</f>
        <v>23</v>
      </c>
      <c r="C725" s="285">
        <f>ROUND(C113,0)</f>
        <v>0</v>
      </c>
      <c r="D725" s="285">
        <f>ROUND(C114,0)</f>
        <v>0</v>
      </c>
      <c r="E725" s="285">
        <f>ROUND(C115,0)</f>
        <v>0</v>
      </c>
      <c r="F725" s="285">
        <f>ROUND(D112,0)</f>
        <v>477</v>
      </c>
      <c r="G725" s="285">
        <f>ROUND(D113,0)</f>
        <v>0</v>
      </c>
      <c r="H725" s="285">
        <f>ROUND(D114,0)</f>
        <v>0</v>
      </c>
      <c r="I725" s="285">
        <f>ROUND(D115,0)</f>
        <v>0</v>
      </c>
      <c r="J725" s="285">
        <f>ROUND(C117,0)</f>
        <v>0</v>
      </c>
      <c r="K725" s="285">
        <f>ROUND(C118,0)</f>
        <v>10</v>
      </c>
      <c r="L725" s="285">
        <f>ROUND(C119,0)</f>
        <v>0</v>
      </c>
      <c r="M725" s="285">
        <f>ROUND(C120,0)</f>
        <v>0</v>
      </c>
      <c r="N725" s="285">
        <f>ROUND(C121,0)</f>
        <v>0</v>
      </c>
      <c r="O725" s="285">
        <f>ROUND(C122,0)</f>
        <v>0</v>
      </c>
      <c r="P725" s="285">
        <f>ROUND(C123,0)</f>
        <v>0</v>
      </c>
      <c r="Q725" s="285">
        <f>ROUND(C124,0)</f>
        <v>0</v>
      </c>
      <c r="R725" s="285">
        <f>ROUND(C125,0)</f>
        <v>0</v>
      </c>
      <c r="S725" s="285">
        <f>ROUND(C126,0)</f>
        <v>0</v>
      </c>
      <c r="T725" s="285"/>
      <c r="U725" s="285">
        <f>ROUND(C127,0)</f>
        <v>0</v>
      </c>
      <c r="V725" s="285">
        <f>ROUND(C129,0)</f>
        <v>0</v>
      </c>
      <c r="W725" s="285">
        <f>ROUND(C130,0)</f>
        <v>0</v>
      </c>
      <c r="X725" s="285">
        <f>ROUND(B139,0)</f>
        <v>809</v>
      </c>
      <c r="Y725" s="285">
        <f>ROUND(B140,0)</f>
        <v>0</v>
      </c>
      <c r="Z725" s="285">
        <f>ROUND(B141,0)</f>
        <v>4957394</v>
      </c>
      <c r="AA725" s="285">
        <f>ROUND(B142,0)</f>
        <v>25656749</v>
      </c>
      <c r="AB725" s="285">
        <f>ROUND(B143,0)</f>
        <v>0</v>
      </c>
      <c r="AC725" s="285">
        <f>ROUND(C139,0)</f>
        <v>133</v>
      </c>
      <c r="AD725" s="285">
        <f>ROUND(C140,0)</f>
        <v>0</v>
      </c>
      <c r="AE725" s="285">
        <f>ROUND(C141,0)</f>
        <v>1182975</v>
      </c>
      <c r="AF725" s="285">
        <f>ROUND(C142,0)</f>
        <v>25405691</v>
      </c>
      <c r="AG725" s="285">
        <f>ROUND(C143,0)</f>
        <v>0</v>
      </c>
      <c r="AH725" s="285">
        <f>ROUND(D139,0)</f>
        <v>167</v>
      </c>
      <c r="AI725" s="285">
        <f>ROUND(D140,0)</f>
        <v>0</v>
      </c>
      <c r="AJ725" s="285">
        <f>ROUND(D141,0)</f>
        <v>1361855</v>
      </c>
      <c r="AK725" s="285">
        <f>ROUND(D142,0)</f>
        <v>26330520</v>
      </c>
      <c r="AL725" s="285">
        <f>ROUND(D143,0)</f>
        <v>0</v>
      </c>
      <c r="AM725" s="285">
        <f>ROUND(B145,0)</f>
        <v>299</v>
      </c>
      <c r="AN725" s="285">
        <f>ROUND(B146,0)</f>
        <v>0</v>
      </c>
      <c r="AO725" s="285">
        <f>ROUND(B147,0)</f>
        <v>0</v>
      </c>
      <c r="AP725" s="285">
        <f>ROUND(B148,0)</f>
        <v>1074860</v>
      </c>
      <c r="AQ725" s="285">
        <f>ROUND(B149,0)</f>
        <v>0</v>
      </c>
      <c r="AR725" s="285">
        <f>ROUND(C145,0)</f>
        <v>36</v>
      </c>
      <c r="AS725" s="285">
        <f>ROUND(C146,0)</f>
        <v>0</v>
      </c>
      <c r="AT725" s="285">
        <f>ROUND(C147,0)</f>
        <v>0</v>
      </c>
      <c r="AU725" s="285">
        <f>ROUND(C148,0)</f>
        <v>464818</v>
      </c>
      <c r="AV725" s="285">
        <f>ROUND(C149,0)</f>
        <v>0</v>
      </c>
      <c r="AW725" s="285">
        <f>ROUND(D145,0)</f>
        <v>143</v>
      </c>
      <c r="AX725" s="285">
        <f>ROUND(D146,0)</f>
        <v>0</v>
      </c>
      <c r="AY725" s="285">
        <f>ROUND(D147,0)</f>
        <v>0</v>
      </c>
      <c r="AZ725" s="285">
        <f>ROUND(D148,0)</f>
        <v>289384</v>
      </c>
      <c r="BA725" s="285">
        <f>ROUND(D149,0)</f>
        <v>0</v>
      </c>
      <c r="BB725" s="285">
        <f>ROUND(B151,0)</f>
        <v>0</v>
      </c>
      <c r="BC725" s="285">
        <f>ROUND(B152,0)</f>
        <v>0</v>
      </c>
      <c r="BD725" s="285">
        <f>ROUND(B153,0)</f>
        <v>0</v>
      </c>
      <c r="BE725" s="285">
        <f>ROUND(B154,0)</f>
        <v>0</v>
      </c>
      <c r="BF725" s="285">
        <f>ROUND(B155,0)</f>
        <v>0</v>
      </c>
      <c r="BG725" s="285">
        <f>ROUND(C151,0)</f>
        <v>0</v>
      </c>
      <c r="BH725" s="285">
        <f>ROUND(C152,0)</f>
        <v>0</v>
      </c>
      <c r="BI725" s="285">
        <f>ROUND(C153,0)</f>
        <v>0</v>
      </c>
      <c r="BJ725" s="285">
        <f>ROUND(C154,0)</f>
        <v>0</v>
      </c>
      <c r="BK725" s="285">
        <f>ROUND(C155,0)</f>
        <v>0</v>
      </c>
      <c r="BL725" s="285">
        <f>ROUND(D151,0)</f>
        <v>0</v>
      </c>
      <c r="BM725" s="285">
        <f>ROUND(D152,0)</f>
        <v>0</v>
      </c>
      <c r="BN725" s="285">
        <f>ROUND(D153,0)</f>
        <v>0</v>
      </c>
      <c r="BO725" s="285">
        <f>ROUND(D154,0)</f>
        <v>0</v>
      </c>
      <c r="BP725" s="285">
        <f>ROUND(D155,0)</f>
        <v>0</v>
      </c>
      <c r="BQ725" s="285">
        <f>ROUND(B158,0)</f>
        <v>0</v>
      </c>
      <c r="BR725" s="285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  <c r="AA727" s="285"/>
      <c r="AB727" s="285"/>
      <c r="AC727" s="285"/>
      <c r="AD727" s="285"/>
      <c r="AE727" s="285"/>
      <c r="AF727" s="285"/>
      <c r="AG727" s="285"/>
      <c r="AH727" s="285"/>
      <c r="AI727" s="285"/>
      <c r="AJ727" s="285"/>
      <c r="AK727" s="285"/>
      <c r="AL727" s="285"/>
      <c r="AM727" s="285"/>
      <c r="AN727" s="285"/>
      <c r="AO727" s="285"/>
      <c r="AP727" s="285"/>
      <c r="AQ727" s="285"/>
      <c r="AR727" s="285"/>
      <c r="AS727" s="285"/>
      <c r="AT727" s="285"/>
      <c r="AU727" s="285"/>
      <c r="AV727" s="285"/>
      <c r="AW727" s="285"/>
      <c r="AX727" s="285"/>
      <c r="AY727" s="285"/>
      <c r="AZ727" s="285"/>
      <c r="BA727" s="285"/>
      <c r="BB727" s="285"/>
      <c r="BC727" s="285"/>
      <c r="BD727" s="285"/>
      <c r="BE727" s="285"/>
      <c r="BF727" s="285"/>
      <c r="BG727" s="285"/>
      <c r="BH727" s="285"/>
      <c r="BI727" s="285"/>
      <c r="BJ727" s="285"/>
      <c r="BK727" s="285"/>
      <c r="BL727" s="285"/>
      <c r="BM727" s="285"/>
      <c r="BN727" s="285"/>
      <c r="BO727" s="285"/>
      <c r="BP727" s="285"/>
      <c r="BQ727" s="285"/>
      <c r="BR727" s="285"/>
      <c r="BS727" s="285"/>
      <c r="BT727" s="285"/>
      <c r="BU727" s="285"/>
      <c r="BV727" s="285"/>
      <c r="BW727" s="285"/>
      <c r="BX727" s="285"/>
      <c r="BY727" s="285"/>
      <c r="BZ727" s="285"/>
      <c r="CA727" s="285"/>
      <c r="CB727" s="285"/>
      <c r="CC727" s="285"/>
      <c r="CD727" s="285"/>
      <c r="CE727" s="285"/>
      <c r="CF727" s="285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7" t="str">
        <f>RIGHT(C84,3)&amp;"*"&amp;RIGHT(C83,4)&amp;"*"&amp;"A"</f>
        <v>o.1*186*A</v>
      </c>
      <c r="B729" s="285">
        <f>ROUND(C249,0)</f>
        <v>0</v>
      </c>
      <c r="C729" s="285">
        <f>ROUND(C250,0)</f>
        <v>21184939</v>
      </c>
      <c r="D729" s="285">
        <f>ROUND(C251,0)</f>
        <v>0</v>
      </c>
      <c r="E729" s="285">
        <f>ROUND(C252,0)</f>
        <v>15538124</v>
      </c>
      <c r="F729" s="285">
        <f>ROUND(C253,0)</f>
        <v>9678017</v>
      </c>
      <c r="G729" s="285">
        <f>ROUND(C254,0)</f>
        <v>1021465</v>
      </c>
      <c r="H729" s="285">
        <f>ROUND(C255,0)</f>
        <v>0</v>
      </c>
      <c r="I729" s="285">
        <f>ROUND(C256,0)</f>
        <v>0</v>
      </c>
      <c r="J729" s="285">
        <f>ROUND(C257,0)</f>
        <v>386429</v>
      </c>
      <c r="K729" s="285">
        <f>ROUND(C258,0)</f>
        <v>325023</v>
      </c>
      <c r="L729" s="285">
        <f>ROUND(C261,0)</f>
        <v>0</v>
      </c>
      <c r="M729" s="285">
        <f>ROUND(C262,0)</f>
        <v>0</v>
      </c>
      <c r="N729" s="285">
        <f>ROUND(C263,0)</f>
        <v>0</v>
      </c>
      <c r="O729" s="285">
        <f>ROUND(C266,0)</f>
        <v>0</v>
      </c>
      <c r="P729" s="285">
        <f>ROUND(C267,0)</f>
        <v>1652029</v>
      </c>
      <c r="Q729" s="285">
        <f>ROUND(C268,0)</f>
        <v>4405067</v>
      </c>
      <c r="R729" s="285">
        <f>ROUND(C269,0)</f>
        <v>42771275</v>
      </c>
      <c r="S729" s="285">
        <f>ROUND(C270,0)</f>
        <v>0</v>
      </c>
      <c r="T729" s="285">
        <f>ROUND(C271,0)</f>
        <v>0</v>
      </c>
      <c r="U729" s="285">
        <f>ROUND(C272,0)</f>
        <v>11019807</v>
      </c>
      <c r="V729" s="285">
        <f>ROUND(C273,0)</f>
        <v>0</v>
      </c>
      <c r="W729" s="285">
        <f>ROUND(C274,0)</f>
        <v>12441</v>
      </c>
      <c r="X729" s="285">
        <f>ROUND(C275,0)</f>
        <v>0</v>
      </c>
      <c r="Y729" s="285">
        <f>ROUND(C278,0)</f>
        <v>0</v>
      </c>
      <c r="Z729" s="285">
        <f>ROUND(C279,0)</f>
        <v>0</v>
      </c>
      <c r="AA729" s="285">
        <f>ROUND(C280,0)</f>
        <v>0</v>
      </c>
      <c r="AB729" s="285">
        <f>ROUND(C281,0)</f>
        <v>0</v>
      </c>
      <c r="AC729" s="285">
        <f>ROUND(C285,0)</f>
        <v>0</v>
      </c>
      <c r="AD729" s="285">
        <f>ROUND(C286,0)</f>
        <v>0</v>
      </c>
      <c r="AE729" s="285">
        <f>ROUND(C287,0)</f>
        <v>0</v>
      </c>
      <c r="AF729" s="285">
        <f>ROUND(C288,0)</f>
        <v>0</v>
      </c>
      <c r="AG729" s="285">
        <f>ROUND(C303,0)</f>
        <v>0</v>
      </c>
      <c r="AH729" s="285">
        <f>ROUND(C304,0)</f>
        <v>0</v>
      </c>
      <c r="AI729" s="285">
        <f>ROUND(C305,0)</f>
        <v>676856</v>
      </c>
      <c r="AJ729" s="285">
        <f>ROUND(C306,0)</f>
        <v>2148058</v>
      </c>
      <c r="AK729" s="285">
        <f>ROUND(C307,0)</f>
        <v>0</v>
      </c>
      <c r="AL729" s="285">
        <f>ROUND(C308,0)</f>
        <v>0</v>
      </c>
      <c r="AM729" s="285">
        <f>ROUND(C309,0)</f>
        <v>-529121</v>
      </c>
      <c r="AN729" s="285">
        <f>ROUND(C310,0)</f>
        <v>0</v>
      </c>
      <c r="AO729" s="285">
        <f>ROUND(C311,0)</f>
        <v>0</v>
      </c>
      <c r="AP729" s="285">
        <f>ROUND(C312,0)</f>
        <v>2349963</v>
      </c>
      <c r="AQ729" s="285">
        <f>ROUND(C315,0)</f>
        <v>0</v>
      </c>
      <c r="AR729" s="285">
        <f>ROUND(C316,0)</f>
        <v>0</v>
      </c>
      <c r="AS729" s="285">
        <f>ROUND(C317,0)</f>
        <v>0</v>
      </c>
      <c r="AT729" s="285">
        <f>ROUND(C320,0)</f>
        <v>0</v>
      </c>
      <c r="AU729" s="285">
        <f>ROUND(C321,0)</f>
        <v>0</v>
      </c>
      <c r="AV729" s="285">
        <f>ROUND(C322,0)</f>
        <v>49606550</v>
      </c>
      <c r="AW729" s="285">
        <f>ROUND(C323,0)</f>
        <v>0</v>
      </c>
      <c r="AX729" s="285">
        <f>ROUND(C324,0)</f>
        <v>0</v>
      </c>
      <c r="AY729" s="285">
        <f>ROUND(C325,0)</f>
        <v>0</v>
      </c>
      <c r="AZ729" s="285">
        <f>ROUND(C326,0)</f>
        <v>0</v>
      </c>
      <c r="BA729" s="285">
        <f>ROUND(C327,0)</f>
        <v>0</v>
      </c>
      <c r="BB729" s="285">
        <f>ROUND(C331,0)</f>
        <v>0</v>
      </c>
      <c r="BC729" s="285"/>
      <c r="BD729" s="285"/>
      <c r="BE729" s="285">
        <f>ROUND(C336,0)</f>
        <v>0</v>
      </c>
      <c r="BF729" s="285">
        <f>ROUND(C335,0)</f>
        <v>0</v>
      </c>
      <c r="BG729" s="285"/>
      <c r="BH729" s="285"/>
      <c r="BI729" s="288">
        <f>ROUND(CE60,2)</f>
        <v>272.13</v>
      </c>
      <c r="BJ729" s="285">
        <f>ROUND(C358,0)</f>
        <v>0</v>
      </c>
      <c r="BK729" s="285">
        <f>ROUND(C359,0)</f>
        <v>9331286</v>
      </c>
      <c r="BL729" s="285">
        <f>ROUND(C362,0)</f>
        <v>0</v>
      </c>
      <c r="BM729" s="285">
        <f>ROUND(C363,0)</f>
        <v>3975262</v>
      </c>
      <c r="BN729" s="285">
        <f>ROUND(C364,0)</f>
        <v>47703975</v>
      </c>
      <c r="BO729" s="285">
        <f>ROUND(C368,0)</f>
        <v>0</v>
      </c>
      <c r="BP729" s="285">
        <f>ROUND(C369,0)</f>
        <v>0</v>
      </c>
      <c r="BQ729" s="285">
        <f>ROUND(C376,0)</f>
        <v>0</v>
      </c>
      <c r="BR729" s="285">
        <f>ROUND(C377,0)</f>
        <v>0</v>
      </c>
      <c r="BS729" s="285">
        <f>ROUND(C378,0)</f>
        <v>22439661</v>
      </c>
      <c r="BT729" s="285">
        <f>ROUND(C379,0)</f>
        <v>5131634</v>
      </c>
      <c r="BU729" s="285">
        <f>ROUND(C380,0)</f>
        <v>751088</v>
      </c>
      <c r="BV729" s="285">
        <f>ROUND(C381,0)</f>
        <v>2510833</v>
      </c>
      <c r="BW729" s="285">
        <f>ROUND(C382,0)</f>
        <v>500706</v>
      </c>
      <c r="BX729" s="285">
        <f>ROUND(C383,0)</f>
        <v>5561270</v>
      </c>
      <c r="BY729" s="285">
        <f>ROUND(C384,0)</f>
        <v>4124781</v>
      </c>
      <c r="BZ729" s="285">
        <f>ROUND(C385,0)</f>
        <v>142136</v>
      </c>
      <c r="CA729" s="285">
        <f>ROUND(C386,0)</f>
        <v>166678</v>
      </c>
      <c r="CB729" s="285">
        <f>ROUND(C387,0)</f>
        <v>324206</v>
      </c>
      <c r="CC729" s="285">
        <f>ROUND(C388,0)</f>
        <v>1735898</v>
      </c>
      <c r="CD729" s="285">
        <f>ROUND(C391,0)</f>
        <v>0</v>
      </c>
      <c r="CE729" s="285">
        <f>ROUND(C393,0)</f>
        <v>0</v>
      </c>
      <c r="CF729" s="285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o.1*186*6010*A</v>
      </c>
      <c r="B733" s="285">
        <f>ROUND(C59,0)</f>
        <v>0</v>
      </c>
      <c r="C733" s="288">
        <f>ROUND(C60,2)</f>
        <v>0</v>
      </c>
      <c r="D733" s="285">
        <f>ROUND(C61,0)</f>
        <v>0</v>
      </c>
      <c r="E733" s="285">
        <f>ROUND(C62,0)</f>
        <v>0</v>
      </c>
      <c r="F733" s="285">
        <f>ROUND(C63,0)</f>
        <v>0</v>
      </c>
      <c r="G733" s="285">
        <f>ROUND(C64,0)</f>
        <v>0</v>
      </c>
      <c r="H733" s="285">
        <f>ROUND(C65,0)</f>
        <v>0</v>
      </c>
      <c r="I733" s="285">
        <f>ROUND(C66,0)</f>
        <v>0</v>
      </c>
      <c r="J733" s="285">
        <f>ROUND(C67,0)</f>
        <v>0</v>
      </c>
      <c r="K733" s="285">
        <f>ROUND(C68,0)</f>
        <v>0</v>
      </c>
      <c r="L733" s="285">
        <f>ROUND(C70,0)</f>
        <v>0</v>
      </c>
      <c r="M733" s="285">
        <f>ROUND(C71,0)</f>
        <v>0</v>
      </c>
      <c r="N733" s="285">
        <f>ROUND(C76,0)</f>
        <v>0</v>
      </c>
      <c r="O733" s="285">
        <f>ROUND(C74,0)</f>
        <v>0</v>
      </c>
      <c r="P733" s="285">
        <f>IF(C77&gt;0,ROUND(C77,0),0)</f>
        <v>0</v>
      </c>
      <c r="Q733" s="285">
        <f>IF(C78&gt;0,ROUND(C78,0),0)</f>
        <v>0</v>
      </c>
      <c r="R733" s="285">
        <f>IF(C79&gt;0,ROUND(C79,0),0)</f>
        <v>0</v>
      </c>
      <c r="S733" s="285">
        <f>IF(C80&gt;0,ROUND(C80,0),0)</f>
        <v>0</v>
      </c>
      <c r="T733" s="288">
        <f>IF(C81&gt;0,ROUND(C81,2),0)</f>
        <v>0</v>
      </c>
      <c r="U733" s="285"/>
      <c r="X733" s="285"/>
      <c r="Y733" s="285"/>
      <c r="Z733" s="285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o.1*186*6030*A</v>
      </c>
      <c r="B734" s="285">
        <f>ROUND(D59,0)</f>
        <v>0</v>
      </c>
      <c r="C734" s="288">
        <f>ROUND(D60,2)</f>
        <v>0</v>
      </c>
      <c r="D734" s="285">
        <f>ROUND(D61,0)</f>
        <v>0</v>
      </c>
      <c r="E734" s="285">
        <f>ROUND(D62,0)</f>
        <v>0</v>
      </c>
      <c r="F734" s="285">
        <f>ROUND(D63,0)</f>
        <v>0</v>
      </c>
      <c r="G734" s="285">
        <f>ROUND(D64,0)</f>
        <v>0</v>
      </c>
      <c r="H734" s="285">
        <f>ROUND(D65,0)</f>
        <v>0</v>
      </c>
      <c r="I734" s="285">
        <f>ROUND(D66,0)</f>
        <v>0</v>
      </c>
      <c r="J734" s="285">
        <f>ROUND(D67,0)</f>
        <v>0</v>
      </c>
      <c r="K734" s="285">
        <f>ROUND(D68,0)</f>
        <v>0</v>
      </c>
      <c r="L734" s="285">
        <f>ROUND(D70,0)</f>
        <v>0</v>
      </c>
      <c r="M734" s="285">
        <f>ROUND(D71,0)</f>
        <v>0</v>
      </c>
      <c r="N734" s="285">
        <f>ROUND(D76,0)</f>
        <v>0</v>
      </c>
      <c r="O734" s="285">
        <f>ROUND(D74,0)</f>
        <v>0</v>
      </c>
      <c r="P734" s="285">
        <f>IF(D77&gt;0,ROUND(D77,0),0)</f>
        <v>0</v>
      </c>
      <c r="Q734" s="285">
        <f>IF(D78&gt;0,ROUND(D78,0),0)</f>
        <v>0</v>
      </c>
      <c r="R734" s="285">
        <f>IF(D79&gt;0,ROUND(D79,0),0)</f>
        <v>0</v>
      </c>
      <c r="S734" s="285">
        <f>IF(D80&gt;0,ROUND(D80,0),0)</f>
        <v>0</v>
      </c>
      <c r="T734" s="288">
        <f>IF(D81&gt;0,ROUND(D81,2),0)</f>
        <v>0</v>
      </c>
      <c r="U734" s="285"/>
      <c r="X734" s="285"/>
      <c r="Y734" s="285"/>
      <c r="Z734" s="285">
        <f t="shared" ref="Z734:Z778" si="21">IF(M668&lt;&gt;0,ROUND(M668,0),0)</f>
        <v>0</v>
      </c>
    </row>
    <row r="735" spans="1:84" ht="12.65" customHeight="1" x14ac:dyDescent="0.35">
      <c r="A735" s="209" t="str">
        <f>RIGHT($C$84,3)&amp;"*"&amp;RIGHT($C$83,4)&amp;"*"&amp;E$55&amp;"*"&amp;"A"</f>
        <v>o.1*186*6070*A</v>
      </c>
      <c r="B735" s="285">
        <f>ROUND(E59,0)</f>
        <v>1109</v>
      </c>
      <c r="C735" s="288">
        <f>ROUND(E60,2)</f>
        <v>20.09</v>
      </c>
      <c r="D735" s="285">
        <f>ROUND(E61,0)</f>
        <v>1601187</v>
      </c>
      <c r="E735" s="285">
        <f>ROUND(E62,0)</f>
        <v>368717</v>
      </c>
      <c r="F735" s="285">
        <f>ROUND(E63,0)</f>
        <v>-133</v>
      </c>
      <c r="G735" s="285">
        <f>ROUND(E64,0)</f>
        <v>105919</v>
      </c>
      <c r="H735" s="285">
        <f>ROUND(E65,0)</f>
        <v>0</v>
      </c>
      <c r="I735" s="285">
        <f>ROUND(E66,0)</f>
        <v>6363</v>
      </c>
      <c r="J735" s="285">
        <f>ROUND(E67,0)</f>
        <v>309721</v>
      </c>
      <c r="K735" s="285">
        <f>ROUND(E68,0)</f>
        <v>30747</v>
      </c>
      <c r="L735" s="285">
        <f>ROUND(E70,0)</f>
        <v>0</v>
      </c>
      <c r="M735" s="285">
        <f>ROUND(E71,0)</f>
        <v>2426409</v>
      </c>
      <c r="N735" s="285">
        <f>ROUND(E76,0)</f>
        <v>8123</v>
      </c>
      <c r="O735" s="285">
        <f>ROUND(E74,0)</f>
        <v>653745</v>
      </c>
      <c r="P735" s="285">
        <f>IF(E77&gt;0,ROUND(E77,0),0)</f>
        <v>5344</v>
      </c>
      <c r="Q735" s="285">
        <f>IF(E78&gt;0,ROUND(E78,0),0)</f>
        <v>5264</v>
      </c>
      <c r="R735" s="285">
        <f>IF(E79&gt;0,ROUND(E79,0),0)</f>
        <v>28346</v>
      </c>
      <c r="S735" s="285">
        <f>IF(E80&gt;0,ROUND(E80,0),0)</f>
        <v>9</v>
      </c>
      <c r="T735" s="288">
        <f>IF(E81&gt;0,ROUND(E81,2),0)</f>
        <v>0</v>
      </c>
      <c r="U735" s="285"/>
      <c r="X735" s="285"/>
      <c r="Y735" s="285"/>
      <c r="Z735" s="285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o.1*186*6100*A</v>
      </c>
      <c r="B736" s="285">
        <f>ROUND(F59,0)</f>
        <v>0</v>
      </c>
      <c r="C736" s="288">
        <f>ROUND(F60,2)</f>
        <v>0</v>
      </c>
      <c r="D736" s="285">
        <f>ROUND(F61,0)</f>
        <v>0</v>
      </c>
      <c r="E736" s="285">
        <f>ROUND(F62,0)</f>
        <v>0</v>
      </c>
      <c r="F736" s="285">
        <f>ROUND(F63,0)</f>
        <v>0</v>
      </c>
      <c r="G736" s="285">
        <f>ROUND(F64,0)</f>
        <v>0</v>
      </c>
      <c r="H736" s="285">
        <f>ROUND(F65,0)</f>
        <v>0</v>
      </c>
      <c r="I736" s="285">
        <f>ROUND(F66,0)</f>
        <v>0</v>
      </c>
      <c r="J736" s="285">
        <f>ROUND(F67,0)</f>
        <v>0</v>
      </c>
      <c r="K736" s="285">
        <f>ROUND(F68,0)</f>
        <v>0</v>
      </c>
      <c r="L736" s="285">
        <f>ROUND(F70,0)</f>
        <v>0</v>
      </c>
      <c r="M736" s="285">
        <f>ROUND(F71,0)</f>
        <v>0</v>
      </c>
      <c r="N736" s="285">
        <f>ROUND(F76,0)</f>
        <v>0</v>
      </c>
      <c r="O736" s="285">
        <f>ROUND(F74,0)</f>
        <v>0</v>
      </c>
      <c r="P736" s="285">
        <f>IF(F77&gt;0,ROUND(F77,0),0)</f>
        <v>0</v>
      </c>
      <c r="Q736" s="285">
        <f>IF(F78&gt;0,ROUND(F78,0),0)</f>
        <v>0</v>
      </c>
      <c r="R736" s="285">
        <f>IF(F79&gt;0,ROUND(F79,0),0)</f>
        <v>0</v>
      </c>
      <c r="S736" s="285">
        <f>IF(F80&gt;0,ROUND(F80,0),0)</f>
        <v>0</v>
      </c>
      <c r="T736" s="288">
        <f>IF(F81&gt;0,ROUND(F81,2),0)</f>
        <v>0</v>
      </c>
      <c r="U736" s="285"/>
      <c r="X736" s="285"/>
      <c r="Y736" s="285"/>
      <c r="Z736" s="285">
        <f t="shared" si="21"/>
        <v>2624737</v>
      </c>
    </row>
    <row r="737" spans="1:26" ht="12.65" customHeight="1" x14ac:dyDescent="0.35">
      <c r="A737" s="209" t="str">
        <f>RIGHT($C$84,3)&amp;"*"&amp;RIGHT($C$83,4)&amp;"*"&amp;G$55&amp;"*"&amp;"A"</f>
        <v>o.1*186*6120*A</v>
      </c>
      <c r="B737" s="285">
        <f>ROUND(G59,0)</f>
        <v>0</v>
      </c>
      <c r="C737" s="288">
        <f>ROUND(G60,2)</f>
        <v>0</v>
      </c>
      <c r="D737" s="285">
        <f>ROUND(G61,0)</f>
        <v>0</v>
      </c>
      <c r="E737" s="285">
        <f>ROUND(G62,0)</f>
        <v>0</v>
      </c>
      <c r="F737" s="285">
        <f>ROUND(G63,0)</f>
        <v>0</v>
      </c>
      <c r="G737" s="285">
        <f>ROUND(G64,0)</f>
        <v>0</v>
      </c>
      <c r="H737" s="285">
        <f>ROUND(G65,0)</f>
        <v>0</v>
      </c>
      <c r="I737" s="285">
        <f>ROUND(G66,0)</f>
        <v>0</v>
      </c>
      <c r="J737" s="285">
        <f>ROUND(G67,0)</f>
        <v>0</v>
      </c>
      <c r="K737" s="285">
        <f>ROUND(G68,0)</f>
        <v>0</v>
      </c>
      <c r="L737" s="285">
        <f>ROUND(G70,0)</f>
        <v>0</v>
      </c>
      <c r="M737" s="285">
        <f>ROUND(G71,0)</f>
        <v>0</v>
      </c>
      <c r="N737" s="285">
        <f>ROUND(G76,0)</f>
        <v>0</v>
      </c>
      <c r="O737" s="285">
        <f>ROUND(G74,0)</f>
        <v>0</v>
      </c>
      <c r="P737" s="285">
        <f>IF(G77&gt;0,ROUND(G77,0),0)</f>
        <v>0</v>
      </c>
      <c r="Q737" s="285">
        <f>IF(G78&gt;0,ROUND(G78,0),0)</f>
        <v>0</v>
      </c>
      <c r="R737" s="285">
        <f>IF(G79&gt;0,ROUND(G79,0),0)</f>
        <v>0</v>
      </c>
      <c r="S737" s="285">
        <f>IF(G80&gt;0,ROUND(G80,0),0)</f>
        <v>0</v>
      </c>
      <c r="T737" s="288">
        <f>IF(G81&gt;0,ROUND(G81,2),0)</f>
        <v>0</v>
      </c>
      <c r="U737" s="285"/>
      <c r="X737" s="285"/>
      <c r="Y737" s="285"/>
      <c r="Z737" s="285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o.1*186*6140*A</v>
      </c>
      <c r="B738" s="285">
        <f>ROUND(H59,0)</f>
        <v>0</v>
      </c>
      <c r="C738" s="288">
        <f>ROUND(H60,2)</f>
        <v>0</v>
      </c>
      <c r="D738" s="285">
        <f>ROUND(H61,0)</f>
        <v>0</v>
      </c>
      <c r="E738" s="285">
        <f>ROUND(H62,0)</f>
        <v>0</v>
      </c>
      <c r="F738" s="285">
        <f>ROUND(H63,0)</f>
        <v>0</v>
      </c>
      <c r="G738" s="285">
        <f>ROUND(H64,0)</f>
        <v>0</v>
      </c>
      <c r="H738" s="285">
        <f>ROUND(H65,0)</f>
        <v>0</v>
      </c>
      <c r="I738" s="285">
        <f>ROUND(H66,0)</f>
        <v>0</v>
      </c>
      <c r="J738" s="285">
        <f>ROUND(H67,0)</f>
        <v>0</v>
      </c>
      <c r="K738" s="285">
        <f>ROUND(H68,0)</f>
        <v>0</v>
      </c>
      <c r="L738" s="285">
        <f>ROUND(H70,0)</f>
        <v>0</v>
      </c>
      <c r="M738" s="285">
        <f>ROUND(H71,0)</f>
        <v>0</v>
      </c>
      <c r="N738" s="285">
        <f>ROUND(H76,0)</f>
        <v>0</v>
      </c>
      <c r="O738" s="285">
        <f>ROUND(H74,0)</f>
        <v>0</v>
      </c>
      <c r="P738" s="285">
        <f>IF(H77&gt;0,ROUND(H77,0),0)</f>
        <v>0</v>
      </c>
      <c r="Q738" s="285">
        <f>IF(H78&gt;0,ROUND(H78,0),0)</f>
        <v>0</v>
      </c>
      <c r="R738" s="285">
        <f>IF(H79&gt;0,ROUND(H79,0),0)</f>
        <v>0</v>
      </c>
      <c r="S738" s="285">
        <f>IF(H80&gt;0,ROUND(H80,0),0)</f>
        <v>0</v>
      </c>
      <c r="T738" s="288">
        <f>IF(H81&gt;0,ROUND(H81,2),0)</f>
        <v>0</v>
      </c>
      <c r="U738" s="285"/>
      <c r="X738" s="285"/>
      <c r="Y738" s="285"/>
      <c r="Z738" s="285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o.1*186*6150*A</v>
      </c>
      <c r="B739" s="285">
        <f>ROUND(I59,0)</f>
        <v>0</v>
      </c>
      <c r="C739" s="288">
        <f>ROUND(I60,2)</f>
        <v>0</v>
      </c>
      <c r="D739" s="285">
        <f>ROUND(I61,0)</f>
        <v>0</v>
      </c>
      <c r="E739" s="285">
        <f>ROUND(I62,0)</f>
        <v>0</v>
      </c>
      <c r="F739" s="285">
        <f>ROUND(I63,0)</f>
        <v>0</v>
      </c>
      <c r="G739" s="285">
        <f>ROUND(I64,0)</f>
        <v>0</v>
      </c>
      <c r="H739" s="285">
        <f>ROUND(I65,0)</f>
        <v>0</v>
      </c>
      <c r="I739" s="285">
        <f>ROUND(I66,0)</f>
        <v>0</v>
      </c>
      <c r="J739" s="285">
        <f>ROUND(I67,0)</f>
        <v>0</v>
      </c>
      <c r="K739" s="285">
        <f>ROUND(I68,0)</f>
        <v>0</v>
      </c>
      <c r="L739" s="285">
        <f>ROUND(I70,0)</f>
        <v>0</v>
      </c>
      <c r="M739" s="285">
        <f>ROUND(I71,0)</f>
        <v>0</v>
      </c>
      <c r="N739" s="285">
        <f>ROUND(I76,0)</f>
        <v>0</v>
      </c>
      <c r="O739" s="285">
        <f>ROUND(I74,0)</f>
        <v>0</v>
      </c>
      <c r="P739" s="285">
        <f>IF(I77&gt;0,ROUND(I77,0),0)</f>
        <v>0</v>
      </c>
      <c r="Q739" s="285">
        <f>IF(I78&gt;0,ROUND(I78,0),0)</f>
        <v>0</v>
      </c>
      <c r="R739" s="285">
        <f>IF(I79&gt;0,ROUND(I79,0),0)</f>
        <v>0</v>
      </c>
      <c r="S739" s="285">
        <f>IF(I80&gt;0,ROUND(I80,0),0)</f>
        <v>0</v>
      </c>
      <c r="T739" s="288">
        <f>IF(I81&gt;0,ROUND(I81,2),0)</f>
        <v>0</v>
      </c>
      <c r="U739" s="285"/>
      <c r="X739" s="285"/>
      <c r="Y739" s="285"/>
      <c r="Z739" s="285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o.1*186*6170*A</v>
      </c>
      <c r="B740" s="285">
        <f>ROUND(J59,0)</f>
        <v>0</v>
      </c>
      <c r="C740" s="288">
        <f>ROUND(J60,2)</f>
        <v>0</v>
      </c>
      <c r="D740" s="285">
        <f>ROUND(J61,0)</f>
        <v>0</v>
      </c>
      <c r="E740" s="285">
        <f>ROUND(J62,0)</f>
        <v>0</v>
      </c>
      <c r="F740" s="285">
        <f>ROUND(J63,0)</f>
        <v>0</v>
      </c>
      <c r="G740" s="285">
        <f>ROUND(J64,0)</f>
        <v>0</v>
      </c>
      <c r="H740" s="285">
        <f>ROUND(J65,0)</f>
        <v>0</v>
      </c>
      <c r="I740" s="285">
        <f>ROUND(J66,0)</f>
        <v>0</v>
      </c>
      <c r="J740" s="285">
        <f>ROUND(J67,0)</f>
        <v>0</v>
      </c>
      <c r="K740" s="285">
        <f>ROUND(J68,0)</f>
        <v>0</v>
      </c>
      <c r="L740" s="285">
        <f>ROUND(J70,0)</f>
        <v>0</v>
      </c>
      <c r="M740" s="285">
        <f>ROUND(J71,0)</f>
        <v>0</v>
      </c>
      <c r="N740" s="285">
        <f>ROUND(J76,0)</f>
        <v>0</v>
      </c>
      <c r="O740" s="285">
        <f>ROUND(J74,0)</f>
        <v>0</v>
      </c>
      <c r="P740" s="285">
        <f>IF(J77&gt;0,ROUND(J77,0),0)</f>
        <v>0</v>
      </c>
      <c r="Q740" s="285">
        <f>IF(J78&gt;0,ROUND(J78,0),0)</f>
        <v>0</v>
      </c>
      <c r="R740" s="285">
        <f>IF(J79&gt;0,ROUND(J79,0),0)</f>
        <v>0</v>
      </c>
      <c r="S740" s="285">
        <f>IF(J80&gt;0,ROUND(J80,0),0)</f>
        <v>0</v>
      </c>
      <c r="T740" s="288">
        <f>IF(J81&gt;0,ROUND(J81,2),0)</f>
        <v>0</v>
      </c>
      <c r="U740" s="285"/>
      <c r="X740" s="285"/>
      <c r="Y740" s="285"/>
      <c r="Z740" s="285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o.1*186*6200*A</v>
      </c>
      <c r="B741" s="285">
        <f>ROUND(K59,0)</f>
        <v>0</v>
      </c>
      <c r="C741" s="288">
        <f>ROUND(K60,2)</f>
        <v>0</v>
      </c>
      <c r="D741" s="285">
        <f>ROUND(K61,0)</f>
        <v>0</v>
      </c>
      <c r="E741" s="285">
        <f>ROUND(K62,0)</f>
        <v>0</v>
      </c>
      <c r="F741" s="285">
        <f>ROUND(K63,0)</f>
        <v>0</v>
      </c>
      <c r="G741" s="285">
        <f>ROUND(K64,0)</f>
        <v>0</v>
      </c>
      <c r="H741" s="285">
        <f>ROUND(K65,0)</f>
        <v>0</v>
      </c>
      <c r="I741" s="285">
        <f>ROUND(K66,0)</f>
        <v>0</v>
      </c>
      <c r="J741" s="285">
        <f>ROUND(K67,0)</f>
        <v>0</v>
      </c>
      <c r="K741" s="285">
        <f>ROUND(K68,0)</f>
        <v>0</v>
      </c>
      <c r="L741" s="285">
        <f>ROUND(K70,0)</f>
        <v>0</v>
      </c>
      <c r="M741" s="285">
        <f>ROUND(K71,0)</f>
        <v>0</v>
      </c>
      <c r="N741" s="285">
        <f>ROUND(K76,0)</f>
        <v>0</v>
      </c>
      <c r="O741" s="285">
        <f>ROUND(K74,0)</f>
        <v>0</v>
      </c>
      <c r="P741" s="285">
        <f>IF(K77&gt;0,ROUND(K77,0),0)</f>
        <v>0</v>
      </c>
      <c r="Q741" s="285">
        <f>IF(K78&gt;0,ROUND(K78,0),0)</f>
        <v>0</v>
      </c>
      <c r="R741" s="285">
        <f>IF(K79&gt;0,ROUND(K79,0),0)</f>
        <v>0</v>
      </c>
      <c r="S741" s="285">
        <f>IF(K80&gt;0,ROUND(K80,0),0)</f>
        <v>0</v>
      </c>
      <c r="T741" s="288">
        <f>IF(K81&gt;0,ROUND(K81,2),0)</f>
        <v>0</v>
      </c>
      <c r="U741" s="285"/>
      <c r="X741" s="285"/>
      <c r="Y741" s="285"/>
      <c r="Z741" s="285">
        <f t="shared" si="21"/>
        <v>0</v>
      </c>
    </row>
    <row r="742" spans="1:26" ht="12.65" customHeight="1" x14ac:dyDescent="0.35">
      <c r="A742" s="209" t="str">
        <f>RIGHT($C$84,3)&amp;"*"&amp;RIGHT($C$83,4)&amp;"*"&amp;L$55&amp;"*"&amp;"A"</f>
        <v>o.1*186*6210*A</v>
      </c>
      <c r="B742" s="285">
        <f>ROUND(L59,0)</f>
        <v>477</v>
      </c>
      <c r="C742" s="288">
        <f>ROUND(L60,2)</f>
        <v>0</v>
      </c>
      <c r="D742" s="285">
        <f>ROUND(L61,0)</f>
        <v>0</v>
      </c>
      <c r="E742" s="285">
        <f>ROUND(L62,0)</f>
        <v>0</v>
      </c>
      <c r="F742" s="285">
        <f>ROUND(L63,0)</f>
        <v>0</v>
      </c>
      <c r="G742" s="285">
        <f>ROUND(L64,0)</f>
        <v>0</v>
      </c>
      <c r="H742" s="285">
        <f>ROUND(L65,0)</f>
        <v>0</v>
      </c>
      <c r="I742" s="285">
        <f>ROUND(L66,0)</f>
        <v>0</v>
      </c>
      <c r="J742" s="285">
        <f>ROUND(L67,0)</f>
        <v>0</v>
      </c>
      <c r="K742" s="285">
        <f>ROUND(L68,0)</f>
        <v>0</v>
      </c>
      <c r="L742" s="285">
        <f>ROUND(L70,0)</f>
        <v>0</v>
      </c>
      <c r="M742" s="285">
        <f>ROUND(L71,0)</f>
        <v>0</v>
      </c>
      <c r="N742" s="285">
        <f>ROUND(L76,0)</f>
        <v>0</v>
      </c>
      <c r="O742" s="285">
        <f>ROUND(L74,0)</f>
        <v>0</v>
      </c>
      <c r="P742" s="285">
        <f>IF(L77&gt;0,ROUND(L77,0),0)</f>
        <v>2299</v>
      </c>
      <c r="Q742" s="285">
        <f>IF(L78&gt;0,ROUND(L78,0),0)</f>
        <v>0</v>
      </c>
      <c r="R742" s="285">
        <f>IF(L79&gt;0,ROUND(L79,0),0)</f>
        <v>73073</v>
      </c>
      <c r="S742" s="285">
        <f>IF(L80&gt;0,ROUND(L80,0),0)</f>
        <v>0</v>
      </c>
      <c r="T742" s="288">
        <f>IF(L81&gt;0,ROUND(L81,2),0)</f>
        <v>0</v>
      </c>
      <c r="U742" s="285"/>
      <c r="X742" s="285"/>
      <c r="Y742" s="285"/>
      <c r="Z742" s="285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o.1*186*6330*A</v>
      </c>
      <c r="B743" s="285">
        <f>ROUND(M59,0)</f>
        <v>0</v>
      </c>
      <c r="C743" s="288">
        <f>ROUND(M60,2)</f>
        <v>0</v>
      </c>
      <c r="D743" s="285">
        <f>ROUND(M61,0)</f>
        <v>0</v>
      </c>
      <c r="E743" s="285">
        <f>ROUND(M62,0)</f>
        <v>0</v>
      </c>
      <c r="F743" s="285">
        <f>ROUND(M63,0)</f>
        <v>0</v>
      </c>
      <c r="G743" s="285">
        <f>ROUND(M64,0)</f>
        <v>0</v>
      </c>
      <c r="H743" s="285">
        <f>ROUND(M65,0)</f>
        <v>0</v>
      </c>
      <c r="I743" s="285">
        <f>ROUND(M66,0)</f>
        <v>0</v>
      </c>
      <c r="J743" s="285">
        <f>ROUND(M67,0)</f>
        <v>0</v>
      </c>
      <c r="K743" s="285">
        <f>ROUND(M68,0)</f>
        <v>0</v>
      </c>
      <c r="L743" s="285">
        <f>ROUND(M70,0)</f>
        <v>0</v>
      </c>
      <c r="M743" s="285">
        <f>ROUND(M71,0)</f>
        <v>0</v>
      </c>
      <c r="N743" s="285">
        <f>ROUND(M76,0)</f>
        <v>0</v>
      </c>
      <c r="O743" s="285">
        <f>ROUND(M74,0)</f>
        <v>0</v>
      </c>
      <c r="P743" s="285">
        <f>IF(M77&gt;0,ROUND(M77,0),0)</f>
        <v>0</v>
      </c>
      <c r="Q743" s="285">
        <f>IF(M78&gt;0,ROUND(M78,0),0)</f>
        <v>0</v>
      </c>
      <c r="R743" s="285">
        <f>IF(M79&gt;0,ROUND(M79,0),0)</f>
        <v>0</v>
      </c>
      <c r="S743" s="285">
        <f>IF(M80&gt;0,ROUND(M80,0),0)</f>
        <v>0</v>
      </c>
      <c r="T743" s="288">
        <f>IF(M81&gt;0,ROUND(M81,2),0)</f>
        <v>0</v>
      </c>
      <c r="U743" s="285"/>
      <c r="X743" s="285"/>
      <c r="Y743" s="285"/>
      <c r="Z743" s="285">
        <f t="shared" si="21"/>
        <v>306765</v>
      </c>
    </row>
    <row r="744" spans="1:26" ht="12.65" customHeight="1" x14ac:dyDescent="0.35">
      <c r="A744" s="209" t="str">
        <f>RIGHT($C$84,3)&amp;"*"&amp;RIGHT($C$83,4)&amp;"*"&amp;N$55&amp;"*"&amp;"A"</f>
        <v>o.1*186*6400*A</v>
      </c>
      <c r="B744" s="285">
        <f>ROUND(N59,0)</f>
        <v>0</v>
      </c>
      <c r="C744" s="288">
        <f>ROUND(N60,2)</f>
        <v>0</v>
      </c>
      <c r="D744" s="285">
        <f>ROUND(N61,0)</f>
        <v>0</v>
      </c>
      <c r="E744" s="285">
        <f>ROUND(N62,0)</f>
        <v>0</v>
      </c>
      <c r="F744" s="285">
        <f>ROUND(N63,0)</f>
        <v>0</v>
      </c>
      <c r="G744" s="285">
        <f>ROUND(N64,0)</f>
        <v>0</v>
      </c>
      <c r="H744" s="285">
        <f>ROUND(N65,0)</f>
        <v>0</v>
      </c>
      <c r="I744" s="285">
        <f>ROUND(N66,0)</f>
        <v>0</v>
      </c>
      <c r="J744" s="285">
        <f>ROUND(N67,0)</f>
        <v>0</v>
      </c>
      <c r="K744" s="285">
        <f>ROUND(N68,0)</f>
        <v>0</v>
      </c>
      <c r="L744" s="285">
        <f>ROUND(N70,0)</f>
        <v>0</v>
      </c>
      <c r="M744" s="285">
        <f>ROUND(N71,0)</f>
        <v>0</v>
      </c>
      <c r="N744" s="285">
        <f>ROUND(N76,0)</f>
        <v>0</v>
      </c>
      <c r="O744" s="285">
        <f>ROUND(N74,0)</f>
        <v>0</v>
      </c>
      <c r="P744" s="285">
        <f>IF(N77&gt;0,ROUND(N77,0),0)</f>
        <v>0</v>
      </c>
      <c r="Q744" s="285">
        <f>IF(N78&gt;0,ROUND(N78,0),0)</f>
        <v>0</v>
      </c>
      <c r="R744" s="285">
        <f>IF(N79&gt;0,ROUND(N79,0),0)</f>
        <v>0</v>
      </c>
      <c r="S744" s="285">
        <f>IF(N80&gt;0,ROUND(N80,0),0)</f>
        <v>0</v>
      </c>
      <c r="T744" s="288">
        <f>IF(N81&gt;0,ROUND(N81,2),0)</f>
        <v>0</v>
      </c>
      <c r="U744" s="285"/>
      <c r="X744" s="285"/>
      <c r="Y744" s="285"/>
      <c r="Z744" s="285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o.1*186*7010*A</v>
      </c>
      <c r="B745" s="285">
        <f>ROUND(O59,0)</f>
        <v>0</v>
      </c>
      <c r="C745" s="288">
        <f>ROUND(O60,2)</f>
        <v>0</v>
      </c>
      <c r="D745" s="285">
        <f>ROUND(O61,0)</f>
        <v>0</v>
      </c>
      <c r="E745" s="285">
        <f>ROUND(O62,0)</f>
        <v>0</v>
      </c>
      <c r="F745" s="285">
        <f>ROUND(O63,0)</f>
        <v>0</v>
      </c>
      <c r="G745" s="285">
        <f>ROUND(O64,0)</f>
        <v>0</v>
      </c>
      <c r="H745" s="285">
        <f>ROUND(O65,0)</f>
        <v>0</v>
      </c>
      <c r="I745" s="285">
        <f>ROUND(O66,0)</f>
        <v>0</v>
      </c>
      <c r="J745" s="285">
        <f>ROUND(O67,0)</f>
        <v>0</v>
      </c>
      <c r="K745" s="285">
        <f>ROUND(O68,0)</f>
        <v>0</v>
      </c>
      <c r="L745" s="285">
        <f>ROUND(O70,0)</f>
        <v>0</v>
      </c>
      <c r="M745" s="285">
        <f>ROUND(O71,0)</f>
        <v>0</v>
      </c>
      <c r="N745" s="285">
        <f>ROUND(O76,0)</f>
        <v>0</v>
      </c>
      <c r="O745" s="285">
        <f>ROUND(O74,0)</f>
        <v>0</v>
      </c>
      <c r="P745" s="285">
        <f>IF(O77&gt;0,ROUND(O77,0),0)</f>
        <v>0</v>
      </c>
      <c r="Q745" s="285">
        <f>IF(O78&gt;0,ROUND(O78,0),0)</f>
        <v>0</v>
      </c>
      <c r="R745" s="285">
        <f>IF(O79&gt;0,ROUND(O79,0),0)</f>
        <v>0</v>
      </c>
      <c r="S745" s="285">
        <f>IF(O80&gt;0,ROUND(O80,0),0)</f>
        <v>0</v>
      </c>
      <c r="T745" s="288">
        <f>IF(O81&gt;0,ROUND(O81,2),0)</f>
        <v>0</v>
      </c>
      <c r="U745" s="285"/>
      <c r="X745" s="285"/>
      <c r="Y745" s="285"/>
      <c r="Z745" s="285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o.1*186*7020*A</v>
      </c>
      <c r="B746" s="285">
        <f>ROUND(P59,0)</f>
        <v>0</v>
      </c>
      <c r="C746" s="288">
        <f>ROUND(P60,2)</f>
        <v>0</v>
      </c>
      <c r="D746" s="285">
        <f>ROUND(P61,0)</f>
        <v>0</v>
      </c>
      <c r="E746" s="285">
        <f>ROUND(P62,0)</f>
        <v>0</v>
      </c>
      <c r="F746" s="285">
        <f>ROUND(P63,0)</f>
        <v>0</v>
      </c>
      <c r="G746" s="285">
        <f>ROUND(P64,0)</f>
        <v>0</v>
      </c>
      <c r="H746" s="285">
        <f>ROUND(P65,0)</f>
        <v>0</v>
      </c>
      <c r="I746" s="285">
        <f>ROUND(P66,0)</f>
        <v>0</v>
      </c>
      <c r="J746" s="285">
        <f>ROUND(P67,0)</f>
        <v>0</v>
      </c>
      <c r="K746" s="285">
        <f>ROUND(P68,0)</f>
        <v>0</v>
      </c>
      <c r="L746" s="285">
        <f>ROUND(P70,0)</f>
        <v>0</v>
      </c>
      <c r="M746" s="285">
        <f>ROUND(P71,0)</f>
        <v>0</v>
      </c>
      <c r="N746" s="285">
        <f>ROUND(P76,0)</f>
        <v>0</v>
      </c>
      <c r="O746" s="285">
        <f>ROUND(P74,0)</f>
        <v>0</v>
      </c>
      <c r="P746" s="285">
        <f>IF(P77&gt;0,ROUND(P77,0),0)</f>
        <v>0</v>
      </c>
      <c r="Q746" s="285">
        <f>IF(P78&gt;0,ROUND(P78,0),0)</f>
        <v>0</v>
      </c>
      <c r="R746" s="285">
        <f>IF(P79&gt;0,ROUND(P79,0),0)</f>
        <v>0</v>
      </c>
      <c r="S746" s="285">
        <f>IF(P80&gt;0,ROUND(P80,0),0)</f>
        <v>0</v>
      </c>
      <c r="T746" s="288">
        <f>IF(P81&gt;0,ROUND(P81,2),0)</f>
        <v>0</v>
      </c>
      <c r="U746" s="285"/>
      <c r="X746" s="285"/>
      <c r="Y746" s="285"/>
      <c r="Z746" s="285">
        <f t="shared" si="21"/>
        <v>0</v>
      </c>
    </row>
    <row r="747" spans="1:26" ht="12.65" customHeight="1" x14ac:dyDescent="0.35">
      <c r="A747" s="209" t="str">
        <f>RIGHT($C$84,3)&amp;"*"&amp;RIGHT($C$83,4)&amp;"*"&amp;Q$55&amp;"*"&amp;"A"</f>
        <v>o.1*186*7030*A</v>
      </c>
      <c r="B747" s="285">
        <f>ROUND(Q59,0)</f>
        <v>0</v>
      </c>
      <c r="C747" s="288">
        <f>ROUND(Q60,2)</f>
        <v>0</v>
      </c>
      <c r="D747" s="285">
        <f>ROUND(Q61,0)</f>
        <v>0</v>
      </c>
      <c r="E747" s="285">
        <f>ROUND(Q62,0)</f>
        <v>0</v>
      </c>
      <c r="F747" s="285">
        <f>ROUND(Q63,0)</f>
        <v>0</v>
      </c>
      <c r="G747" s="285">
        <f>ROUND(Q64,0)</f>
        <v>0</v>
      </c>
      <c r="H747" s="285">
        <f>ROUND(Q65,0)</f>
        <v>0</v>
      </c>
      <c r="I747" s="285">
        <f>ROUND(Q66,0)</f>
        <v>0</v>
      </c>
      <c r="J747" s="285">
        <f>ROUND(Q67,0)</f>
        <v>0</v>
      </c>
      <c r="K747" s="285">
        <f>ROUND(Q68,0)</f>
        <v>0</v>
      </c>
      <c r="L747" s="285">
        <f>ROUND(Q70,0)</f>
        <v>0</v>
      </c>
      <c r="M747" s="285">
        <f>ROUND(Q71,0)</f>
        <v>0</v>
      </c>
      <c r="N747" s="285">
        <f>ROUND(Q76,0)</f>
        <v>0</v>
      </c>
      <c r="O747" s="285">
        <f>ROUND(Q74,0)</f>
        <v>0</v>
      </c>
      <c r="P747" s="285">
        <f>IF(Q77&gt;0,ROUND(Q77,0),0)</f>
        <v>0</v>
      </c>
      <c r="Q747" s="285">
        <f>IF(Q78&gt;0,ROUND(Q78,0),0)</f>
        <v>0</v>
      </c>
      <c r="R747" s="285">
        <f>IF(Q79&gt;0,ROUND(Q79,0),0)</f>
        <v>0</v>
      </c>
      <c r="S747" s="285">
        <f>IF(Q80&gt;0,ROUND(Q80,0),0)</f>
        <v>0</v>
      </c>
      <c r="T747" s="288">
        <f>IF(Q81&gt;0,ROUND(Q81,2),0)</f>
        <v>0</v>
      </c>
      <c r="U747" s="285"/>
      <c r="X747" s="285"/>
      <c r="Y747" s="285"/>
      <c r="Z747" s="285">
        <f t="shared" si="21"/>
        <v>0</v>
      </c>
    </row>
    <row r="748" spans="1:26" ht="12.65" customHeight="1" x14ac:dyDescent="0.35">
      <c r="A748" s="209" t="str">
        <f>RIGHT($C$84,3)&amp;"*"&amp;RIGHT($C$83,4)&amp;"*"&amp;R$55&amp;"*"&amp;"A"</f>
        <v>o.1*186*7040*A</v>
      </c>
      <c r="B748" s="285">
        <f>ROUND(R59,0)</f>
        <v>0</v>
      </c>
      <c r="C748" s="288">
        <f>ROUND(R60,2)</f>
        <v>0</v>
      </c>
      <c r="D748" s="285">
        <f>ROUND(R61,0)</f>
        <v>0</v>
      </c>
      <c r="E748" s="285">
        <f>ROUND(R62,0)</f>
        <v>0</v>
      </c>
      <c r="F748" s="285">
        <f>ROUND(R63,0)</f>
        <v>0</v>
      </c>
      <c r="G748" s="285">
        <f>ROUND(R64,0)</f>
        <v>0</v>
      </c>
      <c r="H748" s="285">
        <f>ROUND(R65,0)</f>
        <v>0</v>
      </c>
      <c r="I748" s="285">
        <f>ROUND(R66,0)</f>
        <v>0</v>
      </c>
      <c r="J748" s="285">
        <f>ROUND(R67,0)</f>
        <v>0</v>
      </c>
      <c r="K748" s="285">
        <f>ROUND(R68,0)</f>
        <v>0</v>
      </c>
      <c r="L748" s="285">
        <f>ROUND(R70,0)</f>
        <v>0</v>
      </c>
      <c r="M748" s="285">
        <f>ROUND(R71,0)</f>
        <v>0</v>
      </c>
      <c r="N748" s="285">
        <f>ROUND(R76,0)</f>
        <v>0</v>
      </c>
      <c r="O748" s="285">
        <f>ROUND(R74,0)</f>
        <v>0</v>
      </c>
      <c r="P748" s="285">
        <f>IF(R77&gt;0,ROUND(R77,0),0)</f>
        <v>0</v>
      </c>
      <c r="Q748" s="285">
        <f>IF(R78&gt;0,ROUND(R78,0),0)</f>
        <v>0</v>
      </c>
      <c r="R748" s="285">
        <f>IF(R79&gt;0,ROUND(R79,0),0)</f>
        <v>0</v>
      </c>
      <c r="S748" s="285">
        <f>IF(R80&gt;0,ROUND(R80,0),0)</f>
        <v>0</v>
      </c>
      <c r="T748" s="288">
        <f>IF(R81&gt;0,ROUND(R81,2),0)</f>
        <v>0</v>
      </c>
      <c r="U748" s="285"/>
      <c r="X748" s="285"/>
      <c r="Y748" s="285"/>
      <c r="Z748" s="285">
        <f t="shared" si="21"/>
        <v>0</v>
      </c>
    </row>
    <row r="749" spans="1:26" ht="12.65" customHeight="1" x14ac:dyDescent="0.35">
      <c r="A749" s="209" t="str">
        <f>RIGHT($C$84,3)&amp;"*"&amp;RIGHT($C$83,4)&amp;"*"&amp;S$55&amp;"*"&amp;"A"</f>
        <v>o.1*186*7050*A</v>
      </c>
      <c r="B749" s="285"/>
      <c r="C749" s="288">
        <f>ROUND(S60,2)</f>
        <v>0</v>
      </c>
      <c r="D749" s="285">
        <f>ROUND(S61,0)</f>
        <v>0</v>
      </c>
      <c r="E749" s="285">
        <f>ROUND(S62,0)</f>
        <v>0</v>
      </c>
      <c r="F749" s="285">
        <f>ROUND(S63,0)</f>
        <v>0</v>
      </c>
      <c r="G749" s="285">
        <f>ROUND(S64,0)</f>
        <v>17012</v>
      </c>
      <c r="H749" s="285">
        <f>ROUND(S65,0)</f>
        <v>0</v>
      </c>
      <c r="I749" s="285">
        <f>ROUND(S66,0)</f>
        <v>0</v>
      </c>
      <c r="J749" s="285">
        <f>ROUND(S67,0)</f>
        <v>0</v>
      </c>
      <c r="K749" s="285">
        <f>ROUND(S68,0)</f>
        <v>0</v>
      </c>
      <c r="L749" s="285">
        <f>ROUND(S70,0)</f>
        <v>0</v>
      </c>
      <c r="M749" s="285">
        <f>ROUND(S71,0)</f>
        <v>17012</v>
      </c>
      <c r="N749" s="285">
        <f>ROUND(S76,0)</f>
        <v>0</v>
      </c>
      <c r="O749" s="285">
        <f>ROUND(S74,0)</f>
        <v>191272</v>
      </c>
      <c r="P749" s="285">
        <f>IF(S77&gt;0,ROUND(S77,0),0)</f>
        <v>0</v>
      </c>
      <c r="Q749" s="285">
        <f>IF(S78&gt;0,ROUND(S78,0),0)</f>
        <v>2848</v>
      </c>
      <c r="R749" s="285">
        <f>IF(S79&gt;0,ROUND(S79,0),0)</f>
        <v>0</v>
      </c>
      <c r="S749" s="285">
        <f>IF(S80&gt;0,ROUND(S80,0),0)</f>
        <v>0</v>
      </c>
      <c r="T749" s="288">
        <f>IF(S81&gt;0,ROUND(S81,2),0)</f>
        <v>0</v>
      </c>
      <c r="U749" s="285"/>
      <c r="X749" s="285"/>
      <c r="Y749" s="285"/>
      <c r="Z749" s="285">
        <f t="shared" si="21"/>
        <v>0</v>
      </c>
    </row>
    <row r="750" spans="1:26" ht="12.65" customHeight="1" x14ac:dyDescent="0.35">
      <c r="A750" s="209" t="str">
        <f>RIGHT($C$84,3)&amp;"*"&amp;RIGHT($C$83,4)&amp;"*"&amp;T$55&amp;"*"&amp;"A"</f>
        <v>o.1*186*7060*A</v>
      </c>
      <c r="B750" s="285"/>
      <c r="C750" s="288">
        <f>ROUND(T60,2)</f>
        <v>0</v>
      </c>
      <c r="D750" s="285">
        <f>ROUND(T61,0)</f>
        <v>0</v>
      </c>
      <c r="E750" s="285">
        <f>ROUND(T62,0)</f>
        <v>0</v>
      </c>
      <c r="F750" s="285">
        <f>ROUND(T63,0)</f>
        <v>0</v>
      </c>
      <c r="G750" s="285">
        <f>ROUND(T64,0)</f>
        <v>0</v>
      </c>
      <c r="H750" s="285">
        <f>ROUND(T65,0)</f>
        <v>0</v>
      </c>
      <c r="I750" s="285">
        <f>ROUND(T66,0)</f>
        <v>0</v>
      </c>
      <c r="J750" s="285">
        <f>ROUND(T67,0)</f>
        <v>0</v>
      </c>
      <c r="K750" s="285">
        <f>ROUND(T68,0)</f>
        <v>0</v>
      </c>
      <c r="L750" s="285">
        <f>ROUND(T70,0)</f>
        <v>0</v>
      </c>
      <c r="M750" s="285">
        <f>ROUND(T71,0)</f>
        <v>0</v>
      </c>
      <c r="N750" s="285">
        <f>ROUND(T76,0)</f>
        <v>0</v>
      </c>
      <c r="O750" s="285">
        <f>ROUND(T74,0)</f>
        <v>0</v>
      </c>
      <c r="P750" s="285">
        <f>IF(T77&gt;0,ROUND(T77,0),0)</f>
        <v>0</v>
      </c>
      <c r="Q750" s="285">
        <f>IF(T78&gt;0,ROUND(T78,0),0)</f>
        <v>0</v>
      </c>
      <c r="R750" s="285">
        <f>IF(T79&gt;0,ROUND(T79,0),0)</f>
        <v>0</v>
      </c>
      <c r="S750" s="285">
        <f>IF(T80&gt;0,ROUND(T80,0),0)</f>
        <v>0</v>
      </c>
      <c r="T750" s="288">
        <f>IF(T81&gt;0,ROUND(T81,2),0)</f>
        <v>0</v>
      </c>
      <c r="U750" s="285"/>
      <c r="X750" s="285"/>
      <c r="Y750" s="285"/>
      <c r="Z750" s="285">
        <f t="shared" si="21"/>
        <v>230922</v>
      </c>
    </row>
    <row r="751" spans="1:26" ht="12.65" customHeight="1" x14ac:dyDescent="0.35">
      <c r="A751" s="209" t="str">
        <f>RIGHT($C$84,3)&amp;"*"&amp;RIGHT($C$83,4)&amp;"*"&amp;U$55&amp;"*"&amp;"A"</f>
        <v>o.1*186*7070*A</v>
      </c>
      <c r="B751" s="285">
        <f>ROUND(U59,0)</f>
        <v>162295</v>
      </c>
      <c r="C751" s="288">
        <f>ROUND(U60,2)</f>
        <v>14.88</v>
      </c>
      <c r="D751" s="285">
        <f>ROUND(U61,0)</f>
        <v>860372</v>
      </c>
      <c r="E751" s="285">
        <f>ROUND(U62,0)</f>
        <v>198124</v>
      </c>
      <c r="F751" s="285">
        <f>ROUND(U63,0)</f>
        <v>2475</v>
      </c>
      <c r="G751" s="285">
        <f>ROUND(U64,0)</f>
        <v>574971</v>
      </c>
      <c r="H751" s="285">
        <f>ROUND(U65,0)</f>
        <v>0</v>
      </c>
      <c r="I751" s="285">
        <f>ROUND(U66,0)</f>
        <v>592928</v>
      </c>
      <c r="J751" s="285">
        <f>ROUND(U67,0)</f>
        <v>54257</v>
      </c>
      <c r="K751" s="285">
        <f>ROUND(U68,0)</f>
        <v>0</v>
      </c>
      <c r="L751" s="285">
        <f>ROUND(U70,0)</f>
        <v>0</v>
      </c>
      <c r="M751" s="285">
        <f>ROUND(U71,0)</f>
        <v>2286195</v>
      </c>
      <c r="N751" s="285">
        <f>ROUND(U76,0)</f>
        <v>1423</v>
      </c>
      <c r="O751" s="285">
        <f>ROUND(U74,0)</f>
        <v>12972950</v>
      </c>
      <c r="P751" s="285">
        <f>IF(U77&gt;0,ROUND(U77,0),0)</f>
        <v>0</v>
      </c>
      <c r="Q751" s="285">
        <f>IF(U78&gt;0,ROUND(U78,0),0)</f>
        <v>2062</v>
      </c>
      <c r="R751" s="285">
        <f>IF(U79&gt;0,ROUND(U79,0),0)</f>
        <v>0</v>
      </c>
      <c r="S751" s="285">
        <f>IF(U80&gt;0,ROUND(U80,0),0)</f>
        <v>0</v>
      </c>
      <c r="T751" s="288">
        <f>IF(U81&gt;0,ROUND(U81,2),0)</f>
        <v>0</v>
      </c>
      <c r="U751" s="285"/>
      <c r="X751" s="285"/>
      <c r="Y751" s="285"/>
      <c r="Z751" s="285">
        <f t="shared" si="21"/>
        <v>0</v>
      </c>
    </row>
    <row r="752" spans="1:26" ht="12.65" customHeight="1" x14ac:dyDescent="0.35">
      <c r="A752" s="209" t="str">
        <f>RIGHT($C$84,3)&amp;"*"&amp;RIGHT($C$83,4)&amp;"*"&amp;V$55&amp;"*"&amp;"A"</f>
        <v>o.1*186*7110*A</v>
      </c>
      <c r="B752" s="285">
        <f>ROUND(V59,0)</f>
        <v>0</v>
      </c>
      <c r="C752" s="288">
        <f>ROUND(V60,2)</f>
        <v>0</v>
      </c>
      <c r="D752" s="285">
        <f>ROUND(V61,0)</f>
        <v>0</v>
      </c>
      <c r="E752" s="285">
        <f>ROUND(V62,0)</f>
        <v>0</v>
      </c>
      <c r="F752" s="285">
        <f>ROUND(V63,0)</f>
        <v>0</v>
      </c>
      <c r="G752" s="285">
        <f>ROUND(V64,0)</f>
        <v>0</v>
      </c>
      <c r="H752" s="285">
        <f>ROUND(V65,0)</f>
        <v>0</v>
      </c>
      <c r="I752" s="285">
        <f>ROUND(V66,0)</f>
        <v>0</v>
      </c>
      <c r="J752" s="285">
        <f>ROUND(V67,0)</f>
        <v>0</v>
      </c>
      <c r="K752" s="285">
        <f>ROUND(V68,0)</f>
        <v>0</v>
      </c>
      <c r="L752" s="285">
        <f>ROUND(V70,0)</f>
        <v>0</v>
      </c>
      <c r="M752" s="285">
        <f>ROUND(V71,0)</f>
        <v>0</v>
      </c>
      <c r="N752" s="285">
        <f>ROUND(V76,0)</f>
        <v>0</v>
      </c>
      <c r="O752" s="285">
        <f>ROUND(V74,0)</f>
        <v>348815</v>
      </c>
      <c r="P752" s="285">
        <f>IF(V77&gt;0,ROUND(V77,0),0)</f>
        <v>0</v>
      </c>
      <c r="Q752" s="285">
        <f>IF(V78&gt;0,ROUND(V78,0),0)</f>
        <v>0</v>
      </c>
      <c r="R752" s="285">
        <f>IF(V79&gt;0,ROUND(V79,0),0)</f>
        <v>0</v>
      </c>
      <c r="S752" s="285">
        <f>IF(V80&gt;0,ROUND(V80,0),0)</f>
        <v>0</v>
      </c>
      <c r="T752" s="288">
        <f>IF(V81&gt;0,ROUND(V81,2),0)</f>
        <v>0</v>
      </c>
      <c r="U752" s="285"/>
      <c r="X752" s="285"/>
      <c r="Y752" s="285"/>
      <c r="Z752" s="285">
        <f t="shared" si="21"/>
        <v>2754229</v>
      </c>
    </row>
    <row r="753" spans="1:26" ht="12.65" customHeight="1" x14ac:dyDescent="0.35">
      <c r="A753" s="209" t="str">
        <f>RIGHT($C$84,3)&amp;"*"&amp;RIGHT($C$83,4)&amp;"*"&amp;W$55&amp;"*"&amp;"A"</f>
        <v>o.1*186*7120*A</v>
      </c>
      <c r="B753" s="285">
        <f>ROUND(W59,0)</f>
        <v>3745</v>
      </c>
      <c r="C753" s="288">
        <f>ROUND(W60,2)</f>
        <v>0</v>
      </c>
      <c r="D753" s="285">
        <f>ROUND(W61,0)</f>
        <v>0</v>
      </c>
      <c r="E753" s="285">
        <f>ROUND(W62,0)</f>
        <v>0</v>
      </c>
      <c r="F753" s="285">
        <f>ROUND(W63,0)</f>
        <v>0</v>
      </c>
      <c r="G753" s="285">
        <f>ROUND(W64,0)</f>
        <v>2683</v>
      </c>
      <c r="H753" s="285">
        <f>ROUND(W65,0)</f>
        <v>0</v>
      </c>
      <c r="I753" s="285">
        <f>ROUND(W66,0)</f>
        <v>249850</v>
      </c>
      <c r="J753" s="285">
        <f>ROUND(W67,0)</f>
        <v>0</v>
      </c>
      <c r="K753" s="285">
        <f>ROUND(W68,0)</f>
        <v>0</v>
      </c>
      <c r="L753" s="285">
        <f>ROUND(W70,0)</f>
        <v>0</v>
      </c>
      <c r="M753" s="285">
        <f>ROUND(W71,0)</f>
        <v>252533</v>
      </c>
      <c r="N753" s="285">
        <f>ROUND(W76,0)</f>
        <v>0</v>
      </c>
      <c r="O753" s="285">
        <f>ROUND(W74,0)</f>
        <v>1606925</v>
      </c>
      <c r="P753" s="285">
        <f>IF(W77&gt;0,ROUND(W77,0),0)</f>
        <v>0</v>
      </c>
      <c r="Q753" s="285">
        <f>IF(W78&gt;0,ROUND(W78,0),0)</f>
        <v>0</v>
      </c>
      <c r="R753" s="285">
        <f>IF(W79&gt;0,ROUND(W79,0),0)</f>
        <v>0</v>
      </c>
      <c r="S753" s="285">
        <f>IF(W80&gt;0,ROUND(W80,0),0)</f>
        <v>0</v>
      </c>
      <c r="T753" s="288">
        <f>IF(W81&gt;0,ROUND(W81,2),0)</f>
        <v>0</v>
      </c>
      <c r="U753" s="285"/>
      <c r="X753" s="285"/>
      <c r="Y753" s="285"/>
      <c r="Z753" s="285">
        <f t="shared" si="21"/>
        <v>40359</v>
      </c>
    </row>
    <row r="754" spans="1:26" ht="12.65" customHeight="1" x14ac:dyDescent="0.35">
      <c r="A754" s="209" t="str">
        <f>RIGHT($C$84,3)&amp;"*"&amp;RIGHT($C$83,4)&amp;"*"&amp;X$55&amp;"*"&amp;"A"</f>
        <v>o.1*186*7130*A</v>
      </c>
      <c r="B754" s="285">
        <f>ROUND(X59,0)</f>
        <v>4723</v>
      </c>
      <c r="C754" s="288">
        <f>ROUND(X60,2)</f>
        <v>0</v>
      </c>
      <c r="D754" s="285">
        <f>ROUND(X61,0)</f>
        <v>0</v>
      </c>
      <c r="E754" s="285">
        <f>ROUND(X62,0)</f>
        <v>0</v>
      </c>
      <c r="F754" s="285">
        <f>ROUND(X63,0)</f>
        <v>0</v>
      </c>
      <c r="G754" s="285">
        <f>ROUND(X64,0)</f>
        <v>73242</v>
      </c>
      <c r="H754" s="285">
        <f>ROUND(X65,0)</f>
        <v>0</v>
      </c>
      <c r="I754" s="285">
        <f>ROUND(X66,0)</f>
        <v>76658</v>
      </c>
      <c r="J754" s="285">
        <f>ROUND(X67,0)</f>
        <v>0</v>
      </c>
      <c r="K754" s="285">
        <f>ROUND(X68,0)</f>
        <v>0</v>
      </c>
      <c r="L754" s="285">
        <f>ROUND(X70,0)</f>
        <v>0</v>
      </c>
      <c r="M754" s="285">
        <f>ROUND(X71,0)</f>
        <v>149900</v>
      </c>
      <c r="N754" s="285">
        <f>ROUND(X76,0)</f>
        <v>0</v>
      </c>
      <c r="O754" s="285">
        <f>ROUND(X74,0)</f>
        <v>18807628</v>
      </c>
      <c r="P754" s="285">
        <f>IF(X77&gt;0,ROUND(X77,0),0)</f>
        <v>0</v>
      </c>
      <c r="Q754" s="285">
        <f>IF(X78&gt;0,ROUND(X78,0),0)</f>
        <v>0</v>
      </c>
      <c r="R754" s="285">
        <f>IF(X79&gt;0,ROUND(X79,0),0)</f>
        <v>0</v>
      </c>
      <c r="S754" s="285">
        <f>IF(X80&gt;0,ROUND(X80,0),0)</f>
        <v>0</v>
      </c>
      <c r="T754" s="288">
        <f>IF(X81&gt;0,ROUND(X81,2),0)</f>
        <v>0</v>
      </c>
      <c r="U754" s="285"/>
      <c r="X754" s="285"/>
      <c r="Y754" s="285"/>
      <c r="Z754" s="285">
        <f t="shared" si="21"/>
        <v>283620</v>
      </c>
    </row>
    <row r="755" spans="1:26" ht="12.65" customHeight="1" x14ac:dyDescent="0.35">
      <c r="A755" s="209" t="str">
        <f>RIGHT($C$84,3)&amp;"*"&amp;RIGHT($C$83,4)&amp;"*"&amp;Y$55&amp;"*"&amp;"A"</f>
        <v>o.1*186*7140*A</v>
      </c>
      <c r="B755" s="285">
        <f>ROUND(Y59,0)</f>
        <v>6568</v>
      </c>
      <c r="C755" s="288">
        <f>ROUND(Y60,2)</f>
        <v>13.99</v>
      </c>
      <c r="D755" s="285">
        <f>ROUND(Y61,0)</f>
        <v>1179723</v>
      </c>
      <c r="E755" s="285">
        <f>ROUND(Y62,0)</f>
        <v>271664</v>
      </c>
      <c r="F755" s="285">
        <f>ROUND(Y63,0)</f>
        <v>0</v>
      </c>
      <c r="G755" s="285">
        <f>ROUND(Y64,0)</f>
        <v>37968</v>
      </c>
      <c r="H755" s="285">
        <f>ROUND(Y65,0)</f>
        <v>0</v>
      </c>
      <c r="I755" s="285">
        <f>ROUND(Y66,0)</f>
        <v>242217</v>
      </c>
      <c r="J755" s="285">
        <f>ROUND(Y67,0)</f>
        <v>130706</v>
      </c>
      <c r="K755" s="285">
        <f>ROUND(Y68,0)</f>
        <v>0</v>
      </c>
      <c r="L755" s="285">
        <f>ROUND(Y70,0)</f>
        <v>0</v>
      </c>
      <c r="M755" s="285">
        <f>ROUND(Y71,0)</f>
        <v>1863361</v>
      </c>
      <c r="N755" s="285">
        <f>ROUND(Y76,0)</f>
        <v>3428</v>
      </c>
      <c r="O755" s="285">
        <f>ROUND(Y74,0)</f>
        <v>11498116</v>
      </c>
      <c r="P755" s="285">
        <f>IF(Y77&gt;0,ROUND(Y77,0),0)</f>
        <v>0</v>
      </c>
      <c r="Q755" s="285">
        <f>IF(Y78&gt;0,ROUND(Y78,0),0)</f>
        <v>2584</v>
      </c>
      <c r="R755" s="285">
        <f>IF(Y79&gt;0,ROUND(Y79,0),0)</f>
        <v>0</v>
      </c>
      <c r="S755" s="285">
        <f>IF(Y80&gt;0,ROUND(Y80,0),0)</f>
        <v>0</v>
      </c>
      <c r="T755" s="288">
        <f>IF(Y81&gt;0,ROUND(Y81,2),0)</f>
        <v>0</v>
      </c>
      <c r="U755" s="285"/>
      <c r="X755" s="285"/>
      <c r="Y755" s="285"/>
      <c r="Z755" s="285">
        <f t="shared" si="21"/>
        <v>2203670</v>
      </c>
    </row>
    <row r="756" spans="1:26" ht="12.65" customHeight="1" x14ac:dyDescent="0.35">
      <c r="A756" s="209" t="str">
        <f>RIGHT($C$84,3)&amp;"*"&amp;RIGHT($C$83,4)&amp;"*"&amp;Z$55&amp;"*"&amp;"A"</f>
        <v>o.1*186*7150*A</v>
      </c>
      <c r="B756" s="285">
        <f>ROUND(Z59,0)</f>
        <v>0</v>
      </c>
      <c r="C756" s="288">
        <f>ROUND(Z60,2)</f>
        <v>0</v>
      </c>
      <c r="D756" s="285">
        <f>ROUND(Z61,0)</f>
        <v>0</v>
      </c>
      <c r="E756" s="285">
        <f>ROUND(Z62,0)</f>
        <v>0</v>
      </c>
      <c r="F756" s="285">
        <f>ROUND(Z63,0)</f>
        <v>0</v>
      </c>
      <c r="G756" s="285">
        <f>ROUND(Z64,0)</f>
        <v>0</v>
      </c>
      <c r="H756" s="285">
        <f>ROUND(Z65,0)</f>
        <v>0</v>
      </c>
      <c r="I756" s="285">
        <f>ROUND(Z66,0)</f>
        <v>0</v>
      </c>
      <c r="J756" s="285">
        <f>ROUND(Z67,0)</f>
        <v>0</v>
      </c>
      <c r="K756" s="285">
        <f>ROUND(Z68,0)</f>
        <v>0</v>
      </c>
      <c r="L756" s="285">
        <f>ROUND(Z70,0)</f>
        <v>0</v>
      </c>
      <c r="M756" s="285">
        <f>ROUND(Z71,0)</f>
        <v>0</v>
      </c>
      <c r="N756" s="285">
        <f>ROUND(Z76,0)</f>
        <v>0</v>
      </c>
      <c r="O756" s="285">
        <f>ROUND(Z74,0)</f>
        <v>0</v>
      </c>
      <c r="P756" s="285">
        <f>IF(Z77&gt;0,ROUND(Z77,0),0)</f>
        <v>0</v>
      </c>
      <c r="Q756" s="285">
        <f>IF(Z78&gt;0,ROUND(Z78,0),0)</f>
        <v>0</v>
      </c>
      <c r="R756" s="285">
        <f>IF(Z79&gt;0,ROUND(Z79,0),0)</f>
        <v>0</v>
      </c>
      <c r="S756" s="285">
        <f>IF(Z80&gt;0,ROUND(Z80,0),0)</f>
        <v>0</v>
      </c>
      <c r="T756" s="288">
        <f>IF(Z81&gt;0,ROUND(Z81,2),0)</f>
        <v>0</v>
      </c>
      <c r="U756" s="285"/>
      <c r="X756" s="285"/>
      <c r="Y756" s="285"/>
      <c r="Z756" s="285">
        <f t="shared" si="21"/>
        <v>2363837</v>
      </c>
    </row>
    <row r="757" spans="1:26" ht="12.65" customHeight="1" x14ac:dyDescent="0.35">
      <c r="A757" s="209" t="str">
        <f>RIGHT($C$84,3)&amp;"*"&amp;RIGHT($C$83,4)&amp;"*"&amp;AA$55&amp;"*"&amp;"A"</f>
        <v>o.1*186*7160*A</v>
      </c>
      <c r="B757" s="285">
        <f>ROUND(AA59,0)</f>
        <v>0</v>
      </c>
      <c r="C757" s="288">
        <f>ROUND(AA60,2)</f>
        <v>0</v>
      </c>
      <c r="D757" s="285">
        <f>ROUND(AA61,0)</f>
        <v>0</v>
      </c>
      <c r="E757" s="285">
        <f>ROUND(AA62,0)</f>
        <v>0</v>
      </c>
      <c r="F757" s="285">
        <f>ROUND(AA63,0)</f>
        <v>0</v>
      </c>
      <c r="G757" s="285">
        <f>ROUND(AA64,0)</f>
        <v>0</v>
      </c>
      <c r="H757" s="285">
        <f>ROUND(AA65,0)</f>
        <v>0</v>
      </c>
      <c r="I757" s="285">
        <f>ROUND(AA66,0)</f>
        <v>0</v>
      </c>
      <c r="J757" s="285">
        <f>ROUND(AA67,0)</f>
        <v>0</v>
      </c>
      <c r="K757" s="285">
        <f>ROUND(AA68,0)</f>
        <v>0</v>
      </c>
      <c r="L757" s="285">
        <f>ROUND(AA70,0)</f>
        <v>0</v>
      </c>
      <c r="M757" s="285">
        <f>ROUND(AA71,0)</f>
        <v>0</v>
      </c>
      <c r="N757" s="285">
        <f>ROUND(AA76,0)</f>
        <v>0</v>
      </c>
      <c r="O757" s="285">
        <f>ROUND(AA74,0)</f>
        <v>0</v>
      </c>
      <c r="P757" s="285">
        <f>IF(AA77&gt;0,ROUND(AA77,0),0)</f>
        <v>0</v>
      </c>
      <c r="Q757" s="285">
        <f>IF(AA78&gt;0,ROUND(AA78,0),0)</f>
        <v>0</v>
      </c>
      <c r="R757" s="285">
        <f>IF(AA79&gt;0,ROUND(AA79,0),0)</f>
        <v>0</v>
      </c>
      <c r="S757" s="285">
        <f>IF(AA80&gt;0,ROUND(AA80,0),0)</f>
        <v>0</v>
      </c>
      <c r="T757" s="288">
        <f>IF(AA81&gt;0,ROUND(AA81,2),0)</f>
        <v>0</v>
      </c>
      <c r="U757" s="285"/>
      <c r="X757" s="285"/>
      <c r="Y757" s="285"/>
      <c r="Z757" s="285">
        <f t="shared" si="21"/>
        <v>0</v>
      </c>
    </row>
    <row r="758" spans="1:26" ht="12.65" customHeight="1" x14ac:dyDescent="0.35">
      <c r="A758" s="209" t="str">
        <f>RIGHT($C$84,3)&amp;"*"&amp;RIGHT($C$83,4)&amp;"*"&amp;AB$55&amp;"*"&amp;"A"</f>
        <v>o.1*186*7170*A</v>
      </c>
      <c r="B758" s="285"/>
      <c r="C758" s="288">
        <f>ROUND(AB60,2)</f>
        <v>3.14</v>
      </c>
      <c r="D758" s="285">
        <f>ROUND(AB61,0)</f>
        <v>304897</v>
      </c>
      <c r="E758" s="285">
        <f>ROUND(AB62,0)</f>
        <v>70211</v>
      </c>
      <c r="F758" s="285">
        <f>ROUND(AB63,0)</f>
        <v>9579</v>
      </c>
      <c r="G758" s="285">
        <f>ROUND(AB64,0)</f>
        <v>511044</v>
      </c>
      <c r="H758" s="285">
        <f>ROUND(AB65,0)</f>
        <v>0</v>
      </c>
      <c r="I758" s="285">
        <f>ROUND(AB66,0)</f>
        <v>104785</v>
      </c>
      <c r="J758" s="285">
        <f>ROUND(AB67,0)</f>
        <v>10905</v>
      </c>
      <c r="K758" s="285">
        <f>ROUND(AB68,0)</f>
        <v>0</v>
      </c>
      <c r="L758" s="285">
        <f>ROUND(AB70,0)</f>
        <v>0</v>
      </c>
      <c r="M758" s="285">
        <f>ROUND(AB71,0)</f>
        <v>1012011</v>
      </c>
      <c r="N758" s="285">
        <f>ROUND(AB76,0)</f>
        <v>286</v>
      </c>
      <c r="O758" s="285">
        <f>ROUND(AB74,0)</f>
        <v>1676168</v>
      </c>
      <c r="P758" s="285">
        <f>IF(AB77&gt;0,ROUND(AB77,0),0)</f>
        <v>0</v>
      </c>
      <c r="Q758" s="285">
        <f>IF(AB78&gt;0,ROUND(AB78,0),0)</f>
        <v>477</v>
      </c>
      <c r="R758" s="285">
        <f>IF(AB79&gt;0,ROUND(AB79,0),0)</f>
        <v>0</v>
      </c>
      <c r="S758" s="285">
        <f>IF(AB80&gt;0,ROUND(AB80,0),0)</f>
        <v>1</v>
      </c>
      <c r="T758" s="288">
        <f>IF(AB81&gt;0,ROUND(AB81,2),0)</f>
        <v>0</v>
      </c>
      <c r="U758" s="285"/>
      <c r="X758" s="285"/>
      <c r="Y758" s="285"/>
      <c r="Z758" s="285">
        <f t="shared" si="21"/>
        <v>0</v>
      </c>
    </row>
    <row r="759" spans="1:26" ht="12.65" customHeight="1" x14ac:dyDescent="0.35">
      <c r="A759" s="209" t="str">
        <f>RIGHT($C$84,3)&amp;"*"&amp;RIGHT($C$83,4)&amp;"*"&amp;AC$55&amp;"*"&amp;"A"</f>
        <v>o.1*186*7180*A</v>
      </c>
      <c r="B759" s="285">
        <f>ROUND(AC59,0)</f>
        <v>0</v>
      </c>
      <c r="C759" s="288">
        <f>ROUND(AC60,2)</f>
        <v>0</v>
      </c>
      <c r="D759" s="285">
        <f>ROUND(AC61,0)</f>
        <v>0</v>
      </c>
      <c r="E759" s="285">
        <f>ROUND(AC62,0)</f>
        <v>0</v>
      </c>
      <c r="F759" s="285">
        <f>ROUND(AC63,0)</f>
        <v>0</v>
      </c>
      <c r="G759" s="285">
        <f>ROUND(AC64,0)</f>
        <v>-14</v>
      </c>
      <c r="H759" s="285">
        <f>ROUND(AC65,0)</f>
        <v>0</v>
      </c>
      <c r="I759" s="285">
        <f>ROUND(AC66,0)</f>
        <v>0</v>
      </c>
      <c r="J759" s="285">
        <f>ROUND(AC67,0)</f>
        <v>4690</v>
      </c>
      <c r="K759" s="285">
        <f>ROUND(AC68,0)</f>
        <v>0</v>
      </c>
      <c r="L759" s="285">
        <f>ROUND(AC70,0)</f>
        <v>0</v>
      </c>
      <c r="M759" s="285">
        <f>ROUND(AC71,0)</f>
        <v>4676</v>
      </c>
      <c r="N759" s="285">
        <f>ROUND(AC76,0)</f>
        <v>123</v>
      </c>
      <c r="O759" s="285">
        <f>ROUND(AC74,0)</f>
        <v>321831</v>
      </c>
      <c r="P759" s="285">
        <f>IF(AC77&gt;0,ROUND(AC77,0),0)</f>
        <v>0</v>
      </c>
      <c r="Q759" s="285">
        <f>IF(AC78&gt;0,ROUND(AC78,0),0)</f>
        <v>64</v>
      </c>
      <c r="R759" s="285">
        <f>IF(AC79&gt;0,ROUND(AC79,0),0)</f>
        <v>0</v>
      </c>
      <c r="S759" s="285">
        <f>IF(AC80&gt;0,ROUND(AC80,0),0)</f>
        <v>0</v>
      </c>
      <c r="T759" s="288">
        <f>IF(AC81&gt;0,ROUND(AC81,2),0)</f>
        <v>0</v>
      </c>
      <c r="U759" s="285"/>
      <c r="X759" s="285"/>
      <c r="Y759" s="285"/>
      <c r="Z759" s="285">
        <f t="shared" si="21"/>
        <v>813619</v>
      </c>
    </row>
    <row r="760" spans="1:26" ht="12.65" customHeight="1" x14ac:dyDescent="0.35">
      <c r="A760" s="209" t="str">
        <f>RIGHT($C$84,3)&amp;"*"&amp;RIGHT($C$83,4)&amp;"*"&amp;AD$55&amp;"*"&amp;"A"</f>
        <v>o.1*186*7190*A</v>
      </c>
      <c r="B760" s="285">
        <f>ROUND(AD59,0)</f>
        <v>0</v>
      </c>
      <c r="C760" s="288">
        <f>ROUND(AD60,2)</f>
        <v>0</v>
      </c>
      <c r="D760" s="285">
        <f>ROUND(AD61,0)</f>
        <v>0</v>
      </c>
      <c r="E760" s="285">
        <f>ROUND(AD62,0)</f>
        <v>0</v>
      </c>
      <c r="F760" s="285">
        <f>ROUND(AD63,0)</f>
        <v>0</v>
      </c>
      <c r="G760" s="285">
        <f>ROUND(AD64,0)</f>
        <v>0</v>
      </c>
      <c r="H760" s="285">
        <f>ROUND(AD65,0)</f>
        <v>0</v>
      </c>
      <c r="I760" s="285">
        <f>ROUND(AD66,0)</f>
        <v>0</v>
      </c>
      <c r="J760" s="285">
        <f>ROUND(AD67,0)</f>
        <v>0</v>
      </c>
      <c r="K760" s="285">
        <f>ROUND(AD68,0)</f>
        <v>0</v>
      </c>
      <c r="L760" s="285">
        <f>ROUND(AD70,0)</f>
        <v>0</v>
      </c>
      <c r="M760" s="285">
        <f>ROUND(AD71,0)</f>
        <v>0</v>
      </c>
      <c r="N760" s="285">
        <f>ROUND(AD76,0)</f>
        <v>0</v>
      </c>
      <c r="O760" s="285">
        <f>ROUND(AD74,0)</f>
        <v>0</v>
      </c>
      <c r="P760" s="285">
        <f>IF(AD77&gt;0,ROUND(AD77,0),0)</f>
        <v>0</v>
      </c>
      <c r="Q760" s="285">
        <f>IF(AD78&gt;0,ROUND(AD78,0),0)</f>
        <v>0</v>
      </c>
      <c r="R760" s="285">
        <f>IF(AD79&gt;0,ROUND(AD79,0),0)</f>
        <v>0</v>
      </c>
      <c r="S760" s="285">
        <f>IF(AD80&gt;0,ROUND(AD80,0),0)</f>
        <v>0</v>
      </c>
      <c r="T760" s="288">
        <f>IF(AD81&gt;0,ROUND(AD81,2),0)</f>
        <v>0</v>
      </c>
      <c r="U760" s="285"/>
      <c r="X760" s="285"/>
      <c r="Y760" s="285"/>
      <c r="Z760" s="285">
        <f t="shared" si="21"/>
        <v>60176</v>
      </c>
    </row>
    <row r="761" spans="1:26" ht="12.65" customHeight="1" x14ac:dyDescent="0.35">
      <c r="A761" s="209" t="str">
        <f>RIGHT($C$84,3)&amp;"*"&amp;RIGHT($C$83,4)&amp;"*"&amp;AE$55&amp;"*"&amp;"A"</f>
        <v>o.1*186*7200*A</v>
      </c>
      <c r="B761" s="285">
        <f>ROUND(AE59,0)</f>
        <v>4723</v>
      </c>
      <c r="C761" s="288">
        <f>ROUND(AE60,2)</f>
        <v>9.39</v>
      </c>
      <c r="D761" s="285">
        <f>ROUND(AE61,0)</f>
        <v>658104</v>
      </c>
      <c r="E761" s="285">
        <f>ROUND(AE62,0)</f>
        <v>151547</v>
      </c>
      <c r="F761" s="285">
        <f>ROUND(AE63,0)</f>
        <v>0</v>
      </c>
      <c r="G761" s="285">
        <f>ROUND(AE64,0)</f>
        <v>37570</v>
      </c>
      <c r="H761" s="285">
        <f>ROUND(AE65,0)</f>
        <v>0</v>
      </c>
      <c r="I761" s="285">
        <f>ROUND(AE66,0)</f>
        <v>45454</v>
      </c>
      <c r="J761" s="285">
        <f>ROUND(AE67,0)</f>
        <v>324057</v>
      </c>
      <c r="K761" s="285">
        <f>ROUND(AE68,0)</f>
        <v>0</v>
      </c>
      <c r="L761" s="285">
        <f>ROUND(AE70,0)</f>
        <v>0</v>
      </c>
      <c r="M761" s="285">
        <f>ROUND(AE71,0)</f>
        <v>1219216</v>
      </c>
      <c r="N761" s="285">
        <f>ROUND(AE76,0)</f>
        <v>8499</v>
      </c>
      <c r="O761" s="285">
        <f>ROUND(AE74,0)</f>
        <v>1889950</v>
      </c>
      <c r="P761" s="285">
        <f>IF(AE77&gt;0,ROUND(AE77,0),0)</f>
        <v>0</v>
      </c>
      <c r="Q761" s="285">
        <f>IF(AE78&gt;0,ROUND(AE78,0),0)</f>
        <v>0</v>
      </c>
      <c r="R761" s="285">
        <f>IF(AE79&gt;0,ROUND(AE79,0),0)</f>
        <v>0</v>
      </c>
      <c r="S761" s="285">
        <f>IF(AE80&gt;0,ROUND(AE80,0),0)</f>
        <v>0</v>
      </c>
      <c r="T761" s="288">
        <f>IF(AE81&gt;0,ROUND(AE81,2),0)</f>
        <v>0</v>
      </c>
      <c r="U761" s="285"/>
      <c r="X761" s="285"/>
      <c r="Y761" s="285"/>
      <c r="Z761" s="285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o.1*186*7220*A</v>
      </c>
      <c r="B762" s="285">
        <f>ROUND(AF59,0)</f>
        <v>0</v>
      </c>
      <c r="C762" s="288">
        <f>ROUND(AF60,2)</f>
        <v>0</v>
      </c>
      <c r="D762" s="285">
        <f>ROUND(AF61,0)</f>
        <v>0</v>
      </c>
      <c r="E762" s="285">
        <f>ROUND(AF62,0)</f>
        <v>0</v>
      </c>
      <c r="F762" s="285">
        <f>ROUND(AF63,0)</f>
        <v>0</v>
      </c>
      <c r="G762" s="285">
        <f>ROUND(AF64,0)</f>
        <v>0</v>
      </c>
      <c r="H762" s="285">
        <f>ROUND(AF65,0)</f>
        <v>0</v>
      </c>
      <c r="I762" s="285">
        <f>ROUND(AF66,0)</f>
        <v>0</v>
      </c>
      <c r="J762" s="285">
        <f>ROUND(AF67,0)</f>
        <v>0</v>
      </c>
      <c r="K762" s="285">
        <f>ROUND(AF68,0)</f>
        <v>0</v>
      </c>
      <c r="L762" s="285">
        <f>ROUND(AF70,0)</f>
        <v>0</v>
      </c>
      <c r="M762" s="285">
        <f>ROUND(AF71,0)</f>
        <v>0</v>
      </c>
      <c r="N762" s="285">
        <f>ROUND(AF76,0)</f>
        <v>0</v>
      </c>
      <c r="O762" s="285">
        <f>ROUND(AF74,0)</f>
        <v>0</v>
      </c>
      <c r="P762" s="285">
        <f>IF(AF77&gt;0,ROUND(AF77,0),0)</f>
        <v>0</v>
      </c>
      <c r="Q762" s="285">
        <f>IF(AF78&gt;0,ROUND(AF78,0),0)</f>
        <v>0</v>
      </c>
      <c r="R762" s="285">
        <f>IF(AF79&gt;0,ROUND(AF79,0),0)</f>
        <v>0</v>
      </c>
      <c r="S762" s="285">
        <f>IF(AF80&gt;0,ROUND(AF80,0),0)</f>
        <v>0</v>
      </c>
      <c r="T762" s="288">
        <f>IF(AF81&gt;0,ROUND(AF81,2),0)</f>
        <v>0</v>
      </c>
      <c r="U762" s="285"/>
      <c r="X762" s="285"/>
      <c r="Y762" s="285"/>
      <c r="Z762" s="285">
        <f t="shared" si="21"/>
        <v>978715</v>
      </c>
    </row>
    <row r="763" spans="1:26" ht="12.65" customHeight="1" x14ac:dyDescent="0.35">
      <c r="A763" s="209" t="str">
        <f>RIGHT($C$84,3)&amp;"*"&amp;RIGHT($C$83,4)&amp;"*"&amp;AG$55&amp;"*"&amp;"A"</f>
        <v>o.1*186*7230*A</v>
      </c>
      <c r="B763" s="285">
        <f>ROUND(AG59,0)</f>
        <v>16052</v>
      </c>
      <c r="C763" s="288">
        <f>ROUND(AG60,2)</f>
        <v>31.09</v>
      </c>
      <c r="D763" s="285">
        <f>ROUND(AG61,0)</f>
        <v>3861736</v>
      </c>
      <c r="E763" s="285">
        <f>ROUND(AG62,0)</f>
        <v>889271</v>
      </c>
      <c r="F763" s="285">
        <f>ROUND(AG63,0)</f>
        <v>560871</v>
      </c>
      <c r="G763" s="285">
        <f>ROUND(AG64,0)</f>
        <v>243139</v>
      </c>
      <c r="H763" s="285">
        <f>ROUND(AG65,0)</f>
        <v>0</v>
      </c>
      <c r="I763" s="285">
        <f>ROUND(AG66,0)</f>
        <v>9305</v>
      </c>
      <c r="J763" s="285">
        <f>ROUND(AG67,0)</f>
        <v>194190</v>
      </c>
      <c r="K763" s="285">
        <f>ROUND(AG68,0)</f>
        <v>2996</v>
      </c>
      <c r="L763" s="285">
        <f>ROUND(AG70,0)</f>
        <v>0</v>
      </c>
      <c r="M763" s="285">
        <f>ROUND(AG71,0)</f>
        <v>5780804</v>
      </c>
      <c r="N763" s="285">
        <f>ROUND(AG76,0)</f>
        <v>5093</v>
      </c>
      <c r="O763" s="285">
        <f>ROUND(AG74,0)</f>
        <v>25976152</v>
      </c>
      <c r="P763" s="285">
        <f>IF(AG77&gt;0,ROUND(AG77,0),0)</f>
        <v>0</v>
      </c>
      <c r="Q763" s="285">
        <f>IF(AG78&gt;0,ROUND(AG78,0),0)</f>
        <v>2532</v>
      </c>
      <c r="R763" s="285">
        <f>IF(AG79&gt;0,ROUND(AG79,0),0)</f>
        <v>0</v>
      </c>
      <c r="S763" s="285">
        <f>IF(AG80&gt;0,ROUND(AG80,0),0)</f>
        <v>17</v>
      </c>
      <c r="T763" s="288">
        <f>IF(AG81&gt;0,ROUND(AG81,2),0)</f>
        <v>0</v>
      </c>
      <c r="U763" s="285"/>
      <c r="X763" s="285"/>
      <c r="Y763" s="285"/>
      <c r="Z763" s="285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o.1*186*7240*A</v>
      </c>
      <c r="B764" s="285">
        <f>ROUND(AH59,0)</f>
        <v>0</v>
      </c>
      <c r="C764" s="288">
        <f>ROUND(AH60,2)</f>
        <v>0</v>
      </c>
      <c r="D764" s="285">
        <f>ROUND(AH61,0)</f>
        <v>0</v>
      </c>
      <c r="E764" s="285">
        <f>ROUND(AH62,0)</f>
        <v>0</v>
      </c>
      <c r="F764" s="285">
        <f>ROUND(AH63,0)</f>
        <v>0</v>
      </c>
      <c r="G764" s="285">
        <f>ROUND(AH64,0)</f>
        <v>0</v>
      </c>
      <c r="H764" s="285">
        <f>ROUND(AH65,0)</f>
        <v>0</v>
      </c>
      <c r="I764" s="285">
        <f>ROUND(AH66,0)</f>
        <v>0</v>
      </c>
      <c r="J764" s="285">
        <f>ROUND(AH67,0)</f>
        <v>0</v>
      </c>
      <c r="K764" s="285">
        <f>ROUND(AH68,0)</f>
        <v>0</v>
      </c>
      <c r="L764" s="285">
        <f>ROUND(AH70,0)</f>
        <v>0</v>
      </c>
      <c r="M764" s="285">
        <f>ROUND(AH71,0)</f>
        <v>0</v>
      </c>
      <c r="N764" s="285">
        <f>ROUND(AH76,0)</f>
        <v>0</v>
      </c>
      <c r="O764" s="285">
        <f>ROUND(AH74,0)</f>
        <v>0</v>
      </c>
      <c r="P764" s="285">
        <f>IF(AH77&gt;0,ROUND(AH77,0),0)</f>
        <v>0</v>
      </c>
      <c r="Q764" s="285">
        <f>IF(AH78&gt;0,ROUND(AH78,0),0)</f>
        <v>0</v>
      </c>
      <c r="R764" s="285">
        <f>IF(AH79&gt;0,ROUND(AH79,0),0)</f>
        <v>0</v>
      </c>
      <c r="S764" s="285">
        <f>IF(AH80&gt;0,ROUND(AH80,0),0)</f>
        <v>0</v>
      </c>
      <c r="T764" s="288">
        <f>IF(AH81&gt;0,ROUND(AH81,2),0)</f>
        <v>0</v>
      </c>
      <c r="U764" s="285"/>
      <c r="X764" s="285"/>
      <c r="Y764" s="285"/>
      <c r="Z764" s="285">
        <f t="shared" si="21"/>
        <v>5802319</v>
      </c>
    </row>
    <row r="765" spans="1:26" ht="12.65" customHeight="1" x14ac:dyDescent="0.35">
      <c r="A765" s="209" t="str">
        <f>RIGHT($C$84,3)&amp;"*"&amp;RIGHT($C$83,4)&amp;"*"&amp;AI$55&amp;"*"&amp;"A"</f>
        <v>o.1*186*7250*A</v>
      </c>
      <c r="B765" s="285">
        <f>ROUND(AI59,0)</f>
        <v>0</v>
      </c>
      <c r="C765" s="288">
        <f>ROUND(AI60,2)</f>
        <v>0</v>
      </c>
      <c r="D765" s="285">
        <f>ROUND(AI61,0)</f>
        <v>0</v>
      </c>
      <c r="E765" s="285">
        <f>ROUND(AI62,0)</f>
        <v>0</v>
      </c>
      <c r="F765" s="285">
        <f>ROUND(AI63,0)</f>
        <v>0</v>
      </c>
      <c r="G765" s="285">
        <f>ROUND(AI64,0)</f>
        <v>0</v>
      </c>
      <c r="H765" s="285">
        <f>ROUND(AI65,0)</f>
        <v>0</v>
      </c>
      <c r="I765" s="285">
        <f>ROUND(AI66,0)</f>
        <v>0</v>
      </c>
      <c r="J765" s="285">
        <f>ROUND(AI67,0)</f>
        <v>0</v>
      </c>
      <c r="K765" s="285">
        <f>ROUND(AI68,0)</f>
        <v>0</v>
      </c>
      <c r="L765" s="285">
        <f>ROUND(AI70,0)</f>
        <v>0</v>
      </c>
      <c r="M765" s="285">
        <f>ROUND(AI71,0)</f>
        <v>0</v>
      </c>
      <c r="N765" s="285">
        <f>ROUND(AI76,0)</f>
        <v>0</v>
      </c>
      <c r="O765" s="285">
        <f>ROUND(AI74,0)</f>
        <v>0</v>
      </c>
      <c r="P765" s="285">
        <f>IF(AI77&gt;0,ROUND(AI77,0),0)</f>
        <v>0</v>
      </c>
      <c r="Q765" s="285">
        <f>IF(AI78&gt;0,ROUND(AI78,0),0)</f>
        <v>0</v>
      </c>
      <c r="R765" s="285">
        <f>IF(AI79&gt;0,ROUND(AI79,0),0)</f>
        <v>0</v>
      </c>
      <c r="S765" s="285">
        <f>IF(AI80&gt;0,ROUND(AI80,0),0)</f>
        <v>0</v>
      </c>
      <c r="T765" s="288">
        <f>IF(AI81&gt;0,ROUND(AI81,2),0)</f>
        <v>0</v>
      </c>
      <c r="U765" s="285"/>
      <c r="X765" s="285"/>
      <c r="Y765" s="285"/>
      <c r="Z765" s="285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o.1*186*7260*A</v>
      </c>
      <c r="B766" s="285">
        <f>ROUND(AJ59,0)</f>
        <v>61010</v>
      </c>
      <c r="C766" s="288">
        <f>ROUND(AJ60,2)</f>
        <v>29.66</v>
      </c>
      <c r="D766" s="285">
        <f>ROUND(AJ61,0)</f>
        <v>2717409</v>
      </c>
      <c r="E766" s="285">
        <f>ROUND(AJ62,0)</f>
        <v>625758</v>
      </c>
      <c r="F766" s="285">
        <f>ROUND(AJ63,0)</f>
        <v>9100</v>
      </c>
      <c r="G766" s="285">
        <f>ROUND(AJ64,0)</f>
        <v>123599</v>
      </c>
      <c r="H766" s="285">
        <f>ROUND(AJ65,0)</f>
        <v>0</v>
      </c>
      <c r="I766" s="285">
        <f>ROUND(AJ66,0)</f>
        <v>48328</v>
      </c>
      <c r="J766" s="285">
        <f>ROUND(AJ67,0)</f>
        <v>938275</v>
      </c>
      <c r="K766" s="285">
        <f>ROUND(AJ68,0)</f>
        <v>61738</v>
      </c>
      <c r="L766" s="285">
        <f>ROUND(AJ70,0)</f>
        <v>0</v>
      </c>
      <c r="M766" s="285">
        <f>ROUND(AJ71,0)</f>
        <v>4549815</v>
      </c>
      <c r="N766" s="285">
        <f>ROUND(AJ76,0)</f>
        <v>24608</v>
      </c>
      <c r="O766" s="285">
        <f>ROUND(AJ74,0)</f>
        <v>13526575</v>
      </c>
      <c r="P766" s="285">
        <f>IF(AJ77&gt;0,ROUND(AJ77,0),0)</f>
        <v>0</v>
      </c>
      <c r="Q766" s="285">
        <f>IF(AJ78&gt;0,ROUND(AJ78,0),0)</f>
        <v>670</v>
      </c>
      <c r="R766" s="285">
        <f>IF(AJ79&gt;0,ROUND(AJ79,0),0)</f>
        <v>7037</v>
      </c>
      <c r="S766" s="285">
        <f>IF(AJ80&gt;0,ROUND(AJ80,0),0)</f>
        <v>11</v>
      </c>
      <c r="T766" s="288">
        <f>IF(AJ81&gt;0,ROUND(AJ81,2),0)</f>
        <v>0</v>
      </c>
      <c r="U766" s="285"/>
      <c r="X766" s="285"/>
      <c r="Y766" s="285"/>
      <c r="Z766" s="285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o.1*186*7310*A</v>
      </c>
      <c r="B767" s="285">
        <f>ROUND(AK59,0)</f>
        <v>0</v>
      </c>
      <c r="C767" s="288">
        <f>ROUND(AK60,2)</f>
        <v>0</v>
      </c>
      <c r="D767" s="285">
        <f>ROUND(AK61,0)</f>
        <v>333</v>
      </c>
      <c r="E767" s="285">
        <f>ROUND(AK62,0)</f>
        <v>77</v>
      </c>
      <c r="F767" s="285">
        <f>ROUND(AK63,0)</f>
        <v>0</v>
      </c>
      <c r="G767" s="285">
        <f>ROUND(AK64,0)</f>
        <v>2164</v>
      </c>
      <c r="H767" s="285">
        <f>ROUND(AK65,0)</f>
        <v>0</v>
      </c>
      <c r="I767" s="285">
        <f>ROUND(AK66,0)</f>
        <v>0</v>
      </c>
      <c r="J767" s="285">
        <f>ROUND(AK67,0)</f>
        <v>0</v>
      </c>
      <c r="K767" s="285">
        <f>ROUND(AK68,0)</f>
        <v>0</v>
      </c>
      <c r="L767" s="285">
        <f>ROUND(AK70,0)</f>
        <v>0</v>
      </c>
      <c r="M767" s="285">
        <f>ROUND(AK71,0)</f>
        <v>2574</v>
      </c>
      <c r="N767" s="285">
        <f>ROUND(AK76,0)</f>
        <v>0</v>
      </c>
      <c r="O767" s="285">
        <f>ROUND(AK74,0)</f>
        <v>3250</v>
      </c>
      <c r="P767" s="285">
        <f>IF(AK77&gt;0,ROUND(AK77,0),0)</f>
        <v>0</v>
      </c>
      <c r="Q767" s="285">
        <f>IF(AK78&gt;0,ROUND(AK78,0),0)</f>
        <v>0</v>
      </c>
      <c r="R767" s="285">
        <f>IF(AK79&gt;0,ROUND(AK79,0),0)</f>
        <v>0</v>
      </c>
      <c r="S767" s="285">
        <f>IF(AK80&gt;0,ROUND(AK80,0),0)</f>
        <v>0</v>
      </c>
      <c r="T767" s="288">
        <f>IF(AK81&gt;0,ROUND(AK81,2),0)</f>
        <v>0</v>
      </c>
      <c r="U767" s="285"/>
      <c r="X767" s="285"/>
      <c r="Y767" s="285"/>
      <c r="Z767" s="285">
        <f t="shared" si="21"/>
        <v>4281052</v>
      </c>
    </row>
    <row r="768" spans="1:26" ht="12.65" customHeight="1" x14ac:dyDescent="0.35">
      <c r="A768" s="209" t="str">
        <f>RIGHT($C$84,3)&amp;"*"&amp;RIGHT($C$83,4)&amp;"*"&amp;AL$55&amp;"*"&amp;"A"</f>
        <v>o.1*186*7320*A</v>
      </c>
      <c r="B768" s="285">
        <f>ROUND(AL59,0)</f>
        <v>0</v>
      </c>
      <c r="C768" s="288">
        <f>ROUND(AL60,2)</f>
        <v>0</v>
      </c>
      <c r="D768" s="285">
        <f>ROUND(AL61,0)</f>
        <v>0</v>
      </c>
      <c r="E768" s="285">
        <f>ROUND(AL62,0)</f>
        <v>0</v>
      </c>
      <c r="F768" s="285">
        <f>ROUND(AL63,0)</f>
        <v>0</v>
      </c>
      <c r="G768" s="285">
        <f>ROUND(AL64,0)</f>
        <v>2054</v>
      </c>
      <c r="H768" s="285">
        <f>ROUND(AL65,0)</f>
        <v>0</v>
      </c>
      <c r="I768" s="285">
        <f>ROUND(AL66,0)</f>
        <v>0</v>
      </c>
      <c r="J768" s="285">
        <f>ROUND(AL67,0)</f>
        <v>0</v>
      </c>
      <c r="K768" s="285">
        <f>ROUND(AL68,0)</f>
        <v>0</v>
      </c>
      <c r="L768" s="285">
        <f>ROUND(AL70,0)</f>
        <v>0</v>
      </c>
      <c r="M768" s="285">
        <f>ROUND(AL71,0)</f>
        <v>2054</v>
      </c>
      <c r="N768" s="285">
        <f>ROUND(AL76,0)</f>
        <v>0</v>
      </c>
      <c r="O768" s="285">
        <f>ROUND(AL74,0)</f>
        <v>9431</v>
      </c>
      <c r="P768" s="285">
        <f>IF(AL77&gt;0,ROUND(AL77,0),0)</f>
        <v>0</v>
      </c>
      <c r="Q768" s="285">
        <f>IF(AL78&gt;0,ROUND(AL78,0),0)</f>
        <v>0</v>
      </c>
      <c r="R768" s="285">
        <f>IF(AL79&gt;0,ROUND(AL79,0),0)</f>
        <v>0</v>
      </c>
      <c r="S768" s="285">
        <f>IF(AL80&gt;0,ROUND(AL80,0),0)</f>
        <v>0</v>
      </c>
      <c r="T768" s="288">
        <f>IF(AL81&gt;0,ROUND(AL81,2),0)</f>
        <v>0</v>
      </c>
      <c r="U768" s="285"/>
      <c r="X768" s="285"/>
      <c r="Y768" s="285"/>
      <c r="Z768" s="285">
        <f t="shared" si="21"/>
        <v>2366</v>
      </c>
    </row>
    <row r="769" spans="1:26" ht="12.65" customHeight="1" x14ac:dyDescent="0.35">
      <c r="A769" s="209" t="str">
        <f>RIGHT($C$84,3)&amp;"*"&amp;RIGHT($C$83,4)&amp;"*"&amp;AM$55&amp;"*"&amp;"A"</f>
        <v>o.1*186*7330*A</v>
      </c>
      <c r="B769" s="285">
        <f>ROUND(AM59,0)</f>
        <v>0</v>
      </c>
      <c r="C769" s="288">
        <f>ROUND(AM60,2)</f>
        <v>0</v>
      </c>
      <c r="D769" s="285">
        <f>ROUND(AM61,0)</f>
        <v>0</v>
      </c>
      <c r="E769" s="285">
        <f>ROUND(AM62,0)</f>
        <v>0</v>
      </c>
      <c r="F769" s="285">
        <f>ROUND(AM63,0)</f>
        <v>0</v>
      </c>
      <c r="G769" s="285">
        <f>ROUND(AM64,0)</f>
        <v>0</v>
      </c>
      <c r="H769" s="285">
        <f>ROUND(AM65,0)</f>
        <v>0</v>
      </c>
      <c r="I769" s="285">
        <f>ROUND(AM66,0)</f>
        <v>0</v>
      </c>
      <c r="J769" s="285">
        <f>ROUND(AM67,0)</f>
        <v>0</v>
      </c>
      <c r="K769" s="285">
        <f>ROUND(AM68,0)</f>
        <v>0</v>
      </c>
      <c r="L769" s="285">
        <f>ROUND(AM70,0)</f>
        <v>0</v>
      </c>
      <c r="M769" s="285">
        <f>ROUND(AM71,0)</f>
        <v>0</v>
      </c>
      <c r="N769" s="285">
        <f>ROUND(AM76,0)</f>
        <v>0</v>
      </c>
      <c r="O769" s="285">
        <f>ROUND(AM74,0)</f>
        <v>0</v>
      </c>
      <c r="P769" s="285">
        <f>IF(AM77&gt;0,ROUND(AM77,0),0)</f>
        <v>0</v>
      </c>
      <c r="Q769" s="285">
        <f>IF(AM78&gt;0,ROUND(AM78,0),0)</f>
        <v>0</v>
      </c>
      <c r="R769" s="285">
        <f>IF(AM79&gt;0,ROUND(AM79,0),0)</f>
        <v>0</v>
      </c>
      <c r="S769" s="285">
        <f>IF(AM80&gt;0,ROUND(AM80,0),0)</f>
        <v>0</v>
      </c>
      <c r="T769" s="288">
        <f>IF(AM81&gt;0,ROUND(AM81,2),0)</f>
        <v>0</v>
      </c>
      <c r="U769" s="285"/>
      <c r="X769" s="285"/>
      <c r="Y769" s="285"/>
      <c r="Z769" s="285">
        <f t="shared" si="21"/>
        <v>2367</v>
      </c>
    </row>
    <row r="770" spans="1:26" ht="12.65" customHeight="1" x14ac:dyDescent="0.35">
      <c r="A770" s="209" t="str">
        <f>RIGHT($C$84,3)&amp;"*"&amp;RIGHT($C$83,4)&amp;"*"&amp;AN$55&amp;"*"&amp;"A"</f>
        <v>o.1*186*7340*A</v>
      </c>
      <c r="B770" s="285">
        <f>ROUND(AN59,0)</f>
        <v>0</v>
      </c>
      <c r="C770" s="288">
        <f>ROUND(AN60,2)</f>
        <v>0</v>
      </c>
      <c r="D770" s="285">
        <f>ROUND(AN61,0)</f>
        <v>0</v>
      </c>
      <c r="E770" s="285">
        <f>ROUND(AN62,0)</f>
        <v>0</v>
      </c>
      <c r="F770" s="285">
        <f>ROUND(AN63,0)</f>
        <v>0</v>
      </c>
      <c r="G770" s="285">
        <f>ROUND(AN64,0)</f>
        <v>0</v>
      </c>
      <c r="H770" s="285">
        <f>ROUND(AN65,0)</f>
        <v>0</v>
      </c>
      <c r="I770" s="285">
        <f>ROUND(AN66,0)</f>
        <v>0</v>
      </c>
      <c r="J770" s="285">
        <f>ROUND(AN67,0)</f>
        <v>0</v>
      </c>
      <c r="K770" s="285">
        <f>ROUND(AN68,0)</f>
        <v>0</v>
      </c>
      <c r="L770" s="285">
        <f>ROUND(AN70,0)</f>
        <v>0</v>
      </c>
      <c r="M770" s="285">
        <f>ROUND(AN71,0)</f>
        <v>0</v>
      </c>
      <c r="N770" s="285">
        <f>ROUND(AN76,0)</f>
        <v>0</v>
      </c>
      <c r="O770" s="285">
        <f>ROUND(AN74,0)</f>
        <v>0</v>
      </c>
      <c r="P770" s="285">
        <f>IF(AN77&gt;0,ROUND(AN77,0),0)</f>
        <v>0</v>
      </c>
      <c r="Q770" s="285">
        <f>IF(AN78&gt;0,ROUND(AN78,0),0)</f>
        <v>0</v>
      </c>
      <c r="R770" s="285">
        <f>IF(AN79&gt;0,ROUND(AN79,0),0)</f>
        <v>0</v>
      </c>
      <c r="S770" s="285">
        <f>IF(AN80&gt;0,ROUND(AN80,0),0)</f>
        <v>0</v>
      </c>
      <c r="T770" s="288">
        <f>IF(AN81&gt;0,ROUND(AN81,2),0)</f>
        <v>0</v>
      </c>
      <c r="U770" s="285"/>
      <c r="X770" s="285"/>
      <c r="Y770" s="285"/>
      <c r="Z770" s="285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o.1*186*7350*A</v>
      </c>
      <c r="B771" s="285">
        <f>ROUND(AO59,0)</f>
        <v>7235</v>
      </c>
      <c r="C771" s="288">
        <f>ROUND(AO60,2)</f>
        <v>0</v>
      </c>
      <c r="D771" s="285">
        <f>ROUND(AO61,0)</f>
        <v>0</v>
      </c>
      <c r="E771" s="285">
        <f>ROUND(AO62,0)</f>
        <v>0</v>
      </c>
      <c r="F771" s="285">
        <f>ROUND(AO63,0)</f>
        <v>0</v>
      </c>
      <c r="G771" s="285">
        <f>ROUND(AO64,0)</f>
        <v>0</v>
      </c>
      <c r="H771" s="285">
        <f>ROUND(AO65,0)</f>
        <v>0</v>
      </c>
      <c r="I771" s="285">
        <f>ROUND(AO66,0)</f>
        <v>0</v>
      </c>
      <c r="J771" s="285">
        <f>ROUND(AO67,0)</f>
        <v>0</v>
      </c>
      <c r="K771" s="285">
        <f>ROUND(AO68,0)</f>
        <v>0</v>
      </c>
      <c r="L771" s="285">
        <f>ROUND(AO70,0)</f>
        <v>0</v>
      </c>
      <c r="M771" s="285">
        <f>ROUND(AO71,0)</f>
        <v>0</v>
      </c>
      <c r="N771" s="285">
        <f>ROUND(AO76,0)</f>
        <v>0</v>
      </c>
      <c r="O771" s="285">
        <f>ROUND(AO74,0)</f>
        <v>1430552</v>
      </c>
      <c r="P771" s="285">
        <f>IF(AO77&gt;0,ROUND(AO77,0),0)</f>
        <v>0</v>
      </c>
      <c r="Q771" s="285">
        <f>IF(AO78&gt;0,ROUND(AO78,0),0)</f>
        <v>909</v>
      </c>
      <c r="R771" s="285">
        <f>IF(AO79&gt;0,ROUND(AO79,0),0)</f>
        <v>0</v>
      </c>
      <c r="S771" s="285">
        <f>IF(AO80&gt;0,ROUND(AO80,0),0)</f>
        <v>0</v>
      </c>
      <c r="T771" s="288">
        <f>IF(AO81&gt;0,ROUND(AO81,2),0)</f>
        <v>0</v>
      </c>
      <c r="U771" s="285"/>
      <c r="X771" s="285"/>
      <c r="Y771" s="285"/>
      <c r="Z771" s="285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o.1*186*7380*A</v>
      </c>
      <c r="B772" s="285">
        <f>ROUND(AP59,0)</f>
        <v>0</v>
      </c>
      <c r="C772" s="288">
        <f>ROUND(AP60,2)</f>
        <v>0</v>
      </c>
      <c r="D772" s="285">
        <f>ROUND(AP61,0)</f>
        <v>0</v>
      </c>
      <c r="E772" s="285">
        <f>ROUND(AP62,0)</f>
        <v>0</v>
      </c>
      <c r="F772" s="285">
        <f>ROUND(AP63,0)</f>
        <v>0</v>
      </c>
      <c r="G772" s="285">
        <f>ROUND(AP64,0)</f>
        <v>0</v>
      </c>
      <c r="H772" s="285">
        <f>ROUND(AP65,0)</f>
        <v>0</v>
      </c>
      <c r="I772" s="285">
        <f>ROUND(AP66,0)</f>
        <v>0</v>
      </c>
      <c r="J772" s="285">
        <f>ROUND(AP67,0)</f>
        <v>0</v>
      </c>
      <c r="K772" s="285">
        <f>ROUND(AP68,0)</f>
        <v>0</v>
      </c>
      <c r="L772" s="285">
        <f>ROUND(AP70,0)</f>
        <v>0</v>
      </c>
      <c r="M772" s="285">
        <f>ROUND(AP71,0)</f>
        <v>0</v>
      </c>
      <c r="N772" s="285">
        <f>ROUND(AP76,0)</f>
        <v>0</v>
      </c>
      <c r="O772" s="285">
        <f>ROUND(AP74,0)</f>
        <v>0</v>
      </c>
      <c r="P772" s="285">
        <f>IF(AP77&gt;0,ROUND(AP77,0),0)</f>
        <v>0</v>
      </c>
      <c r="Q772" s="285">
        <f>IF(AP78&gt;0,ROUND(AP78,0),0)</f>
        <v>0</v>
      </c>
      <c r="R772" s="285">
        <f>IF(AP79&gt;0,ROUND(AP79,0),0)</f>
        <v>0</v>
      </c>
      <c r="S772" s="285">
        <f>IF(AP80&gt;0,ROUND(AP80,0),0)</f>
        <v>0</v>
      </c>
      <c r="T772" s="288">
        <f>IF(AP81&gt;0,ROUND(AP81,2),0)</f>
        <v>0</v>
      </c>
      <c r="U772" s="285"/>
      <c r="X772" s="285"/>
      <c r="Y772" s="285"/>
      <c r="Z772" s="285">
        <f t="shared" si="21"/>
        <v>215499</v>
      </c>
    </row>
    <row r="773" spans="1:26" ht="12.65" customHeight="1" x14ac:dyDescent="0.35">
      <c r="A773" s="209" t="str">
        <f>RIGHT($C$84,3)&amp;"*"&amp;RIGHT($C$83,4)&amp;"*"&amp;AQ$55&amp;"*"&amp;"A"</f>
        <v>o.1*186*7390*A</v>
      </c>
      <c r="B773" s="285">
        <f>ROUND(AQ59,0)</f>
        <v>0</v>
      </c>
      <c r="C773" s="288">
        <f>ROUND(AQ60,2)</f>
        <v>0</v>
      </c>
      <c r="D773" s="285">
        <f>ROUND(AQ61,0)</f>
        <v>0</v>
      </c>
      <c r="E773" s="285">
        <f>ROUND(AQ62,0)</f>
        <v>0</v>
      </c>
      <c r="F773" s="285">
        <f>ROUND(AQ63,0)</f>
        <v>0</v>
      </c>
      <c r="G773" s="285">
        <f>ROUND(AQ64,0)</f>
        <v>0</v>
      </c>
      <c r="H773" s="285">
        <f>ROUND(AQ65,0)</f>
        <v>0</v>
      </c>
      <c r="I773" s="285">
        <f>ROUND(AQ66,0)</f>
        <v>0</v>
      </c>
      <c r="J773" s="285">
        <f>ROUND(AQ67,0)</f>
        <v>0</v>
      </c>
      <c r="K773" s="285">
        <f>ROUND(AQ68,0)</f>
        <v>0</v>
      </c>
      <c r="L773" s="285">
        <f>ROUND(AQ70,0)</f>
        <v>0</v>
      </c>
      <c r="M773" s="285">
        <f>ROUND(AQ71,0)</f>
        <v>0</v>
      </c>
      <c r="N773" s="285">
        <f>ROUND(AQ76,0)</f>
        <v>0</v>
      </c>
      <c r="O773" s="285">
        <f>ROUND(AQ74,0)</f>
        <v>0</v>
      </c>
      <c r="P773" s="285">
        <f>IF(AQ77&gt;0,ROUND(AQ77,0),0)</f>
        <v>0</v>
      </c>
      <c r="Q773" s="285">
        <f>IF(AQ78&gt;0,ROUND(AQ78,0),0)</f>
        <v>0</v>
      </c>
      <c r="R773" s="285">
        <f>IF(AQ79&gt;0,ROUND(AQ79,0),0)</f>
        <v>0</v>
      </c>
      <c r="S773" s="285">
        <f>IF(AQ80&gt;0,ROUND(AQ80,0),0)</f>
        <v>0</v>
      </c>
      <c r="T773" s="288">
        <f>IF(AQ81&gt;0,ROUND(AQ81,2),0)</f>
        <v>0</v>
      </c>
      <c r="U773" s="285"/>
      <c r="X773" s="285"/>
      <c r="Y773" s="285"/>
      <c r="Z773" s="285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o.1*186*7400*A</v>
      </c>
      <c r="B774" s="285">
        <f>ROUND(AR59,0)</f>
        <v>0</v>
      </c>
      <c r="C774" s="288">
        <f>ROUND(AR60,2)</f>
        <v>0</v>
      </c>
      <c r="D774" s="285">
        <f>ROUND(AR61,0)</f>
        <v>0</v>
      </c>
      <c r="E774" s="285">
        <f>ROUND(AR62,0)</f>
        <v>0</v>
      </c>
      <c r="F774" s="285">
        <f>ROUND(AR63,0)</f>
        <v>0</v>
      </c>
      <c r="G774" s="285">
        <f>ROUND(AR64,0)</f>
        <v>0</v>
      </c>
      <c r="H774" s="285">
        <f>ROUND(AR65,0)</f>
        <v>0</v>
      </c>
      <c r="I774" s="285">
        <f>ROUND(AR66,0)</f>
        <v>0</v>
      </c>
      <c r="J774" s="285">
        <f>ROUND(AR67,0)</f>
        <v>0</v>
      </c>
      <c r="K774" s="285">
        <f>ROUND(AR68,0)</f>
        <v>0</v>
      </c>
      <c r="L774" s="285">
        <f>ROUND(AR70,0)</f>
        <v>0</v>
      </c>
      <c r="M774" s="285">
        <f>ROUND(AR71,0)</f>
        <v>0</v>
      </c>
      <c r="N774" s="285">
        <f>ROUND(AR76,0)</f>
        <v>0</v>
      </c>
      <c r="O774" s="285">
        <f>ROUND(AR74,0)</f>
        <v>0</v>
      </c>
      <c r="P774" s="285">
        <f>IF(AR77&gt;0,ROUND(AR77,0),0)</f>
        <v>0</v>
      </c>
      <c r="Q774" s="285">
        <f>IF(AR78&gt;0,ROUND(AR78,0),0)</f>
        <v>0</v>
      </c>
      <c r="R774" s="285">
        <f>IF(AR79&gt;0,ROUND(AR79,0),0)</f>
        <v>0</v>
      </c>
      <c r="S774" s="285">
        <f>IF(AR80&gt;0,ROUND(AR80,0),0)</f>
        <v>0</v>
      </c>
      <c r="T774" s="288">
        <f>IF(AR81&gt;0,ROUND(AR81,2),0)</f>
        <v>0</v>
      </c>
      <c r="U774" s="285"/>
      <c r="X774" s="285"/>
      <c r="Y774" s="285"/>
      <c r="Z774" s="285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o.1*186*7410*A</v>
      </c>
      <c r="B775" s="285">
        <f>ROUND(AS59,0)</f>
        <v>0</v>
      </c>
      <c r="C775" s="288">
        <f>ROUND(AS60,2)</f>
        <v>0</v>
      </c>
      <c r="D775" s="285">
        <f>ROUND(AS61,0)</f>
        <v>0</v>
      </c>
      <c r="E775" s="285">
        <f>ROUND(AS62,0)</f>
        <v>0</v>
      </c>
      <c r="F775" s="285">
        <f>ROUND(AS63,0)</f>
        <v>0</v>
      </c>
      <c r="G775" s="285">
        <f>ROUND(AS64,0)</f>
        <v>0</v>
      </c>
      <c r="H775" s="285">
        <f>ROUND(AS65,0)</f>
        <v>0</v>
      </c>
      <c r="I775" s="285">
        <f>ROUND(AS66,0)</f>
        <v>0</v>
      </c>
      <c r="J775" s="285">
        <f>ROUND(AS67,0)</f>
        <v>0</v>
      </c>
      <c r="K775" s="285">
        <f>ROUND(AS68,0)</f>
        <v>0</v>
      </c>
      <c r="L775" s="285">
        <f>ROUND(AS70,0)</f>
        <v>0</v>
      </c>
      <c r="M775" s="285">
        <f>ROUND(AS71,0)</f>
        <v>0</v>
      </c>
      <c r="N775" s="285">
        <f>ROUND(AS76,0)</f>
        <v>0</v>
      </c>
      <c r="O775" s="285">
        <f>ROUND(AS74,0)</f>
        <v>0</v>
      </c>
      <c r="P775" s="285">
        <f>IF(AS77&gt;0,ROUND(AS77,0),0)</f>
        <v>0</v>
      </c>
      <c r="Q775" s="285">
        <f>IF(AS78&gt;0,ROUND(AS78,0),0)</f>
        <v>0</v>
      </c>
      <c r="R775" s="285">
        <f>IF(AS79&gt;0,ROUND(AS79,0),0)</f>
        <v>0</v>
      </c>
      <c r="S775" s="285">
        <f>IF(AS80&gt;0,ROUND(AS80,0),0)</f>
        <v>0</v>
      </c>
      <c r="T775" s="288">
        <f>IF(AS81&gt;0,ROUND(AS81,2),0)</f>
        <v>0</v>
      </c>
      <c r="U775" s="285"/>
      <c r="X775" s="285"/>
      <c r="Y775" s="285"/>
      <c r="Z775" s="285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o.1*186*7420*A</v>
      </c>
      <c r="B776" s="285">
        <f>ROUND(AT59,0)</f>
        <v>0</v>
      </c>
      <c r="C776" s="288">
        <f>ROUND(AT60,2)</f>
        <v>0</v>
      </c>
      <c r="D776" s="285">
        <f>ROUND(AT61,0)</f>
        <v>0</v>
      </c>
      <c r="E776" s="285">
        <f>ROUND(AT62,0)</f>
        <v>0</v>
      </c>
      <c r="F776" s="285">
        <f>ROUND(AT63,0)</f>
        <v>0</v>
      </c>
      <c r="G776" s="285">
        <f>ROUND(AT64,0)</f>
        <v>0</v>
      </c>
      <c r="H776" s="285">
        <f>ROUND(AT65,0)</f>
        <v>0</v>
      </c>
      <c r="I776" s="285">
        <f>ROUND(AT66,0)</f>
        <v>0</v>
      </c>
      <c r="J776" s="285">
        <f>ROUND(AT67,0)</f>
        <v>0</v>
      </c>
      <c r="K776" s="285">
        <f>ROUND(AT68,0)</f>
        <v>0</v>
      </c>
      <c r="L776" s="285">
        <f>ROUND(AT70,0)</f>
        <v>0</v>
      </c>
      <c r="M776" s="285">
        <f>ROUND(AT71,0)</f>
        <v>0</v>
      </c>
      <c r="N776" s="285">
        <f>ROUND(AT76,0)</f>
        <v>0</v>
      </c>
      <c r="O776" s="285">
        <f>ROUND(AT74,0)</f>
        <v>0</v>
      </c>
      <c r="P776" s="285">
        <f>IF(AT77&gt;0,ROUND(AT77,0),0)</f>
        <v>0</v>
      </c>
      <c r="Q776" s="285">
        <f>IF(AT78&gt;0,ROUND(AT78,0),0)</f>
        <v>0</v>
      </c>
      <c r="R776" s="285">
        <f>IF(AT79&gt;0,ROUND(AT79,0),0)</f>
        <v>0</v>
      </c>
      <c r="S776" s="285">
        <f>IF(AT80&gt;0,ROUND(AT80,0),0)</f>
        <v>0</v>
      </c>
      <c r="T776" s="288">
        <f>IF(AT81&gt;0,ROUND(AT81,2),0)</f>
        <v>0</v>
      </c>
      <c r="U776" s="285"/>
      <c r="X776" s="285"/>
      <c r="Y776" s="285"/>
      <c r="Z776" s="285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o.1*186*7430*A</v>
      </c>
      <c r="B777" s="285">
        <f>ROUND(AU59,0)</f>
        <v>0</v>
      </c>
      <c r="C777" s="288">
        <f>ROUND(AU60,2)</f>
        <v>0</v>
      </c>
      <c r="D777" s="285">
        <f>ROUND(AU61,0)</f>
        <v>0</v>
      </c>
      <c r="E777" s="285">
        <f>ROUND(AU62,0)</f>
        <v>0</v>
      </c>
      <c r="F777" s="285">
        <f>ROUND(AU63,0)</f>
        <v>0</v>
      </c>
      <c r="G777" s="285">
        <f>ROUND(AU64,0)</f>
        <v>0</v>
      </c>
      <c r="H777" s="285">
        <f>ROUND(AU65,0)</f>
        <v>0</v>
      </c>
      <c r="I777" s="285">
        <f>ROUND(AU66,0)</f>
        <v>0</v>
      </c>
      <c r="J777" s="285">
        <f>ROUND(AU67,0)</f>
        <v>0</v>
      </c>
      <c r="K777" s="285">
        <f>ROUND(AU68,0)</f>
        <v>0</v>
      </c>
      <c r="L777" s="285">
        <f>ROUND(AU70,0)</f>
        <v>0</v>
      </c>
      <c r="M777" s="285">
        <f>ROUND(AU71,0)</f>
        <v>0</v>
      </c>
      <c r="N777" s="285">
        <f>ROUND(AU76,0)</f>
        <v>0</v>
      </c>
      <c r="O777" s="285">
        <f>ROUND(AU74,0)</f>
        <v>0</v>
      </c>
      <c r="P777" s="285">
        <f>IF(AU77&gt;0,ROUND(AU77,0),0)</f>
        <v>0</v>
      </c>
      <c r="Q777" s="285">
        <f>IF(AU78&gt;0,ROUND(AU78,0),0)</f>
        <v>0</v>
      </c>
      <c r="R777" s="285">
        <f>IF(AU79&gt;0,ROUND(AU79,0),0)</f>
        <v>0</v>
      </c>
      <c r="S777" s="285">
        <f>IF(AU80&gt;0,ROUND(AU80,0),0)</f>
        <v>0</v>
      </c>
      <c r="T777" s="288">
        <f>IF(AU81&gt;0,ROUND(AU81,2),0)</f>
        <v>0</v>
      </c>
      <c r="U777" s="285"/>
      <c r="X777" s="285"/>
      <c r="Y777" s="285"/>
      <c r="Z777" s="285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o.1*186*7490*A</v>
      </c>
      <c r="B778" s="285"/>
      <c r="C778" s="288">
        <f>ROUND(AV60,2)</f>
        <v>0</v>
      </c>
      <c r="D778" s="285">
        <f>ROUND(AV61,0)</f>
        <v>0</v>
      </c>
      <c r="E778" s="285">
        <f>ROUND(AV62,0)</f>
        <v>0</v>
      </c>
      <c r="F778" s="285">
        <f>ROUND(AV63,0)</f>
        <v>0</v>
      </c>
      <c r="G778" s="285">
        <f>ROUND(AV64,0)</f>
        <v>-17</v>
      </c>
      <c r="H778" s="285">
        <f>ROUND(AV65,0)</f>
        <v>0</v>
      </c>
      <c r="I778" s="285">
        <f>ROUND(AV66,0)</f>
        <v>0</v>
      </c>
      <c r="J778" s="285">
        <f>ROUND(AV67,0)</f>
        <v>0</v>
      </c>
      <c r="K778" s="285">
        <f>ROUND(AV68,0)</f>
        <v>0</v>
      </c>
      <c r="L778" s="285">
        <f>ROUND(AV70,0)</f>
        <v>0</v>
      </c>
      <c r="M778" s="285">
        <f>ROUND(AV71,0)</f>
        <v>-17</v>
      </c>
      <c r="N778" s="285">
        <f>ROUND(AV76,0)</f>
        <v>0</v>
      </c>
      <c r="O778" s="285">
        <f>ROUND(AV74,0)</f>
        <v>0</v>
      </c>
      <c r="P778" s="285">
        <f>IF(AV77&gt;0,ROUND(AV77,0),0)</f>
        <v>0</v>
      </c>
      <c r="Q778" s="285">
        <f>IF(AV78&gt;0,ROUND(AV78,0),0)</f>
        <v>0</v>
      </c>
      <c r="R778" s="285">
        <f>IF(AV79&gt;0,ROUND(AV79,0),0)</f>
        <v>0</v>
      </c>
      <c r="S778" s="285">
        <f>IF(AV80&gt;0,ROUND(AV80,0),0)</f>
        <v>0</v>
      </c>
      <c r="T778" s="288">
        <f>IF(AV81&gt;0,ROUND(AV81,2),0)</f>
        <v>0</v>
      </c>
      <c r="U778" s="285"/>
      <c r="X778" s="285"/>
      <c r="Y778" s="285"/>
      <c r="Z778" s="285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o.1*186*8200*A</v>
      </c>
      <c r="B779" s="285"/>
      <c r="C779" s="288">
        <f>ROUND(AW60,2)</f>
        <v>0</v>
      </c>
      <c r="D779" s="285">
        <f>ROUND(AW61,0)</f>
        <v>0</v>
      </c>
      <c r="E779" s="285">
        <f>ROUND(AW62,0)</f>
        <v>0</v>
      </c>
      <c r="F779" s="285">
        <f>ROUND(AW63,0)</f>
        <v>0</v>
      </c>
      <c r="G779" s="285">
        <f>ROUND(AW64,0)</f>
        <v>0</v>
      </c>
      <c r="H779" s="285">
        <f>ROUND(AW65,0)</f>
        <v>0</v>
      </c>
      <c r="I779" s="285">
        <f>ROUND(AW66,0)</f>
        <v>0</v>
      </c>
      <c r="J779" s="285">
        <f>ROUND(AW67,0)</f>
        <v>0</v>
      </c>
      <c r="K779" s="285">
        <f>ROUND(AW68,0)</f>
        <v>0</v>
      </c>
      <c r="L779" s="285">
        <f>ROUND(AW70,0)</f>
        <v>0</v>
      </c>
      <c r="M779" s="285">
        <f>ROUND(AW71,0)</f>
        <v>0</v>
      </c>
      <c r="N779" s="285"/>
      <c r="O779" s="285"/>
      <c r="P779" s="285">
        <f>IF(AW77&gt;0,ROUND(AW77,0),0)</f>
        <v>0</v>
      </c>
      <c r="Q779" s="285">
        <f>IF(AW78&gt;0,ROUND(AW78,0),0)</f>
        <v>0</v>
      </c>
      <c r="R779" s="285">
        <f>IF(AW79&gt;0,ROUND(AW79,0),0)</f>
        <v>0</v>
      </c>
      <c r="S779" s="285">
        <f>IF(AW80&gt;0,ROUND(AW80,0),0)</f>
        <v>0</v>
      </c>
      <c r="T779" s="288">
        <f>IF(AW81&gt;0,ROUND(AW81,2),0)</f>
        <v>0</v>
      </c>
      <c r="U779" s="285"/>
      <c r="X779" s="285"/>
      <c r="Y779" s="285"/>
      <c r="Z779" s="285"/>
    </row>
    <row r="780" spans="1:26" ht="12.65" customHeight="1" x14ac:dyDescent="0.35">
      <c r="A780" s="209" t="str">
        <f>RIGHT($C$84,3)&amp;"*"&amp;RIGHT($C$83,4)&amp;"*"&amp;AX$55&amp;"*"&amp;"A"</f>
        <v>o.1*186*8310*A</v>
      </c>
      <c r="B780" s="285"/>
      <c r="C780" s="288">
        <f>ROUND(AX60,2)</f>
        <v>0</v>
      </c>
      <c r="D780" s="285">
        <f>ROUND(AX61,0)</f>
        <v>0</v>
      </c>
      <c r="E780" s="285">
        <f>ROUND(AX62,0)</f>
        <v>0</v>
      </c>
      <c r="F780" s="285">
        <f>ROUND(AX63,0)</f>
        <v>0</v>
      </c>
      <c r="G780" s="285">
        <f>ROUND(AX64,0)</f>
        <v>0</v>
      </c>
      <c r="H780" s="285">
        <f>ROUND(AX65,0)</f>
        <v>0</v>
      </c>
      <c r="I780" s="285">
        <f>ROUND(AX66,0)</f>
        <v>0</v>
      </c>
      <c r="J780" s="285">
        <f>ROUND(AX67,0)</f>
        <v>0</v>
      </c>
      <c r="K780" s="285">
        <f>ROUND(AX68,0)</f>
        <v>0</v>
      </c>
      <c r="L780" s="285">
        <f>ROUND(AX70,0)</f>
        <v>0</v>
      </c>
      <c r="M780" s="285">
        <f>ROUND(AX71,0)</f>
        <v>0</v>
      </c>
      <c r="N780" s="285"/>
      <c r="O780" s="285"/>
      <c r="P780" s="285">
        <f>IF(AX77&gt;0,ROUND(AX77,0),0)</f>
        <v>0</v>
      </c>
      <c r="Q780" s="285">
        <f>IF(AX78&gt;0,ROUND(AX78,0),0)</f>
        <v>0</v>
      </c>
      <c r="R780" s="285">
        <f>IF(AX79&gt;0,ROUND(AX79,0),0)</f>
        <v>0</v>
      </c>
      <c r="S780" s="285">
        <f>IF(AX80&gt;0,ROUND(AX80,0),0)</f>
        <v>0</v>
      </c>
      <c r="T780" s="288">
        <f>IF(AX81&gt;0,ROUND(AX81,2),0)</f>
        <v>0</v>
      </c>
      <c r="U780" s="285"/>
      <c r="X780" s="285"/>
      <c r="Y780" s="285"/>
      <c r="Z780" s="285"/>
    </row>
    <row r="781" spans="1:26" ht="12.65" customHeight="1" x14ac:dyDescent="0.35">
      <c r="A781" s="209" t="str">
        <f>RIGHT($C$84,3)&amp;"*"&amp;RIGHT($C$83,4)&amp;"*"&amp;AY$55&amp;"*"&amp;"A"</f>
        <v>o.1*186*8320*A</v>
      </c>
      <c r="B781" s="285">
        <f>ROUND(AY59,0)</f>
        <v>7643</v>
      </c>
      <c r="C781" s="288">
        <f>ROUND(AY60,2)</f>
        <v>7.26</v>
      </c>
      <c r="D781" s="285">
        <f>ROUND(AY61,0)</f>
        <v>360928</v>
      </c>
      <c r="E781" s="285">
        <f>ROUND(AY62,0)</f>
        <v>83114</v>
      </c>
      <c r="F781" s="285">
        <f>ROUND(AY63,0)</f>
        <v>375</v>
      </c>
      <c r="G781" s="285">
        <f>ROUND(AY64,0)</f>
        <v>146586</v>
      </c>
      <c r="H781" s="285">
        <f>ROUND(AY65,0)</f>
        <v>0</v>
      </c>
      <c r="I781" s="285">
        <f>ROUND(AY66,0)</f>
        <v>3453</v>
      </c>
      <c r="J781" s="285">
        <f>ROUND(AY67,0)</f>
        <v>52770</v>
      </c>
      <c r="K781" s="285">
        <f>ROUND(AY68,0)</f>
        <v>0</v>
      </c>
      <c r="L781" s="285">
        <f>ROUND(AY70,0)</f>
        <v>0</v>
      </c>
      <c r="M781" s="285">
        <f>ROUND(AY71,0)</f>
        <v>649612</v>
      </c>
      <c r="N781" s="285"/>
      <c r="O781" s="285"/>
      <c r="P781" s="285">
        <f>IF(AY77&gt;0,ROUND(AY77,0),0)</f>
        <v>0</v>
      </c>
      <c r="Q781" s="285">
        <f>IF(AY78&gt;0,ROUND(AY78,0),0)</f>
        <v>0</v>
      </c>
      <c r="R781" s="285">
        <f>IF(AY79&gt;0,ROUND(AY79,0),0)</f>
        <v>0</v>
      </c>
      <c r="S781" s="285">
        <f>IF(AY80&gt;0,ROUND(AY80,0),0)</f>
        <v>0</v>
      </c>
      <c r="T781" s="288">
        <f>IF(AY81&gt;0,ROUND(AY81,2),0)</f>
        <v>0</v>
      </c>
      <c r="U781" s="285"/>
      <c r="X781" s="285"/>
      <c r="Y781" s="285"/>
      <c r="Z781" s="285"/>
    </row>
    <row r="782" spans="1:26" ht="12.65" customHeight="1" x14ac:dyDescent="0.35">
      <c r="A782" s="209" t="str">
        <f>RIGHT($C$84,3)&amp;"*"&amp;RIGHT($C$83,4)&amp;"*"&amp;AZ$55&amp;"*"&amp;"A"</f>
        <v>o.1*186*8330*A</v>
      </c>
      <c r="B782" s="285">
        <f>ROUND(AZ59,0)</f>
        <v>0</v>
      </c>
      <c r="C782" s="288">
        <f>ROUND(AZ60,2)</f>
        <v>0</v>
      </c>
      <c r="D782" s="285">
        <f>ROUND(AZ61,0)</f>
        <v>0</v>
      </c>
      <c r="E782" s="285">
        <f>ROUND(AZ62,0)</f>
        <v>0</v>
      </c>
      <c r="F782" s="285">
        <f>ROUND(AZ63,0)</f>
        <v>0</v>
      </c>
      <c r="G782" s="285">
        <f>ROUND(AZ64,0)</f>
        <v>424</v>
      </c>
      <c r="H782" s="285">
        <f>ROUND(AZ65,0)</f>
        <v>0</v>
      </c>
      <c r="I782" s="285">
        <f>ROUND(AZ66,0)</f>
        <v>3580</v>
      </c>
      <c r="J782" s="285">
        <f>ROUND(AZ67,0)</f>
        <v>127465</v>
      </c>
      <c r="K782" s="285">
        <f>ROUND(AZ68,0)</f>
        <v>0</v>
      </c>
      <c r="L782" s="285">
        <f>ROUND(AZ70,0)</f>
        <v>0</v>
      </c>
      <c r="M782" s="285">
        <f>ROUND(AZ71,0)</f>
        <v>131469</v>
      </c>
      <c r="N782" s="285"/>
      <c r="O782" s="285"/>
      <c r="P782" s="285">
        <f>IF(AZ77&gt;0,ROUND(AZ77,0),0)</f>
        <v>0</v>
      </c>
      <c r="Q782" s="285">
        <f>IF(AZ78&gt;0,ROUND(AZ78,0),0)</f>
        <v>0</v>
      </c>
      <c r="R782" s="285">
        <f>IF(AZ79&gt;0,ROUND(AZ79,0),0)</f>
        <v>0</v>
      </c>
      <c r="S782" s="285">
        <f>IF(AZ80&gt;0,ROUND(AZ80,0),0)</f>
        <v>0</v>
      </c>
      <c r="T782" s="288">
        <f>IF(AZ81&gt;0,ROUND(AZ81,2),0)</f>
        <v>0</v>
      </c>
      <c r="U782" s="285"/>
      <c r="X782" s="285"/>
      <c r="Y782" s="285"/>
      <c r="Z782" s="285"/>
    </row>
    <row r="783" spans="1:26" ht="12.65" customHeight="1" x14ac:dyDescent="0.35">
      <c r="A783" s="209" t="str">
        <f>RIGHT($C$84,3)&amp;"*"&amp;RIGHT($C$83,4)&amp;"*"&amp;BA$55&amp;"*"&amp;"A"</f>
        <v>o.1*186*8350*A</v>
      </c>
      <c r="B783" s="285">
        <f>ROUND(BA59,0)</f>
        <v>0</v>
      </c>
      <c r="C783" s="288">
        <f>ROUND(BA60,2)</f>
        <v>0</v>
      </c>
      <c r="D783" s="285">
        <f>ROUND(BA61,0)</f>
        <v>0</v>
      </c>
      <c r="E783" s="285">
        <f>ROUND(BA62,0)</f>
        <v>0</v>
      </c>
      <c r="F783" s="285">
        <f>ROUND(BA63,0)</f>
        <v>0</v>
      </c>
      <c r="G783" s="285">
        <f>ROUND(BA64,0)</f>
        <v>0</v>
      </c>
      <c r="H783" s="285">
        <f>ROUND(BA65,0)</f>
        <v>0</v>
      </c>
      <c r="I783" s="285">
        <f>ROUND(BA66,0)</f>
        <v>0</v>
      </c>
      <c r="J783" s="285">
        <f>ROUND(BA67,0)</f>
        <v>0</v>
      </c>
      <c r="K783" s="285">
        <f>ROUND(BA68,0)</f>
        <v>0</v>
      </c>
      <c r="L783" s="285">
        <f>ROUND(BA70,0)</f>
        <v>0</v>
      </c>
      <c r="M783" s="285">
        <f>ROUND(BA71,0)</f>
        <v>0</v>
      </c>
      <c r="N783" s="285"/>
      <c r="O783" s="285"/>
      <c r="P783" s="285">
        <f>IF(BA77&gt;0,ROUND(BA77,0),0)</f>
        <v>0</v>
      </c>
      <c r="Q783" s="285">
        <f>IF(BA78&gt;0,ROUND(BA78,0),0)</f>
        <v>1360</v>
      </c>
      <c r="R783" s="285">
        <f>IF(BA79&gt;0,ROUND(BA79,0),0)</f>
        <v>0</v>
      </c>
      <c r="S783" s="285">
        <f>IF(BA80&gt;0,ROUND(BA80,0),0)</f>
        <v>0</v>
      </c>
      <c r="T783" s="288">
        <f>IF(BA81&gt;0,ROUND(BA81,2),0)</f>
        <v>0</v>
      </c>
      <c r="U783" s="285"/>
      <c r="X783" s="285"/>
      <c r="Y783" s="285"/>
      <c r="Z783" s="285"/>
    </row>
    <row r="784" spans="1:26" ht="12.65" customHeight="1" x14ac:dyDescent="0.35">
      <c r="A784" s="209" t="str">
        <f>RIGHT($C$84,3)&amp;"*"&amp;RIGHT($C$83,4)&amp;"*"&amp;BB$55&amp;"*"&amp;"A"</f>
        <v>o.1*186*8360*A</v>
      </c>
      <c r="B784" s="285"/>
      <c r="C784" s="288">
        <f>ROUND(BB60,2)</f>
        <v>0</v>
      </c>
      <c r="D784" s="285">
        <f>ROUND(BB61,0)</f>
        <v>0</v>
      </c>
      <c r="E784" s="285">
        <f>ROUND(BB62,0)</f>
        <v>0</v>
      </c>
      <c r="F784" s="285">
        <f>ROUND(BB63,0)</f>
        <v>0</v>
      </c>
      <c r="G784" s="285">
        <f>ROUND(BB64,0)</f>
        <v>0</v>
      </c>
      <c r="H784" s="285">
        <f>ROUND(BB65,0)</f>
        <v>0</v>
      </c>
      <c r="I784" s="285">
        <f>ROUND(BB66,0)</f>
        <v>0</v>
      </c>
      <c r="J784" s="285">
        <f>ROUND(BB67,0)</f>
        <v>0</v>
      </c>
      <c r="K784" s="285">
        <f>ROUND(BB68,0)</f>
        <v>0</v>
      </c>
      <c r="L784" s="285">
        <f>ROUND(BB70,0)</f>
        <v>0</v>
      </c>
      <c r="M784" s="285">
        <f>ROUND(BB71,0)</f>
        <v>0</v>
      </c>
      <c r="N784" s="285"/>
      <c r="O784" s="285"/>
      <c r="P784" s="285">
        <f>IF(BB77&gt;0,ROUND(BB77,0),0)</f>
        <v>0</v>
      </c>
      <c r="Q784" s="285">
        <f>IF(BB78&gt;0,ROUND(BB78,0),0)</f>
        <v>0</v>
      </c>
      <c r="R784" s="285">
        <f>IF(BB79&gt;0,ROUND(BB79,0),0)</f>
        <v>0</v>
      </c>
      <c r="S784" s="285">
        <f>IF(BB80&gt;0,ROUND(BB80,0),0)</f>
        <v>0</v>
      </c>
      <c r="T784" s="288">
        <f>IF(BB81&gt;0,ROUND(BB81,2),0)</f>
        <v>0</v>
      </c>
      <c r="U784" s="285"/>
      <c r="X784" s="285"/>
      <c r="Y784" s="285"/>
      <c r="Z784" s="285"/>
    </row>
    <row r="785" spans="1:26" ht="12.65" customHeight="1" x14ac:dyDescent="0.35">
      <c r="A785" s="209" t="str">
        <f>RIGHT($C$84,3)&amp;"*"&amp;RIGHT($C$83,4)&amp;"*"&amp;BC$55&amp;"*"&amp;"A"</f>
        <v>o.1*186*8370*A</v>
      </c>
      <c r="B785" s="285"/>
      <c r="C785" s="288">
        <f>ROUND(BC60,2)</f>
        <v>0</v>
      </c>
      <c r="D785" s="285">
        <f>ROUND(BC61,0)</f>
        <v>0</v>
      </c>
      <c r="E785" s="285">
        <f>ROUND(BC62,0)</f>
        <v>0</v>
      </c>
      <c r="F785" s="285">
        <f>ROUND(BC63,0)</f>
        <v>0</v>
      </c>
      <c r="G785" s="285">
        <f>ROUND(BC64,0)</f>
        <v>0</v>
      </c>
      <c r="H785" s="285">
        <f>ROUND(BC65,0)</f>
        <v>0</v>
      </c>
      <c r="I785" s="285">
        <f>ROUND(BC66,0)</f>
        <v>0</v>
      </c>
      <c r="J785" s="285">
        <f>ROUND(BC67,0)</f>
        <v>0</v>
      </c>
      <c r="K785" s="285">
        <f>ROUND(BC68,0)</f>
        <v>0</v>
      </c>
      <c r="L785" s="285">
        <f>ROUND(BC70,0)</f>
        <v>0</v>
      </c>
      <c r="M785" s="285">
        <f>ROUND(BC71,0)</f>
        <v>0</v>
      </c>
      <c r="N785" s="285"/>
      <c r="O785" s="285"/>
      <c r="P785" s="285">
        <f>IF(BC77&gt;0,ROUND(BC77,0),0)</f>
        <v>0</v>
      </c>
      <c r="Q785" s="285">
        <f>IF(BC78&gt;0,ROUND(BC78,0),0)</f>
        <v>0</v>
      </c>
      <c r="R785" s="285">
        <f>IF(BC79&gt;0,ROUND(BC79,0),0)</f>
        <v>0</v>
      </c>
      <c r="S785" s="285">
        <f>IF(BC80&gt;0,ROUND(BC80,0),0)</f>
        <v>0</v>
      </c>
      <c r="T785" s="288">
        <f>IF(BC81&gt;0,ROUND(BC81,2),0)</f>
        <v>0</v>
      </c>
      <c r="U785" s="285"/>
      <c r="X785" s="285"/>
      <c r="Y785" s="285"/>
      <c r="Z785" s="285"/>
    </row>
    <row r="786" spans="1:26" ht="12.65" customHeight="1" x14ac:dyDescent="0.35">
      <c r="A786" s="209" t="str">
        <f>RIGHT($C$84,3)&amp;"*"&amp;RIGHT($C$83,4)&amp;"*"&amp;BD$55&amp;"*"&amp;"A"</f>
        <v>o.1*186*8420*A</v>
      </c>
      <c r="B786" s="285"/>
      <c r="C786" s="288">
        <f>ROUND(BD60,2)</f>
        <v>3.07</v>
      </c>
      <c r="D786" s="285">
        <f>ROUND(BD61,0)</f>
        <v>172336</v>
      </c>
      <c r="E786" s="285">
        <f>ROUND(BD62,0)</f>
        <v>39685</v>
      </c>
      <c r="F786" s="285">
        <f>ROUND(BD63,0)</f>
        <v>933</v>
      </c>
      <c r="G786" s="285">
        <f>ROUND(BD64,0)</f>
        <v>39244</v>
      </c>
      <c r="H786" s="285">
        <f>ROUND(BD65,0)</f>
        <v>0</v>
      </c>
      <c r="I786" s="285">
        <f>ROUND(BD66,0)</f>
        <v>597</v>
      </c>
      <c r="J786" s="285">
        <f>ROUND(BD67,0)</f>
        <v>34583</v>
      </c>
      <c r="K786" s="285">
        <f>ROUND(BD68,0)</f>
        <v>3382</v>
      </c>
      <c r="L786" s="285">
        <f>ROUND(BD70,0)</f>
        <v>0</v>
      </c>
      <c r="M786" s="285">
        <f>ROUND(BD71,0)</f>
        <v>372257</v>
      </c>
      <c r="N786" s="285"/>
      <c r="O786" s="285"/>
      <c r="P786" s="285">
        <f>IF(BD77&gt;0,ROUND(BD77,0),0)</f>
        <v>0</v>
      </c>
      <c r="Q786" s="285">
        <f>IF(BD78&gt;0,ROUND(BD78,0),0)</f>
        <v>0</v>
      </c>
      <c r="R786" s="285">
        <f>IF(BD79&gt;0,ROUND(BD79,0),0)</f>
        <v>0</v>
      </c>
      <c r="S786" s="285">
        <f>IF(BD80&gt;0,ROUND(BD80,0),0)</f>
        <v>0</v>
      </c>
      <c r="T786" s="288">
        <f>IF(BD81&gt;0,ROUND(BD81,2),0)</f>
        <v>0</v>
      </c>
      <c r="U786" s="285"/>
      <c r="X786" s="285"/>
      <c r="Y786" s="285"/>
      <c r="Z786" s="285"/>
    </row>
    <row r="787" spans="1:26" ht="12.65" customHeight="1" x14ac:dyDescent="0.35">
      <c r="A787" s="209" t="str">
        <f>RIGHT($C$84,3)&amp;"*"&amp;RIGHT($C$83,4)&amp;"*"&amp;BE$55&amp;"*"&amp;"A"</f>
        <v>o.1*186*8430*A</v>
      </c>
      <c r="B787" s="285">
        <f>ROUND(BE59,0)</f>
        <v>108180</v>
      </c>
      <c r="C787" s="288">
        <f>ROUND(BE60,2)</f>
        <v>3.71</v>
      </c>
      <c r="D787" s="285">
        <f>ROUND(BE61,0)</f>
        <v>216826</v>
      </c>
      <c r="E787" s="285">
        <f>ROUND(BE62,0)</f>
        <v>49930</v>
      </c>
      <c r="F787" s="285">
        <f>ROUND(BE63,0)</f>
        <v>0</v>
      </c>
      <c r="G787" s="285">
        <f>ROUND(BE64,0)</f>
        <v>61533</v>
      </c>
      <c r="H787" s="285">
        <f>ROUND(BE65,0)</f>
        <v>416138</v>
      </c>
      <c r="I787" s="285">
        <f>ROUND(BE66,0)</f>
        <v>263224</v>
      </c>
      <c r="J787" s="285">
        <f>ROUND(BE67,0)</f>
        <v>794834</v>
      </c>
      <c r="K787" s="285">
        <f>ROUND(BE68,0)</f>
        <v>11876</v>
      </c>
      <c r="L787" s="285">
        <f>ROUND(BE70,0)</f>
        <v>0</v>
      </c>
      <c r="M787" s="285">
        <f>ROUND(BE71,0)</f>
        <v>1818628</v>
      </c>
      <c r="N787" s="285"/>
      <c r="O787" s="285"/>
      <c r="P787" s="285">
        <f>IF(BE77&gt;0,ROUND(BE77,0),0)</f>
        <v>0</v>
      </c>
      <c r="Q787" s="285">
        <f>IF(BE78&gt;0,ROUND(BE78,0),0)</f>
        <v>0</v>
      </c>
      <c r="R787" s="285">
        <f>IF(BE79&gt;0,ROUND(BE79,0),0)</f>
        <v>0</v>
      </c>
      <c r="S787" s="285">
        <f>IF(BE80&gt;0,ROUND(BE80,0),0)</f>
        <v>0</v>
      </c>
      <c r="T787" s="288">
        <f>IF(BE81&gt;0,ROUND(BE81,2),0)</f>
        <v>0</v>
      </c>
      <c r="U787" s="285"/>
      <c r="X787" s="285"/>
      <c r="Y787" s="285"/>
      <c r="Z787" s="285"/>
    </row>
    <row r="788" spans="1:26" ht="12.65" customHeight="1" x14ac:dyDescent="0.35">
      <c r="A788" s="209" t="str">
        <f>RIGHT($C$84,3)&amp;"*"&amp;RIGHT($C$83,4)&amp;"*"&amp;BF$55&amp;"*"&amp;"A"</f>
        <v>o.1*186*8460*A</v>
      </c>
      <c r="B788" s="285"/>
      <c r="C788" s="288">
        <f>ROUND(BF60,2)</f>
        <v>0</v>
      </c>
      <c r="D788" s="285">
        <f>ROUND(BF61,0)</f>
        <v>485438</v>
      </c>
      <c r="E788" s="285">
        <f>ROUND(BF62,0)</f>
        <v>111785</v>
      </c>
      <c r="F788" s="285">
        <f>ROUND(BF63,0)</f>
        <v>0</v>
      </c>
      <c r="G788" s="285">
        <f>ROUND(BF64,0)</f>
        <v>98768</v>
      </c>
      <c r="H788" s="285">
        <f>ROUND(BF65,0)</f>
        <v>0</v>
      </c>
      <c r="I788" s="285">
        <f>ROUND(BF66,0)</f>
        <v>99642</v>
      </c>
      <c r="J788" s="285">
        <f>ROUND(BF67,0)</f>
        <v>54410</v>
      </c>
      <c r="K788" s="285">
        <f>ROUND(BF68,0)</f>
        <v>0</v>
      </c>
      <c r="L788" s="285">
        <f>ROUND(BF70,0)</f>
        <v>0</v>
      </c>
      <c r="M788" s="285">
        <f>ROUND(BF71,0)</f>
        <v>854586</v>
      </c>
      <c r="N788" s="285"/>
      <c r="O788" s="285"/>
      <c r="P788" s="285">
        <f>IF(BF77&gt;0,ROUND(BF77,0),0)</f>
        <v>30084</v>
      </c>
      <c r="Q788" s="285">
        <f>IF(BF78&gt;0,ROUND(BF78,0),0)</f>
        <v>0</v>
      </c>
      <c r="R788" s="285">
        <f>IF(BF79&gt;0,ROUND(BF79,0),0)</f>
        <v>0</v>
      </c>
      <c r="S788" s="285">
        <f>IF(BF80&gt;0,ROUND(BF80,0),0)</f>
        <v>0</v>
      </c>
      <c r="T788" s="288">
        <f>IF(BF81&gt;0,ROUND(BF81,2),0)</f>
        <v>0</v>
      </c>
      <c r="U788" s="285"/>
      <c r="X788" s="285"/>
      <c r="Y788" s="285"/>
      <c r="Z788" s="285"/>
    </row>
    <row r="789" spans="1:26" ht="12.65" customHeight="1" x14ac:dyDescent="0.35">
      <c r="A789" s="209" t="str">
        <f>RIGHT($C$84,3)&amp;"*"&amp;RIGHT($C$83,4)&amp;"*"&amp;BG$55&amp;"*"&amp;"A"</f>
        <v>o.1*186*8470*A</v>
      </c>
      <c r="B789" s="285"/>
      <c r="C789" s="288">
        <f>ROUND(BG60,2)</f>
        <v>14.47</v>
      </c>
      <c r="D789" s="285">
        <f>ROUND(BG61,0)</f>
        <v>0</v>
      </c>
      <c r="E789" s="285">
        <f>ROUND(BG62,0)</f>
        <v>0</v>
      </c>
      <c r="F789" s="285">
        <f>ROUND(BG63,0)</f>
        <v>0</v>
      </c>
      <c r="G789" s="285">
        <f>ROUND(BG64,0)</f>
        <v>45</v>
      </c>
      <c r="H789" s="285">
        <f>ROUND(BG65,0)</f>
        <v>84559</v>
      </c>
      <c r="I789" s="285">
        <f>ROUND(BG66,0)</f>
        <v>56372</v>
      </c>
      <c r="J789" s="285">
        <f>ROUND(BG67,0)</f>
        <v>0</v>
      </c>
      <c r="K789" s="285">
        <f>ROUND(BG68,0)</f>
        <v>18389</v>
      </c>
      <c r="L789" s="285">
        <f>ROUND(BG70,0)</f>
        <v>0</v>
      </c>
      <c r="M789" s="285">
        <f>ROUND(BG71,0)</f>
        <v>159017</v>
      </c>
      <c r="N789" s="285"/>
      <c r="O789" s="285"/>
      <c r="P789" s="285">
        <f>IF(BG77&gt;0,ROUND(BG77,0),0)</f>
        <v>0</v>
      </c>
      <c r="Q789" s="285">
        <f>IF(BG78&gt;0,ROUND(BG78,0),0)</f>
        <v>0</v>
      </c>
      <c r="R789" s="285">
        <f>IF(BG79&gt;0,ROUND(BG79,0),0)</f>
        <v>0</v>
      </c>
      <c r="S789" s="285">
        <f>IF(BG80&gt;0,ROUND(BG80,0),0)</f>
        <v>0</v>
      </c>
      <c r="T789" s="288">
        <f>IF(BG81&gt;0,ROUND(BG81,2),0)</f>
        <v>0</v>
      </c>
      <c r="U789" s="285"/>
      <c r="X789" s="285"/>
      <c r="Y789" s="285"/>
      <c r="Z789" s="285"/>
    </row>
    <row r="790" spans="1:26" ht="12.65" customHeight="1" x14ac:dyDescent="0.35">
      <c r="A790" s="209" t="str">
        <f>RIGHT($C$84,3)&amp;"*"&amp;RIGHT($C$83,4)&amp;"*"&amp;BH$55&amp;"*"&amp;"A"</f>
        <v>o.1*186*8480*A</v>
      </c>
      <c r="B790" s="285"/>
      <c r="C790" s="288">
        <f>ROUND(BH60,2)</f>
        <v>7.7</v>
      </c>
      <c r="D790" s="285">
        <f>ROUND(BH61,0)</f>
        <v>663613</v>
      </c>
      <c r="E790" s="285">
        <f>ROUND(BH62,0)</f>
        <v>152815</v>
      </c>
      <c r="F790" s="285">
        <f>ROUND(BH63,0)</f>
        <v>0</v>
      </c>
      <c r="G790" s="285">
        <f>ROUND(BH64,0)</f>
        <v>44530</v>
      </c>
      <c r="H790" s="285">
        <f>ROUND(BH65,0)</f>
        <v>0</v>
      </c>
      <c r="I790" s="285">
        <f>ROUND(BH66,0)</f>
        <v>1412198</v>
      </c>
      <c r="J790" s="285">
        <f>ROUND(BH67,0)</f>
        <v>16624</v>
      </c>
      <c r="K790" s="285">
        <f>ROUND(BH68,0)</f>
        <v>0</v>
      </c>
      <c r="L790" s="285">
        <f>ROUND(BH70,0)</f>
        <v>0</v>
      </c>
      <c r="M790" s="285">
        <f>ROUND(BH71,0)</f>
        <v>2290225</v>
      </c>
      <c r="N790" s="285"/>
      <c r="O790" s="285"/>
      <c r="P790" s="285">
        <f>IF(BH77&gt;0,ROUND(BH77,0),0)</f>
        <v>0</v>
      </c>
      <c r="Q790" s="285">
        <f>IF(BH78&gt;0,ROUND(BH78,0),0)</f>
        <v>3737</v>
      </c>
      <c r="R790" s="285">
        <f>IF(BH79&gt;0,ROUND(BH79,0),0)</f>
        <v>0</v>
      </c>
      <c r="S790" s="285">
        <f>IF(BH80&gt;0,ROUND(BH80,0),0)</f>
        <v>0</v>
      </c>
      <c r="T790" s="288">
        <f>IF(BH81&gt;0,ROUND(BH81,2),0)</f>
        <v>0</v>
      </c>
      <c r="U790" s="285"/>
      <c r="X790" s="285"/>
      <c r="Y790" s="285"/>
      <c r="Z790" s="285"/>
    </row>
    <row r="791" spans="1:26" ht="12.65" customHeight="1" x14ac:dyDescent="0.35">
      <c r="A791" s="209" t="str">
        <f>RIGHT($C$84,3)&amp;"*"&amp;RIGHT($C$83,4)&amp;"*"&amp;BI$55&amp;"*"&amp;"A"</f>
        <v>o.1*186*8490*A</v>
      </c>
      <c r="B791" s="285"/>
      <c r="C791" s="288">
        <f>ROUND(BI60,2)</f>
        <v>0</v>
      </c>
      <c r="D791" s="285">
        <f>ROUND(BI61,0)</f>
        <v>0</v>
      </c>
      <c r="E791" s="285">
        <f>ROUND(BI62,0)</f>
        <v>0</v>
      </c>
      <c r="F791" s="285">
        <f>ROUND(BI63,0)</f>
        <v>0</v>
      </c>
      <c r="G791" s="285">
        <f>ROUND(BI64,0)</f>
        <v>0</v>
      </c>
      <c r="H791" s="285">
        <f>ROUND(BI65,0)</f>
        <v>0</v>
      </c>
      <c r="I791" s="285">
        <f>ROUND(BI66,0)</f>
        <v>0</v>
      </c>
      <c r="J791" s="285">
        <f>ROUND(BI67,0)</f>
        <v>0</v>
      </c>
      <c r="K791" s="285">
        <f>ROUND(BI68,0)</f>
        <v>0</v>
      </c>
      <c r="L791" s="285">
        <f>ROUND(BI70,0)</f>
        <v>0</v>
      </c>
      <c r="M791" s="285">
        <f>ROUND(BI71,0)</f>
        <v>0</v>
      </c>
      <c r="N791" s="285"/>
      <c r="O791" s="285"/>
      <c r="P791" s="285">
        <f>IF(BI77&gt;0,ROUND(BI77,0),0)</f>
        <v>0</v>
      </c>
      <c r="Q791" s="285">
        <f>IF(BI78&gt;0,ROUND(BI78,0),0)</f>
        <v>0</v>
      </c>
      <c r="R791" s="285">
        <f>IF(BI79&gt;0,ROUND(BI79,0),0)</f>
        <v>0</v>
      </c>
      <c r="S791" s="285">
        <f>IF(BI80&gt;0,ROUND(BI80,0),0)</f>
        <v>0</v>
      </c>
      <c r="T791" s="288">
        <f>IF(BI81&gt;0,ROUND(BI81,2),0)</f>
        <v>0</v>
      </c>
      <c r="U791" s="285"/>
      <c r="X791" s="285"/>
      <c r="Y791" s="285"/>
      <c r="Z791" s="285"/>
    </row>
    <row r="792" spans="1:26" ht="12.65" customHeight="1" x14ac:dyDescent="0.35">
      <c r="A792" s="209" t="str">
        <f>RIGHT($C$84,3)&amp;"*"&amp;RIGHT($C$83,4)&amp;"*"&amp;BJ$55&amp;"*"&amp;"A"</f>
        <v>o.1*186*8510*A</v>
      </c>
      <c r="B792" s="285"/>
      <c r="C792" s="288">
        <f>ROUND(BJ60,2)</f>
        <v>4.29</v>
      </c>
      <c r="D792" s="285">
        <f>ROUND(BJ61,0)</f>
        <v>270716</v>
      </c>
      <c r="E792" s="285">
        <f>ROUND(BJ62,0)</f>
        <v>62340</v>
      </c>
      <c r="F792" s="285">
        <f>ROUND(BJ63,0)</f>
        <v>42370</v>
      </c>
      <c r="G792" s="285">
        <f>ROUND(BJ64,0)</f>
        <v>1952</v>
      </c>
      <c r="H792" s="285">
        <f>ROUND(BJ65,0)</f>
        <v>0</v>
      </c>
      <c r="I792" s="285">
        <f>ROUND(BJ66,0)</f>
        <v>1134</v>
      </c>
      <c r="J792" s="285">
        <f>ROUND(BJ67,0)</f>
        <v>84646</v>
      </c>
      <c r="K792" s="285">
        <f>ROUND(BJ68,0)</f>
        <v>0</v>
      </c>
      <c r="L792" s="285">
        <f>ROUND(BJ70,0)</f>
        <v>0</v>
      </c>
      <c r="M792" s="285">
        <f>ROUND(BJ71,0)</f>
        <v>451107</v>
      </c>
      <c r="N792" s="285"/>
      <c r="O792" s="285"/>
      <c r="P792" s="285">
        <f>IF(BJ77&gt;0,ROUND(BJ77,0),0)</f>
        <v>0</v>
      </c>
      <c r="Q792" s="285">
        <f>IF(BJ78&gt;0,ROUND(BJ78,0),0)</f>
        <v>0</v>
      </c>
      <c r="R792" s="285">
        <f>IF(BJ79&gt;0,ROUND(BJ79,0),0)</f>
        <v>0</v>
      </c>
      <c r="S792" s="285">
        <f>IF(BJ80&gt;0,ROUND(BJ80,0),0)</f>
        <v>0</v>
      </c>
      <c r="T792" s="288">
        <f>IF(BJ81&gt;0,ROUND(BJ81,2),0)</f>
        <v>0</v>
      </c>
      <c r="U792" s="285"/>
      <c r="X792" s="285"/>
      <c r="Y792" s="285"/>
      <c r="Z792" s="285"/>
    </row>
    <row r="793" spans="1:26" ht="12.65" customHeight="1" x14ac:dyDescent="0.35">
      <c r="A793" s="209" t="str">
        <f>RIGHT($C$84,3)&amp;"*"&amp;RIGHT($C$83,4)&amp;"*"&amp;BK$55&amp;"*"&amp;"A"</f>
        <v>o.1*186*8530*A</v>
      </c>
      <c r="B793" s="285"/>
      <c r="C793" s="288">
        <f>ROUND(BK60,2)</f>
        <v>34.89</v>
      </c>
      <c r="D793" s="285">
        <f>ROUND(BK61,0)</f>
        <v>1467276</v>
      </c>
      <c r="E793" s="285">
        <f>ROUND(BK62,0)</f>
        <v>337881</v>
      </c>
      <c r="F793" s="285">
        <f>ROUND(BK63,0)</f>
        <v>20756</v>
      </c>
      <c r="G793" s="285">
        <f>ROUND(BK64,0)</f>
        <v>20009</v>
      </c>
      <c r="H793" s="285">
        <f>ROUND(BK65,0)</f>
        <v>0</v>
      </c>
      <c r="I793" s="285">
        <f>ROUND(BK66,0)</f>
        <v>1869558</v>
      </c>
      <c r="J793" s="285">
        <f>ROUND(BK67,0)</f>
        <v>166509</v>
      </c>
      <c r="K793" s="285">
        <f>ROUND(BK68,0)</f>
        <v>0</v>
      </c>
      <c r="L793" s="285">
        <f>ROUND(BK70,0)</f>
        <v>0</v>
      </c>
      <c r="M793" s="285">
        <f>ROUND(BK71,0)</f>
        <v>3882287</v>
      </c>
      <c r="N793" s="285"/>
      <c r="O793" s="285"/>
      <c r="P793" s="285">
        <f>IF(BK77&gt;0,ROUND(BK77,0),0)</f>
        <v>0</v>
      </c>
      <c r="Q793" s="285">
        <f>IF(BK78&gt;0,ROUND(BK78,0),0)</f>
        <v>2906</v>
      </c>
      <c r="R793" s="285">
        <f>IF(BK79&gt;0,ROUND(BK79,0),0)</f>
        <v>0</v>
      </c>
      <c r="S793" s="285">
        <f>IF(BK80&gt;0,ROUND(BK80,0),0)</f>
        <v>0</v>
      </c>
      <c r="T793" s="288">
        <f>IF(BK81&gt;0,ROUND(BK81,2),0)</f>
        <v>0</v>
      </c>
      <c r="U793" s="285"/>
      <c r="X793" s="285"/>
      <c r="Y793" s="285"/>
      <c r="Z793" s="285"/>
    </row>
    <row r="794" spans="1:26" ht="12.65" customHeight="1" x14ac:dyDescent="0.35">
      <c r="A794" s="209" t="str">
        <f>RIGHT($C$84,3)&amp;"*"&amp;RIGHT($C$83,4)&amp;"*"&amp;BL$55&amp;"*"&amp;"A"</f>
        <v>o.1*186*8560*A</v>
      </c>
      <c r="B794" s="285"/>
      <c r="C794" s="288">
        <f>ROUND(BL60,2)</f>
        <v>0</v>
      </c>
      <c r="D794" s="285">
        <f>ROUND(BL61,0)</f>
        <v>0</v>
      </c>
      <c r="E794" s="285">
        <f>ROUND(BL62,0)</f>
        <v>0</v>
      </c>
      <c r="F794" s="285">
        <f>ROUND(BL63,0)</f>
        <v>0</v>
      </c>
      <c r="G794" s="285">
        <f>ROUND(BL64,0)</f>
        <v>0</v>
      </c>
      <c r="H794" s="285">
        <f>ROUND(BL65,0)</f>
        <v>0</v>
      </c>
      <c r="I794" s="285">
        <f>ROUND(BL66,0)</f>
        <v>0</v>
      </c>
      <c r="J794" s="285">
        <f>ROUND(BL67,0)</f>
        <v>0</v>
      </c>
      <c r="K794" s="285">
        <f>ROUND(BL68,0)</f>
        <v>0</v>
      </c>
      <c r="L794" s="285">
        <f>ROUND(BL70,0)</f>
        <v>0</v>
      </c>
      <c r="M794" s="285">
        <f>ROUND(BL71,0)</f>
        <v>0</v>
      </c>
      <c r="N794" s="285"/>
      <c r="O794" s="285"/>
      <c r="P794" s="285">
        <f>IF(BL77&gt;0,ROUND(BL77,0),0)</f>
        <v>0</v>
      </c>
      <c r="Q794" s="285">
        <f>IF(BL78&gt;0,ROUND(BL78,0),0)</f>
        <v>3370</v>
      </c>
      <c r="R794" s="285">
        <f>IF(BL79&gt;0,ROUND(BL79,0),0)</f>
        <v>0</v>
      </c>
      <c r="S794" s="285">
        <f>IF(BL80&gt;0,ROUND(BL80,0),0)</f>
        <v>0</v>
      </c>
      <c r="T794" s="288">
        <f>IF(BL81&gt;0,ROUND(BL81,2),0)</f>
        <v>0</v>
      </c>
      <c r="U794" s="285"/>
      <c r="X794" s="285"/>
      <c r="Y794" s="285"/>
      <c r="Z794" s="285"/>
    </row>
    <row r="795" spans="1:26" ht="12.65" customHeight="1" x14ac:dyDescent="0.35">
      <c r="A795" s="209" t="str">
        <f>RIGHT($C$84,3)&amp;"*"&amp;RIGHT($C$83,4)&amp;"*"&amp;BM$55&amp;"*"&amp;"A"</f>
        <v>o.1*186*8590*A</v>
      </c>
      <c r="B795" s="285"/>
      <c r="C795" s="288">
        <f>ROUND(BM60,2)</f>
        <v>0</v>
      </c>
      <c r="D795" s="285">
        <f>ROUND(BM61,0)</f>
        <v>0</v>
      </c>
      <c r="E795" s="285">
        <f>ROUND(BM62,0)</f>
        <v>0</v>
      </c>
      <c r="F795" s="285">
        <f>ROUND(BM63,0)</f>
        <v>0</v>
      </c>
      <c r="G795" s="285">
        <f>ROUND(BM64,0)</f>
        <v>0</v>
      </c>
      <c r="H795" s="285">
        <f>ROUND(BM65,0)</f>
        <v>0</v>
      </c>
      <c r="I795" s="285">
        <f>ROUND(BM66,0)</f>
        <v>0</v>
      </c>
      <c r="J795" s="285">
        <f>ROUND(BM67,0)</f>
        <v>0</v>
      </c>
      <c r="K795" s="285">
        <f>ROUND(BM68,0)</f>
        <v>0</v>
      </c>
      <c r="L795" s="285">
        <f>ROUND(BM70,0)</f>
        <v>0</v>
      </c>
      <c r="M795" s="285">
        <f>ROUND(BM71,0)</f>
        <v>0</v>
      </c>
      <c r="N795" s="285"/>
      <c r="O795" s="285"/>
      <c r="P795" s="285">
        <f>IF(BM77&gt;0,ROUND(BM77,0),0)</f>
        <v>0</v>
      </c>
      <c r="Q795" s="285">
        <f>IF(BM78&gt;0,ROUND(BM78,0),0)</f>
        <v>490</v>
      </c>
      <c r="R795" s="285">
        <f>IF(BM79&gt;0,ROUND(BM79,0),0)</f>
        <v>0</v>
      </c>
      <c r="S795" s="285">
        <f>IF(BM80&gt;0,ROUND(BM80,0),0)</f>
        <v>0</v>
      </c>
      <c r="T795" s="288">
        <f>IF(BM81&gt;0,ROUND(BM81,2),0)</f>
        <v>0</v>
      </c>
      <c r="U795" s="285"/>
      <c r="X795" s="285"/>
      <c r="Y795" s="285"/>
      <c r="Z795" s="285"/>
    </row>
    <row r="796" spans="1:26" ht="12.65" customHeight="1" x14ac:dyDescent="0.35">
      <c r="A796" s="209" t="str">
        <f>RIGHT($C$84,3)&amp;"*"&amp;RIGHT($C$83,4)&amp;"*"&amp;BN$55&amp;"*"&amp;"A"</f>
        <v>o.1*186*8610*A</v>
      </c>
      <c r="B796" s="285"/>
      <c r="C796" s="288">
        <f>ROUND(BN60,2)</f>
        <v>6.77</v>
      </c>
      <c r="D796" s="285">
        <f>ROUND(BN61,0)</f>
        <v>1327863</v>
      </c>
      <c r="E796" s="285">
        <f>ROUND(BN62,0)</f>
        <v>305777</v>
      </c>
      <c r="F796" s="285">
        <f>ROUND(BN63,0)</f>
        <v>88555</v>
      </c>
      <c r="G796" s="285">
        <f>ROUND(BN64,0)</f>
        <v>77580</v>
      </c>
      <c r="H796" s="285">
        <f>ROUND(BN65,0)</f>
        <v>10</v>
      </c>
      <c r="I796" s="285">
        <f>ROUND(BN66,0)</f>
        <v>75432</v>
      </c>
      <c r="J796" s="285">
        <f>ROUND(BN67,0)</f>
        <v>75915</v>
      </c>
      <c r="K796" s="285">
        <f>ROUND(BN68,0)</f>
        <v>1890</v>
      </c>
      <c r="L796" s="285">
        <f>ROUND(BN70,0)</f>
        <v>0</v>
      </c>
      <c r="M796" s="285">
        <f>ROUND(BN71,0)</f>
        <v>2106089</v>
      </c>
      <c r="N796" s="285"/>
      <c r="O796" s="285"/>
      <c r="P796" s="285">
        <f>IF(BN77&gt;0,ROUND(BN77,0),0)</f>
        <v>0</v>
      </c>
      <c r="Q796" s="285">
        <f>IF(BN78&gt;0,ROUND(BN78,0),0)</f>
        <v>0</v>
      </c>
      <c r="R796" s="285">
        <f>IF(BN79&gt;0,ROUND(BN79,0),0)</f>
        <v>0</v>
      </c>
      <c r="S796" s="285">
        <f>IF(BN80&gt;0,ROUND(BN80,0),0)</f>
        <v>0</v>
      </c>
      <c r="T796" s="288">
        <f>IF(BN81&gt;0,ROUND(BN81,2),0)</f>
        <v>0</v>
      </c>
      <c r="U796" s="285"/>
      <c r="X796" s="285"/>
      <c r="Y796" s="285"/>
      <c r="Z796" s="285"/>
    </row>
    <row r="797" spans="1:26" ht="12.65" customHeight="1" x14ac:dyDescent="0.35">
      <c r="A797" s="209" t="str">
        <f>RIGHT($C$84,3)&amp;"*"&amp;RIGHT($C$83,4)&amp;"*"&amp;BO$55&amp;"*"&amp;"A"</f>
        <v>o.1*186*8620*A</v>
      </c>
      <c r="B797" s="285"/>
      <c r="C797" s="288">
        <f>ROUND(BO60,2)</f>
        <v>0.88</v>
      </c>
      <c r="D797" s="285">
        <f>ROUND(BO61,0)</f>
        <v>71850</v>
      </c>
      <c r="E797" s="285">
        <f>ROUND(BO62,0)</f>
        <v>16545</v>
      </c>
      <c r="F797" s="285">
        <f>ROUND(BO63,0)</f>
        <v>0</v>
      </c>
      <c r="G797" s="285">
        <f>ROUND(BO64,0)</f>
        <v>1467</v>
      </c>
      <c r="H797" s="285">
        <f>ROUND(BO65,0)</f>
        <v>0</v>
      </c>
      <c r="I797" s="285">
        <f>ROUND(BO66,0)</f>
        <v>0</v>
      </c>
      <c r="J797" s="285">
        <f>ROUND(BO67,0)</f>
        <v>0</v>
      </c>
      <c r="K797" s="285">
        <f>ROUND(BO68,0)</f>
        <v>0</v>
      </c>
      <c r="L797" s="285">
        <f>ROUND(BO70,0)</f>
        <v>0</v>
      </c>
      <c r="M797" s="285">
        <f>ROUND(BO71,0)</f>
        <v>90295</v>
      </c>
      <c r="N797" s="285"/>
      <c r="O797" s="285"/>
      <c r="P797" s="285">
        <f>IF(BO77&gt;0,ROUND(BO77,0),0)</f>
        <v>0</v>
      </c>
      <c r="Q797" s="285">
        <f>IF(BO78&gt;0,ROUND(BO78,0),0)</f>
        <v>0</v>
      </c>
      <c r="R797" s="285">
        <f>IF(BO79&gt;0,ROUND(BO79,0),0)</f>
        <v>0</v>
      </c>
      <c r="S797" s="285">
        <f>IF(BO80&gt;0,ROUND(BO80,0),0)</f>
        <v>0</v>
      </c>
      <c r="T797" s="288">
        <f>IF(BO81&gt;0,ROUND(BO81,2),0)</f>
        <v>0</v>
      </c>
      <c r="U797" s="285"/>
      <c r="X797" s="285"/>
      <c r="Y797" s="285"/>
      <c r="Z797" s="285"/>
    </row>
    <row r="798" spans="1:26" ht="12.65" customHeight="1" x14ac:dyDescent="0.35">
      <c r="A798" s="209" t="str">
        <f>RIGHT($C$84,3)&amp;"*"&amp;RIGHT($C$83,4)&amp;"*"&amp;BP$55&amp;"*"&amp;"A"</f>
        <v>o.1*186*8630*A</v>
      </c>
      <c r="B798" s="285"/>
      <c r="C798" s="288">
        <f>ROUND(BP60,2)</f>
        <v>3.87</v>
      </c>
      <c r="D798" s="285">
        <f>ROUND(BP61,0)</f>
        <v>283436</v>
      </c>
      <c r="E798" s="285">
        <f>ROUND(BP62,0)</f>
        <v>65269</v>
      </c>
      <c r="F798" s="285">
        <f>ROUND(BP63,0)</f>
        <v>0</v>
      </c>
      <c r="G798" s="285">
        <f>ROUND(BP64,0)</f>
        <v>12140</v>
      </c>
      <c r="H798" s="285">
        <f>ROUND(BP65,0)</f>
        <v>0</v>
      </c>
      <c r="I798" s="285">
        <f>ROUND(BP66,0)</f>
        <v>11682</v>
      </c>
      <c r="J798" s="285">
        <f>ROUND(BP67,0)</f>
        <v>84646</v>
      </c>
      <c r="K798" s="285">
        <f>ROUND(BP68,0)</f>
        <v>3145</v>
      </c>
      <c r="L798" s="285">
        <f>ROUND(BP70,0)</f>
        <v>0</v>
      </c>
      <c r="M798" s="285">
        <f>ROUND(BP71,0)</f>
        <v>590256</v>
      </c>
      <c r="N798" s="285"/>
      <c r="O798" s="285"/>
      <c r="P798" s="285">
        <f>IF(BP77&gt;0,ROUND(BP77,0),0)</f>
        <v>0</v>
      </c>
      <c r="Q798" s="285">
        <f>IF(BP78&gt;0,ROUND(BP78,0),0)</f>
        <v>0</v>
      </c>
      <c r="R798" s="285">
        <f>IF(BP79&gt;0,ROUND(BP79,0),0)</f>
        <v>0</v>
      </c>
      <c r="S798" s="285">
        <f>IF(BP80&gt;0,ROUND(BP80,0),0)</f>
        <v>0</v>
      </c>
      <c r="T798" s="288">
        <f>IF(BP81&gt;0,ROUND(BP81,2),0)</f>
        <v>0</v>
      </c>
      <c r="U798" s="285"/>
      <c r="X798" s="285"/>
      <c r="Y798" s="285"/>
      <c r="Z798" s="285"/>
    </row>
    <row r="799" spans="1:26" ht="12.65" customHeight="1" x14ac:dyDescent="0.35">
      <c r="A799" s="209" t="str">
        <f>RIGHT($C$84,3)&amp;"*"&amp;RIGHT($C$83,4)&amp;"*"&amp;BQ$55&amp;"*"&amp;"A"</f>
        <v>o.1*186*8640*A</v>
      </c>
      <c r="B799" s="285"/>
      <c r="C799" s="288">
        <f>ROUND(BQ60,2)</f>
        <v>0</v>
      </c>
      <c r="D799" s="285">
        <f>ROUND(BQ61,0)</f>
        <v>0</v>
      </c>
      <c r="E799" s="285">
        <f>ROUND(BQ62,0)</f>
        <v>0</v>
      </c>
      <c r="F799" s="285">
        <f>ROUND(BQ63,0)</f>
        <v>0</v>
      </c>
      <c r="G799" s="285">
        <f>ROUND(BQ64,0)</f>
        <v>0</v>
      </c>
      <c r="H799" s="285">
        <f>ROUND(BQ65,0)</f>
        <v>0</v>
      </c>
      <c r="I799" s="285">
        <f>ROUND(BQ66,0)</f>
        <v>0</v>
      </c>
      <c r="J799" s="285">
        <f>ROUND(BQ67,0)</f>
        <v>0</v>
      </c>
      <c r="K799" s="285">
        <f>ROUND(BQ68,0)</f>
        <v>0</v>
      </c>
      <c r="L799" s="285">
        <f>ROUND(BQ70,0)</f>
        <v>0</v>
      </c>
      <c r="M799" s="285">
        <f>ROUND(BQ71,0)</f>
        <v>0</v>
      </c>
      <c r="N799" s="285"/>
      <c r="O799" s="285"/>
      <c r="P799" s="285">
        <f>IF(BQ77&gt;0,ROUND(BQ77,0),0)</f>
        <v>0</v>
      </c>
      <c r="Q799" s="285">
        <f>IF(BQ78&gt;0,ROUND(BQ78,0),0)</f>
        <v>0</v>
      </c>
      <c r="R799" s="285">
        <f>IF(BQ79&gt;0,ROUND(BQ79,0),0)</f>
        <v>0</v>
      </c>
      <c r="S799" s="285">
        <f>IF(BQ80&gt;0,ROUND(BQ80,0),0)</f>
        <v>0</v>
      </c>
      <c r="T799" s="288">
        <f>IF(BQ81&gt;0,ROUND(BQ81,2),0)</f>
        <v>0</v>
      </c>
      <c r="U799" s="285"/>
      <c r="X799" s="285"/>
      <c r="Y799" s="285"/>
      <c r="Z799" s="285"/>
    </row>
    <row r="800" spans="1:26" ht="12.65" customHeight="1" x14ac:dyDescent="0.35">
      <c r="A800" s="209" t="str">
        <f>RIGHT($C$84,3)&amp;"*"&amp;RIGHT($C$83,4)&amp;"*"&amp;BR$55&amp;"*"&amp;"A"</f>
        <v>o.1*186*8650*A</v>
      </c>
      <c r="B800" s="285"/>
      <c r="C800" s="288">
        <f>ROUND(BR60,2)</f>
        <v>2.5499999999999998</v>
      </c>
      <c r="D800" s="285">
        <f>ROUND(BR61,0)</f>
        <v>147478</v>
      </c>
      <c r="E800" s="285">
        <f>ROUND(BR62,0)</f>
        <v>33961</v>
      </c>
      <c r="F800" s="285">
        <f>ROUND(BR63,0)</f>
        <v>0</v>
      </c>
      <c r="G800" s="285">
        <f>ROUND(BR64,0)</f>
        <v>1959</v>
      </c>
      <c r="H800" s="285">
        <f>ROUND(BR65,0)</f>
        <v>0</v>
      </c>
      <c r="I800" s="285">
        <f>ROUND(BR66,0)</f>
        <v>50959</v>
      </c>
      <c r="J800" s="285">
        <f>ROUND(BR67,0)</f>
        <v>12087</v>
      </c>
      <c r="K800" s="285">
        <f>ROUND(BR68,0)</f>
        <v>0</v>
      </c>
      <c r="L800" s="285">
        <f>ROUND(BR70,0)</f>
        <v>0</v>
      </c>
      <c r="M800" s="285">
        <f>ROUND(BR71,0)</f>
        <v>309400</v>
      </c>
      <c r="N800" s="285"/>
      <c r="O800" s="285"/>
      <c r="P800" s="285">
        <f>IF(BR77&gt;0,ROUND(BR77,0),0)</f>
        <v>0</v>
      </c>
      <c r="Q800" s="285">
        <f>IF(BR78&gt;0,ROUND(BR78,0),0)</f>
        <v>0</v>
      </c>
      <c r="R800" s="285">
        <f>IF(BR79&gt;0,ROUND(BR79,0),0)</f>
        <v>0</v>
      </c>
      <c r="S800" s="285">
        <f>IF(BR80&gt;0,ROUND(BR80,0),0)</f>
        <v>0</v>
      </c>
      <c r="T800" s="288">
        <f>IF(BR81&gt;0,ROUND(BR81,2),0)</f>
        <v>0</v>
      </c>
      <c r="U800" s="285"/>
      <c r="X800" s="285"/>
      <c r="Y800" s="285"/>
      <c r="Z800" s="285"/>
    </row>
    <row r="801" spans="1:26" ht="12.65" customHeight="1" x14ac:dyDescent="0.35">
      <c r="A801" s="209" t="str">
        <f>RIGHT($C$84,3)&amp;"*"&amp;RIGHT($C$83,4)&amp;"*"&amp;BS$55&amp;"*"&amp;"A"</f>
        <v>o.1*186*8660*A</v>
      </c>
      <c r="B801" s="285"/>
      <c r="C801" s="288">
        <f>ROUND(BS60,2)</f>
        <v>0</v>
      </c>
      <c r="D801" s="285">
        <f>ROUND(BS61,0)</f>
        <v>0</v>
      </c>
      <c r="E801" s="285">
        <f>ROUND(BS62,0)</f>
        <v>0</v>
      </c>
      <c r="F801" s="285">
        <f>ROUND(BS63,0)</f>
        <v>0</v>
      </c>
      <c r="G801" s="285">
        <f>ROUND(BS64,0)</f>
        <v>0</v>
      </c>
      <c r="H801" s="285">
        <f>ROUND(BS65,0)</f>
        <v>0</v>
      </c>
      <c r="I801" s="285">
        <f>ROUND(BS66,0)</f>
        <v>0</v>
      </c>
      <c r="J801" s="285">
        <f>ROUND(BS67,0)</f>
        <v>0</v>
      </c>
      <c r="K801" s="285">
        <f>ROUND(BS68,0)</f>
        <v>0</v>
      </c>
      <c r="L801" s="285">
        <f>ROUND(BS70,0)</f>
        <v>0</v>
      </c>
      <c r="M801" s="285">
        <f>ROUND(BS71,0)</f>
        <v>0</v>
      </c>
      <c r="N801" s="285"/>
      <c r="O801" s="285"/>
      <c r="P801" s="285">
        <f>IF(BS77&gt;0,ROUND(BS77,0),0)</f>
        <v>0</v>
      </c>
      <c r="Q801" s="285">
        <f>IF(BS78&gt;0,ROUND(BS78,0),0)</f>
        <v>0</v>
      </c>
      <c r="R801" s="285">
        <f>IF(BS79&gt;0,ROUND(BS79,0),0)</f>
        <v>0</v>
      </c>
      <c r="S801" s="285">
        <f>IF(BS80&gt;0,ROUND(BS80,0),0)</f>
        <v>0</v>
      </c>
      <c r="T801" s="288">
        <f>IF(BS81&gt;0,ROUND(BS81,2),0)</f>
        <v>0</v>
      </c>
      <c r="U801" s="285"/>
      <c r="X801" s="285"/>
      <c r="Y801" s="285"/>
      <c r="Z801" s="285"/>
    </row>
    <row r="802" spans="1:26" ht="12.65" customHeight="1" x14ac:dyDescent="0.35">
      <c r="A802" s="209" t="str">
        <f>RIGHT($C$84,3)&amp;"*"&amp;RIGHT($C$83,4)&amp;"*"&amp;BT$55&amp;"*"&amp;"A"</f>
        <v>o.1*186*8670*A</v>
      </c>
      <c r="B802" s="285"/>
      <c r="C802" s="288">
        <f>ROUND(BT60,2)</f>
        <v>0</v>
      </c>
      <c r="D802" s="285">
        <f>ROUND(BT61,0)</f>
        <v>0</v>
      </c>
      <c r="E802" s="285">
        <f>ROUND(BT62,0)</f>
        <v>0</v>
      </c>
      <c r="F802" s="285">
        <f>ROUND(BT63,0)</f>
        <v>0</v>
      </c>
      <c r="G802" s="285">
        <f>ROUND(BT64,0)</f>
        <v>0</v>
      </c>
      <c r="H802" s="285">
        <f>ROUND(BT65,0)</f>
        <v>0</v>
      </c>
      <c r="I802" s="285">
        <f>ROUND(BT66,0)</f>
        <v>0</v>
      </c>
      <c r="J802" s="285">
        <f>ROUND(BT67,0)</f>
        <v>0</v>
      </c>
      <c r="K802" s="285">
        <f>ROUND(BT68,0)</f>
        <v>0</v>
      </c>
      <c r="L802" s="285">
        <f>ROUND(BT70,0)</f>
        <v>0</v>
      </c>
      <c r="M802" s="285">
        <f>ROUND(BT71,0)</f>
        <v>0</v>
      </c>
      <c r="N802" s="285"/>
      <c r="O802" s="285"/>
      <c r="P802" s="285">
        <f>IF(BT77&gt;0,ROUND(BT77,0),0)</f>
        <v>0</v>
      </c>
      <c r="Q802" s="285">
        <f>IF(BT78&gt;0,ROUND(BT78,0),0)</f>
        <v>0</v>
      </c>
      <c r="R802" s="285">
        <f>IF(BT79&gt;0,ROUND(BT79,0),0)</f>
        <v>0</v>
      </c>
      <c r="S802" s="285">
        <f>IF(BT80&gt;0,ROUND(BT80,0),0)</f>
        <v>0</v>
      </c>
      <c r="T802" s="288">
        <f>IF(BT81&gt;0,ROUND(BT81,2),0)</f>
        <v>0</v>
      </c>
      <c r="U802" s="285"/>
      <c r="X802" s="285"/>
      <c r="Y802" s="285"/>
      <c r="Z802" s="285"/>
    </row>
    <row r="803" spans="1:26" ht="12.65" customHeight="1" x14ac:dyDescent="0.35">
      <c r="A803" s="209" t="str">
        <f>RIGHT($C$84,3)&amp;"*"&amp;RIGHT($C$83,4)&amp;"*"&amp;BU$55&amp;"*"&amp;"A"</f>
        <v>o.1*186*8680*A</v>
      </c>
      <c r="B803" s="285"/>
      <c r="C803" s="288">
        <f>ROUND(BU60,2)</f>
        <v>0</v>
      </c>
      <c r="D803" s="285">
        <f>ROUND(BU61,0)</f>
        <v>0</v>
      </c>
      <c r="E803" s="285">
        <f>ROUND(BU62,0)</f>
        <v>0</v>
      </c>
      <c r="F803" s="285">
        <f>ROUND(BU63,0)</f>
        <v>0</v>
      </c>
      <c r="G803" s="285">
        <f>ROUND(BU64,0)</f>
        <v>0</v>
      </c>
      <c r="H803" s="285">
        <f>ROUND(BU65,0)</f>
        <v>0</v>
      </c>
      <c r="I803" s="285">
        <f>ROUND(BU66,0)</f>
        <v>0</v>
      </c>
      <c r="J803" s="285">
        <f>ROUND(BU67,0)</f>
        <v>0</v>
      </c>
      <c r="K803" s="285">
        <f>ROUND(BU68,0)</f>
        <v>0</v>
      </c>
      <c r="L803" s="285">
        <f>ROUND(BU70,0)</f>
        <v>0</v>
      </c>
      <c r="M803" s="285">
        <f>ROUND(BU71,0)</f>
        <v>0</v>
      </c>
      <c r="N803" s="285"/>
      <c r="O803" s="285"/>
      <c r="P803" s="285">
        <f>IF(BU77&gt;0,ROUND(BU77,0),0)</f>
        <v>0</v>
      </c>
      <c r="Q803" s="285">
        <f>IF(BU78&gt;0,ROUND(BU78,0),0)</f>
        <v>0</v>
      </c>
      <c r="R803" s="285">
        <f>IF(BU79&gt;0,ROUND(BU79,0),0)</f>
        <v>0</v>
      </c>
      <c r="S803" s="285">
        <f>IF(BU80&gt;0,ROUND(BU80,0),0)</f>
        <v>0</v>
      </c>
      <c r="T803" s="288">
        <f>IF(BU81&gt;0,ROUND(BU81,2),0)</f>
        <v>0</v>
      </c>
      <c r="U803" s="285"/>
      <c r="X803" s="285"/>
      <c r="Y803" s="285"/>
      <c r="Z803" s="285"/>
    </row>
    <row r="804" spans="1:26" ht="12.65" customHeight="1" x14ac:dyDescent="0.35">
      <c r="A804" s="209" t="str">
        <f>RIGHT($C$84,3)&amp;"*"&amp;RIGHT($C$83,4)&amp;"*"&amp;BV$55&amp;"*"&amp;"A"</f>
        <v>o.1*186*8690*A</v>
      </c>
      <c r="B804" s="285"/>
      <c r="C804" s="288">
        <f>ROUND(BV60,2)</f>
        <v>9.85</v>
      </c>
      <c r="D804" s="285">
        <f>ROUND(BV61,0)</f>
        <v>538006</v>
      </c>
      <c r="E804" s="285">
        <f>ROUND(BV62,0)</f>
        <v>123891</v>
      </c>
      <c r="F804" s="285">
        <f>ROUND(BV63,0)</f>
        <v>0</v>
      </c>
      <c r="G804" s="285">
        <f>ROUND(BV64,0)</f>
        <v>3342</v>
      </c>
      <c r="H804" s="285">
        <f>ROUND(BV65,0)</f>
        <v>0</v>
      </c>
      <c r="I804" s="285">
        <f>ROUND(BV66,0)</f>
        <v>151662</v>
      </c>
      <c r="J804" s="285">
        <f>ROUND(BV67,0)</f>
        <v>88345</v>
      </c>
      <c r="K804" s="285">
        <f>ROUND(BV68,0)</f>
        <v>0</v>
      </c>
      <c r="L804" s="285">
        <f>ROUND(BV70,0)</f>
        <v>0</v>
      </c>
      <c r="M804" s="285">
        <f>ROUND(BV71,0)</f>
        <v>907339</v>
      </c>
      <c r="N804" s="285"/>
      <c r="O804" s="285"/>
      <c r="P804" s="285">
        <f>IF(BV77&gt;0,ROUND(BV77,0),0)</f>
        <v>0</v>
      </c>
      <c r="Q804" s="285">
        <f>IF(BV78&gt;0,ROUND(BV78,0),0)</f>
        <v>477</v>
      </c>
      <c r="R804" s="285">
        <f>IF(BV79&gt;0,ROUND(BV79,0),0)</f>
        <v>0</v>
      </c>
      <c r="S804" s="285">
        <f>IF(BV80&gt;0,ROUND(BV80,0),0)</f>
        <v>0</v>
      </c>
      <c r="T804" s="288">
        <f>IF(BV81&gt;0,ROUND(BV81,2),0)</f>
        <v>0</v>
      </c>
      <c r="U804" s="285"/>
      <c r="X804" s="285"/>
      <c r="Y804" s="285"/>
      <c r="Z804" s="285"/>
    </row>
    <row r="805" spans="1:26" ht="12.65" customHeight="1" x14ac:dyDescent="0.35">
      <c r="A805" s="209" t="str">
        <f>RIGHT($C$84,3)&amp;"*"&amp;RIGHT($C$83,4)&amp;"*"&amp;BW$55&amp;"*"&amp;"A"</f>
        <v>o.1*186*8700*A</v>
      </c>
      <c r="B805" s="285"/>
      <c r="C805" s="288">
        <f>ROUND(BW60,2)</f>
        <v>0.99</v>
      </c>
      <c r="D805" s="285">
        <f>ROUND(BW61,0)</f>
        <v>70913</v>
      </c>
      <c r="E805" s="285">
        <f>ROUND(BW62,0)</f>
        <v>16330</v>
      </c>
      <c r="F805" s="285">
        <f>ROUND(BW63,0)</f>
        <v>6000</v>
      </c>
      <c r="G805" s="285">
        <f>ROUND(BW64,0)</f>
        <v>72</v>
      </c>
      <c r="H805" s="285">
        <f>ROUND(BW65,0)</f>
        <v>0</v>
      </c>
      <c r="I805" s="285">
        <f>ROUND(BW66,0)</f>
        <v>32404</v>
      </c>
      <c r="J805" s="285">
        <f>ROUND(BW67,0)</f>
        <v>0</v>
      </c>
      <c r="K805" s="285">
        <f>ROUND(BW68,0)</f>
        <v>0</v>
      </c>
      <c r="L805" s="285">
        <f>ROUND(BW70,0)</f>
        <v>0</v>
      </c>
      <c r="M805" s="285">
        <f>ROUND(BW71,0)</f>
        <v>199096</v>
      </c>
      <c r="N805" s="285"/>
      <c r="O805" s="285"/>
      <c r="P805" s="285">
        <f>IF(BW77&gt;0,ROUND(BW77,0),0)</f>
        <v>0</v>
      </c>
      <c r="Q805" s="285">
        <f>IF(BW78&gt;0,ROUND(BW78,0),0)</f>
        <v>0</v>
      </c>
      <c r="R805" s="285">
        <f>IF(BW79&gt;0,ROUND(BW79,0),0)</f>
        <v>0</v>
      </c>
      <c r="S805" s="285">
        <f>IF(BW80&gt;0,ROUND(BW80,0),0)</f>
        <v>0</v>
      </c>
      <c r="T805" s="288">
        <f>IF(BW81&gt;0,ROUND(BW81,2),0)</f>
        <v>0</v>
      </c>
      <c r="U805" s="285"/>
      <c r="X805" s="285"/>
      <c r="Y805" s="285"/>
      <c r="Z805" s="285"/>
    </row>
    <row r="806" spans="1:26" ht="12.65" customHeight="1" x14ac:dyDescent="0.35">
      <c r="A806" s="209" t="str">
        <f>RIGHT($C$84,3)&amp;"*"&amp;RIGHT($C$83,4)&amp;"*"&amp;BX$55&amp;"*"&amp;"A"</f>
        <v>o.1*186*8710*A</v>
      </c>
      <c r="B806" s="285"/>
      <c r="C806" s="288">
        <f>ROUND(BX60,2)</f>
        <v>0</v>
      </c>
      <c r="D806" s="285">
        <f>ROUND(BX61,0)</f>
        <v>0</v>
      </c>
      <c r="E806" s="285">
        <f>ROUND(BX62,0)</f>
        <v>0</v>
      </c>
      <c r="F806" s="285">
        <f>ROUND(BX63,0)</f>
        <v>0</v>
      </c>
      <c r="G806" s="285">
        <f>ROUND(BX64,0)</f>
        <v>0</v>
      </c>
      <c r="H806" s="285">
        <f>ROUND(BX65,0)</f>
        <v>0</v>
      </c>
      <c r="I806" s="285">
        <f>ROUND(BX66,0)</f>
        <v>0</v>
      </c>
      <c r="J806" s="285">
        <f>ROUND(BX67,0)</f>
        <v>0</v>
      </c>
      <c r="K806" s="285">
        <f>ROUND(BX68,0)</f>
        <v>0</v>
      </c>
      <c r="L806" s="285">
        <f>ROUND(BX70,0)</f>
        <v>0</v>
      </c>
      <c r="M806" s="285">
        <f>ROUND(BX71,0)</f>
        <v>0</v>
      </c>
      <c r="N806" s="285"/>
      <c r="O806" s="285"/>
      <c r="P806" s="285">
        <f>IF(BX77&gt;0,ROUND(BX77,0),0)</f>
        <v>0</v>
      </c>
      <c r="Q806" s="285">
        <f>IF(BX78&gt;0,ROUND(BX78,0),0)</f>
        <v>0</v>
      </c>
      <c r="R806" s="285">
        <f>IF(BX79&gt;0,ROUND(BX79,0),0)</f>
        <v>0</v>
      </c>
      <c r="S806" s="285">
        <f>IF(BX80&gt;0,ROUND(BX80,0),0)</f>
        <v>0</v>
      </c>
      <c r="T806" s="288">
        <f>IF(BX81&gt;0,ROUND(BX81,2),0)</f>
        <v>0</v>
      </c>
      <c r="U806" s="285"/>
      <c r="X806" s="285"/>
      <c r="Y806" s="285"/>
      <c r="Z806" s="285"/>
    </row>
    <row r="807" spans="1:26" ht="12.65" customHeight="1" x14ac:dyDescent="0.35">
      <c r="A807" s="209" t="str">
        <f>RIGHT($C$84,3)&amp;"*"&amp;RIGHT($C$83,4)&amp;"*"&amp;BY$55&amp;"*"&amp;"A"</f>
        <v>o.1*186*8720*A</v>
      </c>
      <c r="B807" s="285"/>
      <c r="C807" s="288">
        <f>ROUND(BY60,2)</f>
        <v>1.02</v>
      </c>
      <c r="D807" s="285">
        <f>ROUND(BY61,0)</f>
        <v>212856</v>
      </c>
      <c r="E807" s="285">
        <f>ROUND(BY62,0)</f>
        <v>49016</v>
      </c>
      <c r="F807" s="285">
        <f>ROUND(BY63,0)</f>
        <v>0</v>
      </c>
      <c r="G807" s="285">
        <f>ROUND(BY64,0)</f>
        <v>301</v>
      </c>
      <c r="H807" s="285">
        <f>ROUND(BY65,0)</f>
        <v>0</v>
      </c>
      <c r="I807" s="285">
        <f>ROUND(BY66,0)</f>
        <v>0</v>
      </c>
      <c r="J807" s="285">
        <f>ROUND(BY67,0)</f>
        <v>3508</v>
      </c>
      <c r="K807" s="285">
        <f>ROUND(BY68,0)</f>
        <v>0</v>
      </c>
      <c r="L807" s="285">
        <f>ROUND(BY70,0)</f>
        <v>0</v>
      </c>
      <c r="M807" s="285">
        <f>ROUND(BY71,0)</f>
        <v>266379</v>
      </c>
      <c r="N807" s="285"/>
      <c r="O807" s="285"/>
      <c r="P807" s="285">
        <f>IF(BY77&gt;0,ROUND(BY77,0),0)</f>
        <v>0</v>
      </c>
      <c r="Q807" s="285">
        <f>IF(BY78&gt;0,ROUND(BY78,0),0)</f>
        <v>335</v>
      </c>
      <c r="R807" s="285">
        <f>IF(BY79&gt;0,ROUND(BY79,0),0)</f>
        <v>0</v>
      </c>
      <c r="S807" s="285">
        <f>IF(BY80&gt;0,ROUND(BY80,0),0)</f>
        <v>0</v>
      </c>
      <c r="T807" s="288">
        <f>IF(BY81&gt;0,ROUND(BY81,2),0)</f>
        <v>0</v>
      </c>
      <c r="U807" s="285"/>
      <c r="X807" s="285"/>
      <c r="Y807" s="285"/>
      <c r="Z807" s="285"/>
    </row>
    <row r="808" spans="1:26" ht="12.65" customHeight="1" x14ac:dyDescent="0.35">
      <c r="A808" s="209" t="str">
        <f>RIGHT($C$84,3)&amp;"*"&amp;RIGHT($C$83,4)&amp;"*"&amp;BZ$55&amp;"*"&amp;"A"</f>
        <v>o.1*186*8730*A</v>
      </c>
      <c r="B808" s="285"/>
      <c r="C808" s="288">
        <f>ROUND(BZ60,2)</f>
        <v>0</v>
      </c>
      <c r="D808" s="285">
        <f>ROUND(BZ61,0)</f>
        <v>0</v>
      </c>
      <c r="E808" s="285">
        <f>ROUND(BZ62,0)</f>
        <v>0</v>
      </c>
      <c r="F808" s="285">
        <f>ROUND(BZ63,0)</f>
        <v>0</v>
      </c>
      <c r="G808" s="285">
        <f>ROUND(BZ64,0)</f>
        <v>0</v>
      </c>
      <c r="H808" s="285">
        <f>ROUND(BZ65,0)</f>
        <v>0</v>
      </c>
      <c r="I808" s="285">
        <f>ROUND(BZ66,0)</f>
        <v>0</v>
      </c>
      <c r="J808" s="285">
        <f>ROUND(BZ67,0)</f>
        <v>0</v>
      </c>
      <c r="K808" s="285">
        <f>ROUND(BZ68,0)</f>
        <v>0</v>
      </c>
      <c r="L808" s="285">
        <f>ROUND(BZ70,0)</f>
        <v>0</v>
      </c>
      <c r="M808" s="285">
        <f>ROUND(BZ71,0)</f>
        <v>0</v>
      </c>
      <c r="N808" s="285"/>
      <c r="O808" s="285"/>
      <c r="P808" s="285">
        <f>IF(BZ77&gt;0,ROUND(BZ77,0),0)</f>
        <v>0</v>
      </c>
      <c r="Q808" s="285">
        <f>IF(BZ78&gt;0,ROUND(BZ78,0),0)</f>
        <v>0</v>
      </c>
      <c r="R808" s="285">
        <f>IF(BZ79&gt;0,ROUND(BZ79,0),0)</f>
        <v>0</v>
      </c>
      <c r="S808" s="285">
        <f>IF(BZ80&gt;0,ROUND(BZ80,0),0)</f>
        <v>0</v>
      </c>
      <c r="T808" s="288">
        <f>IF(BZ81&gt;0,ROUND(BZ81,2),0)</f>
        <v>0</v>
      </c>
      <c r="U808" s="285"/>
      <c r="X808" s="285"/>
      <c r="Y808" s="285"/>
      <c r="Z808" s="285"/>
    </row>
    <row r="809" spans="1:26" ht="12.65" customHeight="1" x14ac:dyDescent="0.35">
      <c r="A809" s="209" t="str">
        <f>RIGHT($C$84,3)&amp;"*"&amp;RIGHT($C$83,4)&amp;"*"&amp;CA$55&amp;"*"&amp;"A"</f>
        <v>o.1*186*8740*A</v>
      </c>
      <c r="B809" s="285"/>
      <c r="C809" s="288">
        <f>ROUND(CA60,2)</f>
        <v>0.32</v>
      </c>
      <c r="D809" s="285">
        <f>ROUND(CA61,0)</f>
        <v>-7198</v>
      </c>
      <c r="E809" s="285">
        <f>ROUND(CA62,0)</f>
        <v>-1658</v>
      </c>
      <c r="F809" s="285">
        <f>ROUND(CA63,0)</f>
        <v>0</v>
      </c>
      <c r="G809" s="285">
        <f>ROUND(CA64,0)</f>
        <v>451</v>
      </c>
      <c r="H809" s="285">
        <f>ROUND(CA65,0)</f>
        <v>0</v>
      </c>
      <c r="I809" s="285">
        <f>ROUND(CA66,0)</f>
        <v>0</v>
      </c>
      <c r="J809" s="285">
        <f>ROUND(CA67,0)</f>
        <v>0</v>
      </c>
      <c r="K809" s="285">
        <f>ROUND(CA68,0)</f>
        <v>0</v>
      </c>
      <c r="L809" s="285">
        <f>ROUND(CA70,0)</f>
        <v>0</v>
      </c>
      <c r="M809" s="285">
        <f>ROUND(CA71,0)</f>
        <v>-7730</v>
      </c>
      <c r="N809" s="285"/>
      <c r="O809" s="285"/>
      <c r="P809" s="285">
        <f>IF(CA77&gt;0,ROUND(CA77,0),0)</f>
        <v>0</v>
      </c>
      <c r="Q809" s="285">
        <f>IF(CA78&gt;0,ROUND(CA78,0),0)</f>
        <v>0</v>
      </c>
      <c r="R809" s="285">
        <f>IF(CA79&gt;0,ROUND(CA79,0),0)</f>
        <v>0</v>
      </c>
      <c r="S809" s="285">
        <f>IF(CA80&gt;0,ROUND(CA80,0),0)</f>
        <v>0</v>
      </c>
      <c r="T809" s="288">
        <f>IF(CA81&gt;0,ROUND(CA81,2),0)</f>
        <v>0</v>
      </c>
      <c r="U809" s="285"/>
      <c r="X809" s="285"/>
      <c r="Y809" s="285"/>
      <c r="Z809" s="285"/>
    </row>
    <row r="810" spans="1:26" ht="12.65" customHeight="1" x14ac:dyDescent="0.35">
      <c r="A810" s="209" t="str">
        <f>RIGHT($C$84,3)&amp;"*"&amp;RIGHT($C$83,4)&amp;"*"&amp;CB$55&amp;"*"&amp;"A"</f>
        <v>o.1*186*8770*A</v>
      </c>
      <c r="B810" s="285"/>
      <c r="C810" s="288">
        <f>ROUND(CB60,2)</f>
        <v>0</v>
      </c>
      <c r="D810" s="285">
        <f>ROUND(CB61,0)</f>
        <v>0</v>
      </c>
      <c r="E810" s="285">
        <f>ROUND(CB62,0)</f>
        <v>0</v>
      </c>
      <c r="F810" s="285">
        <f>ROUND(CB63,0)</f>
        <v>0</v>
      </c>
      <c r="G810" s="285">
        <f>ROUND(CB64,0)</f>
        <v>0</v>
      </c>
      <c r="H810" s="285">
        <f>ROUND(CB65,0)</f>
        <v>0</v>
      </c>
      <c r="I810" s="285">
        <f>ROUND(CB66,0)</f>
        <v>0</v>
      </c>
      <c r="J810" s="285">
        <f>ROUND(CB67,0)</f>
        <v>0</v>
      </c>
      <c r="K810" s="285">
        <f>ROUND(CB68,0)</f>
        <v>0</v>
      </c>
      <c r="L810" s="285">
        <f>ROUND(CB70,0)</f>
        <v>0</v>
      </c>
      <c r="M810" s="285">
        <f>ROUND(CB71,0)</f>
        <v>0</v>
      </c>
      <c r="N810" s="285"/>
      <c r="O810" s="285"/>
      <c r="P810" s="285">
        <f>IF(CB77&gt;0,ROUND(CB77,0),0)</f>
        <v>0</v>
      </c>
      <c r="Q810" s="285">
        <f>IF(CB78&gt;0,ROUND(CB78,0),0)</f>
        <v>0</v>
      </c>
      <c r="R810" s="285">
        <f>IF(CB79&gt;0,ROUND(CB79,0),0)</f>
        <v>0</v>
      </c>
      <c r="S810" s="285">
        <f>IF(CB80&gt;0,ROUND(CB80,0),0)</f>
        <v>0</v>
      </c>
      <c r="T810" s="288">
        <f>IF(CB81&gt;0,ROUND(CB81,2),0)</f>
        <v>0</v>
      </c>
      <c r="U810" s="285"/>
      <c r="X810" s="285"/>
      <c r="Y810" s="285"/>
      <c r="Z810" s="285"/>
    </row>
    <row r="811" spans="1:26" ht="12.65" customHeight="1" x14ac:dyDescent="0.35">
      <c r="A811" s="209" t="str">
        <f>RIGHT($C$84,3)&amp;"*"&amp;RIGHT($C$83,4)&amp;"*"&amp;CC$55&amp;"*"&amp;"A"</f>
        <v>o.1*186*8790*A</v>
      </c>
      <c r="B811" s="285"/>
      <c r="C811" s="288">
        <f>ROUND(CC60,2)</f>
        <v>48.25</v>
      </c>
      <c r="D811" s="285">
        <f>ROUND(CC61,0)</f>
        <v>4973564</v>
      </c>
      <c r="E811" s="285">
        <f>ROUND(CC62,0)</f>
        <v>1145300</v>
      </c>
      <c r="F811" s="285">
        <f>ROUND(CC63,0)</f>
        <v>10207</v>
      </c>
      <c r="G811" s="285">
        <f>ROUND(CC64,0)</f>
        <v>269097</v>
      </c>
      <c r="H811" s="285">
        <f>ROUND(CC65,0)</f>
        <v>-1</v>
      </c>
      <c r="I811" s="285">
        <f>ROUND(CC66,0)</f>
        <v>146817</v>
      </c>
      <c r="J811" s="285">
        <f>ROUND(CC67,0)</f>
        <v>561638</v>
      </c>
      <c r="K811" s="285">
        <f>ROUND(CC68,0)</f>
        <v>7973</v>
      </c>
      <c r="L811" s="285">
        <f>ROUND(CC70,0)</f>
        <v>0</v>
      </c>
      <c r="M811" s="285">
        <f>ROUND(CC71,0)</f>
        <v>7850315</v>
      </c>
      <c r="N811" s="285"/>
      <c r="O811" s="285"/>
      <c r="P811" s="285">
        <f>IF(CC77&gt;0,ROUND(CC77,0),0)</f>
        <v>0</v>
      </c>
      <c r="Q811" s="285">
        <f>IF(CC78&gt;0,ROUND(CC78,0),0)</f>
        <v>0</v>
      </c>
      <c r="R811" s="285">
        <f>IF(CC79&gt;0,ROUND(CC79,0),0)</f>
        <v>0</v>
      </c>
      <c r="S811" s="285">
        <f>IF(CC80&gt;0,ROUND(CC80,0),0)</f>
        <v>0</v>
      </c>
      <c r="T811" s="288">
        <f>IF(CC81&gt;0,ROUND(CC81,2),0)</f>
        <v>0</v>
      </c>
      <c r="U811" s="285"/>
      <c r="X811" s="285"/>
      <c r="Y811" s="285"/>
      <c r="Z811" s="285"/>
    </row>
    <row r="812" spans="1:26" ht="12.65" customHeight="1" x14ac:dyDescent="0.35">
      <c r="A812" s="209" t="str">
        <f>RIGHT($C$84,3)&amp;"*"&amp;RIGHT($C$83,4)&amp;"*"&amp;"9000"&amp;"*"&amp;"A"</f>
        <v>o.1*186*9000*A</v>
      </c>
      <c r="B812" s="285"/>
      <c r="C812" s="289"/>
      <c r="D812" s="285"/>
      <c r="E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9"/>
      <c r="U812" s="285">
        <f>ROUND(CD70,0)</f>
        <v>2183169</v>
      </c>
      <c r="V812" s="180">
        <f>ROUND(CD69,0)</f>
        <v>2226782</v>
      </c>
      <c r="W812" s="180">
        <f>ROUND(CD71,0)</f>
        <v>43613</v>
      </c>
      <c r="X812" s="285">
        <f>ROUND(CE73,0)</f>
        <v>9312874</v>
      </c>
      <c r="Y812" s="285">
        <f>ROUND(C132,0)</f>
        <v>0</v>
      </c>
      <c r="Z812" s="285"/>
    </row>
    <row r="814" spans="1:26" ht="12.65" customHeight="1" x14ac:dyDescent="0.35">
      <c r="B814" s="199" t="s">
        <v>1004</v>
      </c>
      <c r="C814" s="266">
        <f t="shared" ref="C814:K814" si="22">SUM(C733:C812)</f>
        <v>272.13</v>
      </c>
      <c r="D814" s="180">
        <f t="shared" si="22"/>
        <v>22439662</v>
      </c>
      <c r="E814" s="180">
        <f t="shared" si="22"/>
        <v>5167350</v>
      </c>
      <c r="F814" s="180">
        <f t="shared" si="22"/>
        <v>751088</v>
      </c>
      <c r="G814" s="180">
        <f t="shared" si="22"/>
        <v>2510834</v>
      </c>
      <c r="H814" s="180">
        <f t="shared" si="22"/>
        <v>500706</v>
      </c>
      <c r="I814" s="180">
        <f t="shared" si="22"/>
        <v>5554602</v>
      </c>
      <c r="J814" s="180">
        <f t="shared" si="22"/>
        <v>4124781</v>
      </c>
      <c r="K814" s="180">
        <f t="shared" si="22"/>
        <v>142136</v>
      </c>
      <c r="L814" s="180">
        <f>SUM(L733:L812)+SUM(U733:U812)</f>
        <v>2183169</v>
      </c>
      <c r="M814" s="180">
        <f>SUM(M733:M812)+SUM(W733:W812)</f>
        <v>42530783</v>
      </c>
      <c r="N814" s="180">
        <f t="shared" ref="N814:Z814" si="23">SUM(N733:N812)</f>
        <v>51583</v>
      </c>
      <c r="O814" s="180">
        <f t="shared" si="23"/>
        <v>90913360</v>
      </c>
      <c r="P814" s="180">
        <f t="shared" si="23"/>
        <v>37727</v>
      </c>
      <c r="Q814" s="180">
        <f t="shared" si="23"/>
        <v>30085</v>
      </c>
      <c r="R814" s="180">
        <f t="shared" si="23"/>
        <v>108456</v>
      </c>
      <c r="S814" s="180">
        <f t="shared" si="23"/>
        <v>38</v>
      </c>
      <c r="T814" s="266">
        <f t="shared" si="23"/>
        <v>0</v>
      </c>
      <c r="U814" s="180">
        <f t="shared" si="23"/>
        <v>2183169</v>
      </c>
      <c r="V814" s="180">
        <f t="shared" si="23"/>
        <v>2226782</v>
      </c>
      <c r="W814" s="180">
        <f t="shared" si="23"/>
        <v>43613</v>
      </c>
      <c r="X814" s="180">
        <f t="shared" si="23"/>
        <v>9312874</v>
      </c>
      <c r="Y814" s="180">
        <f t="shared" si="23"/>
        <v>0</v>
      </c>
      <c r="Z814" s="180">
        <f t="shared" si="23"/>
        <v>22964252</v>
      </c>
    </row>
    <row r="815" spans="1:26" ht="12.65" customHeight="1" x14ac:dyDescent="0.35">
      <c r="B815" s="180" t="s">
        <v>1005</v>
      </c>
      <c r="C815" s="266">
        <f>CE60</f>
        <v>272.13</v>
      </c>
      <c r="D815" s="180">
        <f>CE61</f>
        <v>22439662</v>
      </c>
      <c r="E815" s="180">
        <f>CE62</f>
        <v>5167350</v>
      </c>
      <c r="F815" s="180">
        <f>CE63</f>
        <v>751088</v>
      </c>
      <c r="G815" s="180">
        <f>CE64</f>
        <v>2510834</v>
      </c>
      <c r="H815" s="243">
        <f>CE65</f>
        <v>500706</v>
      </c>
      <c r="I815" s="243">
        <f>CE66</f>
        <v>5554602</v>
      </c>
      <c r="J815" s="243">
        <f>CE67</f>
        <v>4124781</v>
      </c>
      <c r="K815" s="243">
        <f>CE68</f>
        <v>142136</v>
      </c>
      <c r="L815" s="243">
        <f>CE70</f>
        <v>2183169</v>
      </c>
      <c r="M815" s="243">
        <f>CE71</f>
        <v>42530783</v>
      </c>
      <c r="N815" s="180">
        <f>CE76</f>
        <v>108180</v>
      </c>
      <c r="O815" s="180">
        <f>CE74</f>
        <v>90913360</v>
      </c>
      <c r="P815" s="180">
        <f>CE77</f>
        <v>37727</v>
      </c>
      <c r="Q815" s="180">
        <f>CE78</f>
        <v>30085</v>
      </c>
      <c r="R815" s="180">
        <f>CE79</f>
        <v>108456</v>
      </c>
      <c r="S815" s="180">
        <f>CE80</f>
        <v>38.869999999999997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22964241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22439661</v>
      </c>
      <c r="G816" s="243">
        <f>C379</f>
        <v>5131634</v>
      </c>
      <c r="H816" s="243">
        <f>C380</f>
        <v>751088</v>
      </c>
      <c r="I816" s="243">
        <f>C381</f>
        <v>2510833</v>
      </c>
      <c r="J816" s="243">
        <f>C382</f>
        <v>500706</v>
      </c>
      <c r="K816" s="243">
        <f>C383</f>
        <v>5561270</v>
      </c>
      <c r="L816" s="243">
        <f>C384+C385+C386+C388</f>
        <v>6169493</v>
      </c>
      <c r="M816" s="243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2021-07-16T21:24:07Z</cp:lastPrinted>
  <dcterms:created xsi:type="dcterms:W3CDTF">1999-06-02T22:01:56Z</dcterms:created>
  <dcterms:modified xsi:type="dcterms:W3CDTF">2021-07-20T22:54:38Z</dcterms:modified>
</cp:coreProperties>
</file>