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0DB88CF4-9496-4641-A812-5F49411E3F37}" xr6:coauthVersionLast="45" xr6:coauthVersionMax="45" xr10:uidLastSave="{00000000-0000-0000-0000-000000000000}"/>
  <bookViews>
    <workbookView xWindow="-110" yWindow="-110" windowWidth="19420" windowHeight="10420" tabRatio="847" activeTab="1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data!$A$192:$E$217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0" i="1" l="1"/>
  <c r="CC60" i="1"/>
  <c r="BH60" i="1"/>
  <c r="AV60" i="1"/>
  <c r="AP60" i="1"/>
  <c r="AE60" i="1"/>
  <c r="U60" i="1"/>
  <c r="P59" i="1" l="1"/>
  <c r="C370" i="1" l="1"/>
  <c r="C325" i="1"/>
  <c r="C337" i="1"/>
  <c r="C317" i="1"/>
  <c r="C255" i="1"/>
  <c r="C234" i="1"/>
  <c r="C227" i="1"/>
  <c r="C221" i="1"/>
  <c r="C171" i="1" l="1"/>
  <c r="C168" i="1"/>
  <c r="D145" i="1" l="1"/>
  <c r="C145" i="1"/>
  <c r="B145" i="1"/>
  <c r="D144" i="1"/>
  <c r="B144" i="1"/>
  <c r="D141" i="1"/>
  <c r="B141" i="1"/>
  <c r="D139" i="1" l="1"/>
  <c r="B139" i="1"/>
  <c r="D138" i="1"/>
  <c r="C389" i="1" l="1"/>
  <c r="C380" i="1"/>
  <c r="CD69" i="1"/>
  <c r="C387" i="1"/>
  <c r="C383" i="1" l="1"/>
  <c r="K817" i="10" l="1"/>
  <c r="J817" i="10"/>
  <c r="I817" i="10"/>
  <c r="H817" i="10"/>
  <c r="G817" i="10"/>
  <c r="F817" i="10"/>
  <c r="D817" i="10"/>
  <c r="X815" i="10"/>
  <c r="W815" i="10"/>
  <c r="X813" i="10"/>
  <c r="W813" i="10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F812" i="10"/>
  <c r="D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Q773" i="10"/>
  <c r="P773" i="10"/>
  <c r="O773" i="10"/>
  <c r="M773" i="10"/>
  <c r="L773" i="10"/>
  <c r="K773" i="10"/>
  <c r="I773" i="10"/>
  <c r="H773" i="10"/>
  <c r="G773" i="10"/>
  <c r="F773" i="10"/>
  <c r="D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Q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O762" i="10"/>
  <c r="M762" i="10"/>
  <c r="L762" i="10"/>
  <c r="K762" i="10"/>
  <c r="I762" i="10"/>
  <c r="H762" i="10"/>
  <c r="G762" i="10"/>
  <c r="F762" i="10"/>
  <c r="D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Q759" i="10"/>
  <c r="P759" i="10"/>
  <c r="O759" i="10"/>
  <c r="M759" i="10"/>
  <c r="L759" i="10"/>
  <c r="K759" i="10"/>
  <c r="I759" i="10"/>
  <c r="H759" i="10"/>
  <c r="G759" i="10"/>
  <c r="F759" i="10"/>
  <c r="D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Q756" i="10"/>
  <c r="O756" i="10"/>
  <c r="M756" i="10"/>
  <c r="L756" i="10"/>
  <c r="K756" i="10"/>
  <c r="H756" i="10"/>
  <c r="G756" i="10"/>
  <c r="D756" i="10"/>
  <c r="C756" i="10"/>
  <c r="B756" i="10"/>
  <c r="A756" i="10"/>
  <c r="T755" i="10"/>
  <c r="S755" i="10"/>
  <c r="Q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Q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Q747" i="10"/>
  <c r="O747" i="10"/>
  <c r="M747" i="10"/>
  <c r="L747" i="10"/>
  <c r="K747" i="10"/>
  <c r="I747" i="10"/>
  <c r="H747" i="10"/>
  <c r="G747" i="10"/>
  <c r="F747" i="10"/>
  <c r="D747" i="10"/>
  <c r="C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Q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Q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H815" i="10" s="1"/>
  <c r="G734" i="10"/>
  <c r="F734" i="10"/>
  <c r="D734" i="10"/>
  <c r="C734" i="10"/>
  <c r="B734" i="10"/>
  <c r="A734" i="10"/>
  <c r="CF730" i="10"/>
  <c r="CE730" i="10"/>
  <c r="CD730" i="10"/>
  <c r="BY730" i="10"/>
  <c r="BX730" i="10"/>
  <c r="BW730" i="10"/>
  <c r="BV730" i="10"/>
  <c r="BU730" i="10"/>
  <c r="BT730" i="10"/>
  <c r="BS730" i="10"/>
  <c r="BQ730" i="10"/>
  <c r="BP730" i="10"/>
  <c r="BF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V726" i="10"/>
  <c r="AU726" i="10"/>
  <c r="AT726" i="10"/>
  <c r="AQ726" i="10"/>
  <c r="AP726" i="10"/>
  <c r="AO726" i="10"/>
  <c r="AJ726" i="10"/>
  <c r="AH726" i="10"/>
  <c r="AG726" i="10"/>
  <c r="AF726" i="10"/>
  <c r="AE726" i="10"/>
  <c r="AD726" i="10"/>
  <c r="AC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J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C459" i="10"/>
  <c r="B459" i="10"/>
  <c r="B455" i="10"/>
  <c r="B454" i="10"/>
  <c r="B453" i="10"/>
  <c r="C439" i="10"/>
  <c r="D436" i="10"/>
  <c r="D435" i="10"/>
  <c r="B435" i="10"/>
  <c r="B434" i="10"/>
  <c r="B433" i="10"/>
  <c r="B432" i="10"/>
  <c r="B431" i="10"/>
  <c r="B430" i="10"/>
  <c r="B429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C730" i="10" s="1"/>
  <c r="C387" i="10"/>
  <c r="B436" i="10" s="1"/>
  <c r="C370" i="10"/>
  <c r="B458" i="10" s="1"/>
  <c r="C366" i="10"/>
  <c r="C337" i="10"/>
  <c r="BE730" i="10" s="1"/>
  <c r="D330" i="10"/>
  <c r="D329" i="10"/>
  <c r="D328" i="10"/>
  <c r="D319" i="10"/>
  <c r="D314" i="10"/>
  <c r="C312" i="10"/>
  <c r="AO730" i="10" s="1"/>
  <c r="D290" i="10"/>
  <c r="D283" i="10"/>
  <c r="D275" i="10"/>
  <c r="D265" i="10"/>
  <c r="C255" i="10"/>
  <c r="G730" i="10" s="1"/>
  <c r="D240" i="10"/>
  <c r="B447" i="10" s="1"/>
  <c r="D236" i="10"/>
  <c r="B446" i="10" s="1"/>
  <c r="C227" i="10"/>
  <c r="C221" i="10"/>
  <c r="D221" i="10" s="1"/>
  <c r="C363" i="10" s="1"/>
  <c r="C444" i="10" s="1"/>
  <c r="D217" i="10"/>
  <c r="C217" i="10"/>
  <c r="D433" i="10" s="1"/>
  <c r="E216" i="10"/>
  <c r="E215" i="10"/>
  <c r="E214" i="10"/>
  <c r="E213" i="10"/>
  <c r="E212" i="10"/>
  <c r="E211" i="10"/>
  <c r="B210" i="10"/>
  <c r="AY722" i="10" s="1"/>
  <c r="E209" i="10"/>
  <c r="D204" i="10"/>
  <c r="C204" i="10"/>
  <c r="E203" i="10"/>
  <c r="C475" i="10" s="1"/>
  <c r="E202" i="10"/>
  <c r="C474" i="10" s="1"/>
  <c r="E201" i="10"/>
  <c r="E200" i="10"/>
  <c r="C473" i="10" s="1"/>
  <c r="E199" i="10"/>
  <c r="C472" i="10" s="1"/>
  <c r="B198" i="10"/>
  <c r="AA722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D147" i="10"/>
  <c r="E146" i="10"/>
  <c r="D145" i="10"/>
  <c r="AX726" i="10" s="1"/>
  <c r="C145" i="10"/>
  <c r="AS726" i="10" s="1"/>
  <c r="B145" i="10"/>
  <c r="AN726" i="10" s="1"/>
  <c r="D144" i="10"/>
  <c r="AW726" i="10" s="1"/>
  <c r="C144" i="10"/>
  <c r="B144" i="10"/>
  <c r="AM726" i="10" s="1"/>
  <c r="D142" i="10"/>
  <c r="D141" i="10"/>
  <c r="AK726" i="10" s="1"/>
  <c r="E140" i="10"/>
  <c r="D139" i="10"/>
  <c r="AI726" i="10" s="1"/>
  <c r="B139" i="10"/>
  <c r="Y726" i="10" s="1"/>
  <c r="E138" i="10"/>
  <c r="C414" i="10" s="1"/>
  <c r="B138" i="10"/>
  <c r="X726" i="10" s="1"/>
  <c r="E127" i="10"/>
  <c r="CE80" i="10"/>
  <c r="T816" i="10" s="1"/>
  <c r="CF79" i="10"/>
  <c r="CE79" i="10"/>
  <c r="S816" i="10" s="1"/>
  <c r="CE77" i="10"/>
  <c r="Q816" i="10" s="1"/>
  <c r="AL76" i="10"/>
  <c r="P769" i="10" s="1"/>
  <c r="AK76" i="10"/>
  <c r="AJ76" i="10"/>
  <c r="P767" i="10" s="1"/>
  <c r="AE76" i="10"/>
  <c r="Y76" i="10"/>
  <c r="P756" i="10" s="1"/>
  <c r="X76" i="10"/>
  <c r="P755" i="10" s="1"/>
  <c r="W76" i="10"/>
  <c r="P754" i="10" s="1"/>
  <c r="P76" i="10"/>
  <c r="P747" i="10" s="1"/>
  <c r="L76" i="10"/>
  <c r="P743" i="10" s="1"/>
  <c r="E76" i="10"/>
  <c r="P73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CE74" i="10"/>
  <c r="C464" i="10" s="1"/>
  <c r="AV74" i="10"/>
  <c r="AV75" i="10" s="1"/>
  <c r="N779" i="10" s="1"/>
  <c r="E74" i="10"/>
  <c r="E75" i="10" s="1"/>
  <c r="N736" i="10" s="1"/>
  <c r="CE73" i="10"/>
  <c r="O816" i="10" s="1"/>
  <c r="CE70" i="10"/>
  <c r="CD69" i="10"/>
  <c r="CE68" i="10"/>
  <c r="Y66" i="10"/>
  <c r="CE65" i="10"/>
  <c r="CE64" i="10"/>
  <c r="CC64" i="10"/>
  <c r="G812" i="10" s="1"/>
  <c r="Y63" i="10"/>
  <c r="BW62" i="10"/>
  <c r="E806" i="10" s="1"/>
  <c r="BG62" i="10"/>
  <c r="E790" i="10" s="1"/>
  <c r="AJ62" i="10"/>
  <c r="AH62" i="10"/>
  <c r="R62" i="10"/>
  <c r="K62" i="10"/>
  <c r="E742" i="10" s="1"/>
  <c r="CE61" i="10"/>
  <c r="CC48" i="10" s="1"/>
  <c r="CC62" i="10" s="1"/>
  <c r="CC60" i="10"/>
  <c r="C812" i="10" s="1"/>
  <c r="BH60" i="10"/>
  <c r="C791" i="10" s="1"/>
  <c r="AV60" i="10"/>
  <c r="C779" i="10" s="1"/>
  <c r="AP60" i="10"/>
  <c r="C773" i="10" s="1"/>
  <c r="AE60" i="10"/>
  <c r="C762" i="10" s="1"/>
  <c r="AB60" i="10"/>
  <c r="P59" i="10"/>
  <c r="B53" i="10"/>
  <c r="CE51" i="10"/>
  <c r="B49" i="10"/>
  <c r="CB48" i="10"/>
  <c r="CB62" i="10" s="1"/>
  <c r="CA48" i="10"/>
  <c r="CA62" i="10" s="1"/>
  <c r="E810" i="10" s="1"/>
  <c r="BZ48" i="10"/>
  <c r="BZ62" i="10" s="1"/>
  <c r="BW48" i="10"/>
  <c r="BV48" i="10"/>
  <c r="BV62" i="10" s="1"/>
  <c r="BU48" i="10"/>
  <c r="BU62" i="10" s="1"/>
  <c r="BS48" i="10"/>
  <c r="BS62" i="10" s="1"/>
  <c r="E802" i="10" s="1"/>
  <c r="BR48" i="10"/>
  <c r="BR62" i="10" s="1"/>
  <c r="BP48" i="10"/>
  <c r="BP62" i="10" s="1"/>
  <c r="BN48" i="10"/>
  <c r="BN62" i="10" s="1"/>
  <c r="BM48" i="10"/>
  <c r="BM62" i="10" s="1"/>
  <c r="BL48" i="10"/>
  <c r="BL62" i="10" s="1"/>
  <c r="E795" i="10" s="1"/>
  <c r="BJ48" i="10"/>
  <c r="BJ62" i="10" s="1"/>
  <c r="BH48" i="10"/>
  <c r="BH62" i="10" s="1"/>
  <c r="BG48" i="10"/>
  <c r="BE48" i="10"/>
  <c r="BE62" i="10" s="1"/>
  <c r="BD48" i="10"/>
  <c r="BD62" i="10" s="1"/>
  <c r="BC48" i="10"/>
  <c r="BC62" i="10" s="1"/>
  <c r="E786" i="10" s="1"/>
  <c r="AZ48" i="10"/>
  <c r="AZ62" i="10" s="1"/>
  <c r="AY48" i="10"/>
  <c r="AY62" i="10" s="1"/>
  <c r="AX48" i="10"/>
  <c r="AX62" i="10" s="1"/>
  <c r="AV48" i="10"/>
  <c r="AV62" i="10" s="1"/>
  <c r="AU48" i="10"/>
  <c r="AU62" i="10" s="1"/>
  <c r="E778" i="10" s="1"/>
  <c r="AT48" i="10"/>
  <c r="AT62" i="10" s="1"/>
  <c r="AQ48" i="10"/>
  <c r="AQ62" i="10" s="1"/>
  <c r="AP48" i="10"/>
  <c r="AP62" i="10" s="1"/>
  <c r="AO48" i="10"/>
  <c r="AO62" i="10" s="1"/>
  <c r="AM48" i="10"/>
  <c r="AM62" i="10" s="1"/>
  <c r="E770" i="10" s="1"/>
  <c r="AL48" i="10"/>
  <c r="AL62" i="10" s="1"/>
  <c r="AJ48" i="10"/>
  <c r="AH48" i="10"/>
  <c r="AG48" i="10"/>
  <c r="AG62" i="10" s="1"/>
  <c r="AF48" i="10"/>
  <c r="AF62" i="10" s="1"/>
  <c r="AD48" i="10"/>
  <c r="AD62" i="10" s="1"/>
  <c r="AB48" i="10"/>
  <c r="AB62" i="10" s="1"/>
  <c r="AA48" i="10"/>
  <c r="AA62" i="10" s="1"/>
  <c r="Y48" i="10"/>
  <c r="Y62" i="10" s="1"/>
  <c r="X48" i="10"/>
  <c r="X62" i="10" s="1"/>
  <c r="W48" i="10"/>
  <c r="W62" i="10" s="1"/>
  <c r="E754" i="10" s="1"/>
  <c r="T48" i="10"/>
  <c r="T62" i="10" s="1"/>
  <c r="S48" i="10"/>
  <c r="S62" i="10" s="1"/>
  <c r="R48" i="10"/>
  <c r="P48" i="10"/>
  <c r="P62" i="10" s="1"/>
  <c r="O48" i="10"/>
  <c r="O62" i="10" s="1"/>
  <c r="E746" i="10" s="1"/>
  <c r="N48" i="10"/>
  <c r="N62" i="10" s="1"/>
  <c r="K48" i="10"/>
  <c r="J48" i="10"/>
  <c r="J62" i="10" s="1"/>
  <c r="I48" i="10"/>
  <c r="I62" i="10" s="1"/>
  <c r="G48" i="10"/>
  <c r="G62" i="10" s="1"/>
  <c r="E738" i="10" s="1"/>
  <c r="F48" i="10"/>
  <c r="F62" i="10" s="1"/>
  <c r="D48" i="10"/>
  <c r="D62" i="10" s="1"/>
  <c r="CE47" i="10"/>
  <c r="D339" i="10" l="1"/>
  <c r="C482" i="10" s="1"/>
  <c r="CF77" i="10"/>
  <c r="D372" i="10"/>
  <c r="B439" i="10"/>
  <c r="C463" i="10"/>
  <c r="C48" i="10"/>
  <c r="C62" i="10" s="1"/>
  <c r="H48" i="10"/>
  <c r="H62" i="10" s="1"/>
  <c r="E739" i="10" s="1"/>
  <c r="L48" i="10"/>
  <c r="L62" i="10" s="1"/>
  <c r="E743" i="10" s="1"/>
  <c r="Q48" i="10"/>
  <c r="Q62" i="10" s="1"/>
  <c r="V48" i="10"/>
  <c r="V62" i="10" s="1"/>
  <c r="Z48" i="10"/>
  <c r="Z62" i="10" s="1"/>
  <c r="AE48" i="10"/>
  <c r="AE62" i="10" s="1"/>
  <c r="E762" i="10" s="1"/>
  <c r="AI48" i="10"/>
  <c r="AI62" i="10" s="1"/>
  <c r="AN48" i="10"/>
  <c r="AN62" i="10" s="1"/>
  <c r="AR48" i="10"/>
  <c r="AR62" i="10" s="1"/>
  <c r="AW48" i="10"/>
  <c r="AW62" i="10" s="1"/>
  <c r="E780" i="10" s="1"/>
  <c r="BB48" i="10"/>
  <c r="BB62" i="10" s="1"/>
  <c r="BF48" i="10"/>
  <c r="BF62" i="10" s="1"/>
  <c r="BK48" i="10"/>
  <c r="BK62" i="10" s="1"/>
  <c r="E794" i="10" s="1"/>
  <c r="BO48" i="10"/>
  <c r="BO62" i="10" s="1"/>
  <c r="E798" i="10" s="1"/>
  <c r="BT48" i="10"/>
  <c r="BT62" i="10" s="1"/>
  <c r="E803" i="10" s="1"/>
  <c r="BX48" i="10"/>
  <c r="BX62" i="10" s="1"/>
  <c r="D260" i="10"/>
  <c r="C379" i="10"/>
  <c r="BR730" i="10" s="1"/>
  <c r="K815" i="10"/>
  <c r="T815" i="10"/>
  <c r="M815" i="10"/>
  <c r="G612" i="10"/>
  <c r="Q815" i="10"/>
  <c r="E745" i="10"/>
  <c r="E801" i="10"/>
  <c r="E779" i="10"/>
  <c r="E799" i="10"/>
  <c r="E737" i="10"/>
  <c r="E782" i="10"/>
  <c r="E811" i="10"/>
  <c r="E735" i="10"/>
  <c r="E773" i="10"/>
  <c r="E791" i="10"/>
  <c r="E774" i="10"/>
  <c r="E783" i="10"/>
  <c r="E766" i="10"/>
  <c r="E785" i="10"/>
  <c r="E763" i="10"/>
  <c r="E755" i="10"/>
  <c r="E747" i="10"/>
  <c r="E758" i="10"/>
  <c r="E761" i="10"/>
  <c r="E809" i="10"/>
  <c r="E741" i="10"/>
  <c r="E750" i="10"/>
  <c r="E759" i="10"/>
  <c r="E769" i="10"/>
  <c r="E787" i="10"/>
  <c r="E805" i="10"/>
  <c r="E797" i="10"/>
  <c r="E734" i="10"/>
  <c r="E753" i="10"/>
  <c r="E771" i="10"/>
  <c r="E789" i="10"/>
  <c r="E807" i="10"/>
  <c r="E764" i="10"/>
  <c r="E781" i="10"/>
  <c r="E788" i="10"/>
  <c r="E775" i="10"/>
  <c r="F756" i="10"/>
  <c r="F815" i="10" s="1"/>
  <c r="CE63" i="10"/>
  <c r="D277" i="10"/>
  <c r="D292" i="10" s="1"/>
  <c r="D341" i="10" s="1"/>
  <c r="C481" i="10" s="1"/>
  <c r="B476" i="10"/>
  <c r="E765" i="10"/>
  <c r="AR726" i="10"/>
  <c r="E144" i="10"/>
  <c r="C417" i="10" s="1"/>
  <c r="E772" i="10"/>
  <c r="G816" i="10"/>
  <c r="F612" i="10"/>
  <c r="C430" i="10"/>
  <c r="BX722" i="10"/>
  <c r="D229" i="10"/>
  <c r="E751" i="10"/>
  <c r="E793" i="10"/>
  <c r="E757" i="10"/>
  <c r="I756" i="10"/>
  <c r="I815" i="10" s="1"/>
  <c r="CE66" i="10"/>
  <c r="CE76" i="10"/>
  <c r="Y78" i="10" s="1"/>
  <c r="R756" i="10" s="1"/>
  <c r="E777" i="10"/>
  <c r="E748" i="10"/>
  <c r="E812" i="10"/>
  <c r="D816" i="10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K816" i="10"/>
  <c r="C434" i="10"/>
  <c r="N734" i="10"/>
  <c r="N815" i="10" s="1"/>
  <c r="CE75" i="10"/>
  <c r="C365" i="10"/>
  <c r="E756" i="10"/>
  <c r="E740" i="10"/>
  <c r="E804" i="10"/>
  <c r="B747" i="10"/>
  <c r="E509" i="10"/>
  <c r="D509" i="10"/>
  <c r="U813" i="10"/>
  <c r="U815" i="10" s="1"/>
  <c r="C438" i="10"/>
  <c r="C615" i="10"/>
  <c r="CD71" i="10"/>
  <c r="CE69" i="10"/>
  <c r="E767" i="10"/>
  <c r="E796" i="10"/>
  <c r="C759" i="10"/>
  <c r="CE60" i="10"/>
  <c r="E749" i="10"/>
  <c r="AL726" i="10"/>
  <c r="E142" i="10"/>
  <c r="AZ726" i="10"/>
  <c r="E147" i="10"/>
  <c r="B217" i="10"/>
  <c r="L612" i="10"/>
  <c r="M816" i="10"/>
  <c r="C458" i="10"/>
  <c r="E210" i="10"/>
  <c r="E217" i="10" s="1"/>
  <c r="C478" i="10" s="1"/>
  <c r="D390" i="10"/>
  <c r="B441" i="10" s="1"/>
  <c r="CB730" i="10"/>
  <c r="BZ730" i="10"/>
  <c r="D438" i="10"/>
  <c r="H816" i="10"/>
  <c r="C431" i="10"/>
  <c r="P762" i="10"/>
  <c r="E141" i="10"/>
  <c r="CD722" i="10"/>
  <c r="B444" i="10"/>
  <c r="C388" i="10"/>
  <c r="L817" i="10" s="1"/>
  <c r="E145" i="10"/>
  <c r="C418" i="10" s="1"/>
  <c r="BN730" i="10"/>
  <c r="C447" i="10"/>
  <c r="B204" i="10"/>
  <c r="AJ78" i="10"/>
  <c r="R767" i="10" s="1"/>
  <c r="E139" i="10"/>
  <c r="C415" i="10" s="1"/>
  <c r="E198" i="10"/>
  <c r="C471" i="10" s="1"/>
  <c r="M817" i="10"/>
  <c r="BO730" i="10"/>
  <c r="S815" i="10"/>
  <c r="L815" i="10"/>
  <c r="C815" i="10"/>
  <c r="D815" i="10"/>
  <c r="O815" i="10"/>
  <c r="P815" i="10"/>
  <c r="G815" i="10"/>
  <c r="B428" i="10" l="1"/>
  <c r="E817" i="10"/>
  <c r="BM730" i="10"/>
  <c r="C446" i="10"/>
  <c r="E768" i="10"/>
  <c r="L78" i="10"/>
  <c r="R743" i="10" s="1"/>
  <c r="AE78" i="10"/>
  <c r="R762" i="10" s="1"/>
  <c r="C575" i="10"/>
  <c r="B575" i="10"/>
  <c r="E776" i="10"/>
  <c r="F816" i="10"/>
  <c r="C429" i="10"/>
  <c r="E784" i="10"/>
  <c r="E204" i="10"/>
  <c r="C476" i="10" s="1"/>
  <c r="E760" i="10"/>
  <c r="L816" i="10"/>
  <c r="C440" i="10"/>
  <c r="CE62" i="10"/>
  <c r="N816" i="10"/>
  <c r="C465" i="10"/>
  <c r="K612" i="10"/>
  <c r="I816" i="10"/>
  <c r="C432" i="10"/>
  <c r="E736" i="10"/>
  <c r="CA730" i="10"/>
  <c r="B437" i="10"/>
  <c r="BI730" i="10"/>
  <c r="C816" i="10"/>
  <c r="H612" i="10"/>
  <c r="E744" i="10"/>
  <c r="E808" i="10"/>
  <c r="BY71" i="10"/>
  <c r="C359" i="10"/>
  <c r="D463" i="10"/>
  <c r="C360" i="10"/>
  <c r="D464" i="10"/>
  <c r="CE48" i="10"/>
  <c r="E792" i="10"/>
  <c r="E800" i="10"/>
  <c r="BQ71" i="10"/>
  <c r="B438" i="10"/>
  <c r="B440" i="10" s="1"/>
  <c r="E752" i="10"/>
  <c r="C364" i="10"/>
  <c r="B445" i="10"/>
  <c r="D242" i="10"/>
  <c r="B448" i="10" s="1"/>
  <c r="P816" i="10"/>
  <c r="S78" i="10"/>
  <c r="R750" i="10" s="1"/>
  <c r="D612" i="10"/>
  <c r="BY78" i="10"/>
  <c r="R808" i="10" s="1"/>
  <c r="AP78" i="10"/>
  <c r="R773" i="10" s="1"/>
  <c r="U78" i="10"/>
  <c r="R752" i="10" s="1"/>
  <c r="BO52" i="10"/>
  <c r="BO67" i="10" s="1"/>
  <c r="BG52" i="10"/>
  <c r="BG67" i="10" s="1"/>
  <c r="AI52" i="10"/>
  <c r="AI67" i="10" s="1"/>
  <c r="AA52" i="10"/>
  <c r="AA67" i="10" s="1"/>
  <c r="AK78" i="10"/>
  <c r="R768" i="10" s="1"/>
  <c r="E78" i="10"/>
  <c r="BM52" i="10"/>
  <c r="BM67" i="10" s="1"/>
  <c r="BE52" i="10"/>
  <c r="BE67" i="10" s="1"/>
  <c r="AG78" i="10"/>
  <c r="R764" i="10" s="1"/>
  <c r="AB78" i="10"/>
  <c r="R759" i="10" s="1"/>
  <c r="CA52" i="10"/>
  <c r="CA67" i="10" s="1"/>
  <c r="BS52" i="10"/>
  <c r="BS67" i="10" s="1"/>
  <c r="AU52" i="10"/>
  <c r="AU67" i="10" s="1"/>
  <c r="AM52" i="10"/>
  <c r="AM67" i="10" s="1"/>
  <c r="CF76" i="10"/>
  <c r="BW52" i="10" s="1"/>
  <c r="BW67" i="10" s="1"/>
  <c r="P78" i="10"/>
  <c r="R747" i="10" s="1"/>
  <c r="BV52" i="10"/>
  <c r="BV67" i="10" s="1"/>
  <c r="BI52" i="10"/>
  <c r="BI67" i="10" s="1"/>
  <c r="J792" i="10" s="1"/>
  <c r="AW52" i="10"/>
  <c r="AW67" i="10" s="1"/>
  <c r="AL52" i="10"/>
  <c r="AL67" i="10" s="1"/>
  <c r="AC52" i="10"/>
  <c r="AC67" i="10" s="1"/>
  <c r="J760" i="10" s="1"/>
  <c r="T52" i="10"/>
  <c r="T67" i="10" s="1"/>
  <c r="J52" i="10"/>
  <c r="J67" i="10" s="1"/>
  <c r="BL52" i="10"/>
  <c r="BL67" i="10" s="1"/>
  <c r="BT52" i="10"/>
  <c r="BT67" i="10" s="1"/>
  <c r="BH52" i="10"/>
  <c r="BH67" i="10" s="1"/>
  <c r="AV52" i="10"/>
  <c r="AV67" i="10" s="1"/>
  <c r="AK52" i="10"/>
  <c r="AK67" i="10" s="1"/>
  <c r="J768" i="10" s="1"/>
  <c r="AB52" i="10"/>
  <c r="AB67" i="10" s="1"/>
  <c r="R52" i="10"/>
  <c r="R67" i="10" s="1"/>
  <c r="I52" i="10"/>
  <c r="I67" i="10" s="1"/>
  <c r="BQ52" i="10"/>
  <c r="BQ67" i="10" s="1"/>
  <c r="J800" i="10" s="1"/>
  <c r="BD52" i="10"/>
  <c r="BD67" i="10" s="1"/>
  <c r="AH52" i="10"/>
  <c r="AH67" i="10" s="1"/>
  <c r="P52" i="10"/>
  <c r="P67" i="10" s="1"/>
  <c r="G52" i="10"/>
  <c r="G67" i="10" s="1"/>
  <c r="BB78" i="10"/>
  <c r="R785" i="10" s="1"/>
  <c r="CB52" i="10"/>
  <c r="CB67" i="10" s="1"/>
  <c r="AR52" i="10"/>
  <c r="AR67" i="10" s="1"/>
  <c r="F52" i="10"/>
  <c r="F67" i="10" s="1"/>
  <c r="AZ52" i="10"/>
  <c r="AZ67" i="10" s="1"/>
  <c r="BR52" i="10"/>
  <c r="BR67" i="10" s="1"/>
  <c r="BF52" i="10"/>
  <c r="BF67" i="10" s="1"/>
  <c r="AT52" i="10"/>
  <c r="AT67" i="10" s="1"/>
  <c r="AJ52" i="10"/>
  <c r="AJ67" i="10" s="1"/>
  <c r="Z52" i="10"/>
  <c r="Z67" i="10" s="1"/>
  <c r="Q52" i="10"/>
  <c r="Q67" i="10" s="1"/>
  <c r="H52" i="10"/>
  <c r="H67" i="10" s="1"/>
  <c r="Y52" i="10"/>
  <c r="Y67" i="10" s="1"/>
  <c r="AG52" i="10"/>
  <c r="AG67" i="10" s="1"/>
  <c r="BY52" i="10"/>
  <c r="BY67" i="10" s="1"/>
  <c r="J808" i="10" s="1"/>
  <c r="D52" i="10"/>
  <c r="D67" i="10" s="1"/>
  <c r="BV78" i="10"/>
  <c r="R805" i="10" s="1"/>
  <c r="AS52" i="10"/>
  <c r="AS67" i="10" s="1"/>
  <c r="J776" i="10" s="1"/>
  <c r="BB52" i="10"/>
  <c r="BB67" i="10" s="1"/>
  <c r="O52" i="10"/>
  <c r="O67" i="10" s="1"/>
  <c r="V52" i="10"/>
  <c r="V67" i="10" s="1"/>
  <c r="AO52" i="10"/>
  <c r="AO67" i="10" s="1"/>
  <c r="AL78" i="10"/>
  <c r="R769" i="10" s="1"/>
  <c r="BZ52" i="10"/>
  <c r="BZ67" i="10" s="1"/>
  <c r="BN52" i="10"/>
  <c r="BN67" i="10" s="1"/>
  <c r="BA52" i="10"/>
  <c r="BA67" i="10" s="1"/>
  <c r="J784" i="10" s="1"/>
  <c r="AP52" i="10"/>
  <c r="AP67" i="10" s="1"/>
  <c r="AF52" i="10"/>
  <c r="AF67" i="10" s="1"/>
  <c r="W52" i="10"/>
  <c r="W67" i="10" s="1"/>
  <c r="N52" i="10"/>
  <c r="N67" i="10" s="1"/>
  <c r="E52" i="10"/>
  <c r="E67" i="10" s="1"/>
  <c r="J736" i="10" s="1"/>
  <c r="X78" i="10"/>
  <c r="R755" i="10" s="1"/>
  <c r="M52" i="10"/>
  <c r="M67" i="10" s="1"/>
  <c r="J744" i="10" s="1"/>
  <c r="W78" i="10"/>
  <c r="R754" i="10" s="1"/>
  <c r="BX52" i="10"/>
  <c r="BX67" i="10" s="1"/>
  <c r="BJ52" i="10"/>
  <c r="BJ67" i="10" s="1"/>
  <c r="AX52" i="10"/>
  <c r="AX67" i="10" s="1"/>
  <c r="AN52" i="10"/>
  <c r="AN67" i="10" s="1"/>
  <c r="AD52" i="10"/>
  <c r="AD67" i="10" s="1"/>
  <c r="U52" i="10"/>
  <c r="U67" i="10" s="1"/>
  <c r="J752" i="10" s="1"/>
  <c r="L52" i="10"/>
  <c r="L67" i="10" s="1"/>
  <c r="BP52" i="10"/>
  <c r="BP67" i="10" s="1"/>
  <c r="X52" i="10"/>
  <c r="X67" i="10" s="1"/>
  <c r="AE52" i="10"/>
  <c r="AE67" i="10" s="1"/>
  <c r="E74" i="1"/>
  <c r="AV74" i="1"/>
  <c r="BC52" i="10" l="1"/>
  <c r="BC67" i="10" s="1"/>
  <c r="BU52" i="10"/>
  <c r="BU67" i="10" s="1"/>
  <c r="C52" i="10"/>
  <c r="AQ52" i="10"/>
  <c r="AQ67" i="10" s="1"/>
  <c r="AQ71" i="10" s="1"/>
  <c r="BK52" i="10"/>
  <c r="BK67" i="10" s="1"/>
  <c r="CC52" i="10"/>
  <c r="CC67" i="10" s="1"/>
  <c r="S52" i="10"/>
  <c r="S67" i="10" s="1"/>
  <c r="AY52" i="10"/>
  <c r="AY67" i="10" s="1"/>
  <c r="J782" i="10" s="1"/>
  <c r="E815" i="10"/>
  <c r="J806" i="10"/>
  <c r="BW71" i="10"/>
  <c r="J735" i="10"/>
  <c r="D71" i="10"/>
  <c r="J769" i="10"/>
  <c r="AL71" i="10"/>
  <c r="BK730" i="10"/>
  <c r="B464" i="10"/>
  <c r="J761" i="10"/>
  <c r="AD71" i="10"/>
  <c r="J789" i="10"/>
  <c r="BF71" i="10"/>
  <c r="J747" i="10"/>
  <c r="P71" i="10"/>
  <c r="J779" i="10"/>
  <c r="AV71" i="10"/>
  <c r="J780" i="10"/>
  <c r="AW71" i="10"/>
  <c r="J794" i="10"/>
  <c r="BK71" i="10"/>
  <c r="J812" i="10"/>
  <c r="CC71" i="10"/>
  <c r="D465" i="10"/>
  <c r="BA71" i="10"/>
  <c r="J738" i="10"/>
  <c r="G71" i="10"/>
  <c r="J766" i="10"/>
  <c r="AI71" i="10"/>
  <c r="J771" i="10"/>
  <c r="AN71" i="10"/>
  <c r="J801" i="10"/>
  <c r="BR71" i="10"/>
  <c r="J791" i="10"/>
  <c r="BH71" i="10"/>
  <c r="J802" i="10"/>
  <c r="BS71" i="10"/>
  <c r="R736" i="10"/>
  <c r="R815" i="10" s="1"/>
  <c r="CE78" i="10"/>
  <c r="C562" i="10"/>
  <c r="C623" i="10"/>
  <c r="B562" i="10"/>
  <c r="O817" i="10"/>
  <c r="BJ730" i="10"/>
  <c r="B463" i="10"/>
  <c r="D361" i="10"/>
  <c r="J743" i="10"/>
  <c r="L71" i="10"/>
  <c r="J745" i="10"/>
  <c r="N71" i="10"/>
  <c r="J754" i="10"/>
  <c r="W71" i="10"/>
  <c r="J756" i="10"/>
  <c r="Y71" i="10"/>
  <c r="J803" i="10"/>
  <c r="BT71" i="10"/>
  <c r="J790" i="10"/>
  <c r="BG71" i="10"/>
  <c r="E816" i="10"/>
  <c r="C428" i="10"/>
  <c r="J809" i="10"/>
  <c r="BZ71" i="10"/>
  <c r="J786" i="10"/>
  <c r="BC71" i="10"/>
  <c r="J764" i="10"/>
  <c r="AG71" i="10"/>
  <c r="J781" i="10"/>
  <c r="AX71" i="10"/>
  <c r="J753" i="10"/>
  <c r="V71" i="10"/>
  <c r="J787" i="10"/>
  <c r="BD71" i="10"/>
  <c r="J810" i="10"/>
  <c r="CA71" i="10"/>
  <c r="C570" i="10"/>
  <c r="C645" i="10"/>
  <c r="B570" i="10"/>
  <c r="J763" i="10"/>
  <c r="AF71" i="10"/>
  <c r="J739" i="10"/>
  <c r="H71" i="10"/>
  <c r="J737" i="10"/>
  <c r="F71" i="10"/>
  <c r="J795" i="10"/>
  <c r="BL71" i="10"/>
  <c r="C67" i="10"/>
  <c r="J798" i="10"/>
  <c r="BO71" i="10"/>
  <c r="BI71" i="10"/>
  <c r="E71" i="10"/>
  <c r="AK71" i="10"/>
  <c r="J777" i="10"/>
  <c r="AT71" i="10"/>
  <c r="J804" i="10"/>
  <c r="BU71" i="10"/>
  <c r="J772" i="10"/>
  <c r="AO71" i="10"/>
  <c r="J765" i="10"/>
  <c r="AH71" i="10"/>
  <c r="J783" i="10"/>
  <c r="AZ71" i="10"/>
  <c r="J805" i="10"/>
  <c r="BV71" i="10"/>
  <c r="J762" i="10"/>
  <c r="AE71" i="10"/>
  <c r="J793" i="10"/>
  <c r="BJ71" i="10"/>
  <c r="J746" i="10"/>
  <c r="O71" i="10"/>
  <c r="J755" i="10"/>
  <c r="X71" i="10"/>
  <c r="J807" i="10"/>
  <c r="BX71" i="10"/>
  <c r="J773" i="10"/>
  <c r="AP71" i="10"/>
  <c r="J785" i="10"/>
  <c r="BB71" i="10"/>
  <c r="J748" i="10"/>
  <c r="Q71" i="10"/>
  <c r="J775" i="10"/>
  <c r="AR71" i="10"/>
  <c r="J740" i="10"/>
  <c r="I71" i="10"/>
  <c r="J741" i="10"/>
  <c r="J71" i="10"/>
  <c r="K52" i="10"/>
  <c r="K67" i="10" s="1"/>
  <c r="M71" i="10"/>
  <c r="J757" i="10"/>
  <c r="Z71" i="10"/>
  <c r="J811" i="10"/>
  <c r="CB71" i="10"/>
  <c r="J749" i="10"/>
  <c r="R71" i="10"/>
  <c r="J751" i="10"/>
  <c r="T71" i="10"/>
  <c r="J770" i="10"/>
  <c r="AM71" i="10"/>
  <c r="J788" i="10"/>
  <c r="BE71" i="10"/>
  <c r="J750" i="10"/>
  <c r="S71" i="10"/>
  <c r="BL730" i="10"/>
  <c r="C445" i="10"/>
  <c r="D367" i="10"/>
  <c r="C448" i="10" s="1"/>
  <c r="AC71" i="10"/>
  <c r="AS71" i="10"/>
  <c r="J799" i="10"/>
  <c r="BP71" i="10"/>
  <c r="J797" i="10"/>
  <c r="BN71" i="10"/>
  <c r="J767" i="10"/>
  <c r="AJ71" i="10"/>
  <c r="J759" i="10"/>
  <c r="AB71" i="10"/>
  <c r="J778" i="10"/>
  <c r="AU71" i="10"/>
  <c r="J796" i="10"/>
  <c r="BM71" i="10"/>
  <c r="J758" i="10"/>
  <c r="AA71" i="10"/>
  <c r="U71" i="10"/>
  <c r="J774" i="10" l="1"/>
  <c r="AY71" i="10"/>
  <c r="CE52" i="10"/>
  <c r="C704" i="10"/>
  <c r="C532" i="10"/>
  <c r="G532" i="10" s="1"/>
  <c r="B532" i="10"/>
  <c r="C683" i="10"/>
  <c r="B511" i="10"/>
  <c r="C511" i="10"/>
  <c r="G511" i="10" s="1"/>
  <c r="C675" i="10"/>
  <c r="B503" i="10"/>
  <c r="C503" i="10"/>
  <c r="G503" i="10" s="1"/>
  <c r="C680" i="10"/>
  <c r="C508" i="10"/>
  <c r="G508" i="10" s="1"/>
  <c r="B508" i="10"/>
  <c r="C711" i="10"/>
  <c r="C539" i="10"/>
  <c r="G539" i="10" s="1"/>
  <c r="B539" i="10"/>
  <c r="C697" i="10"/>
  <c r="C525" i="10"/>
  <c r="G525" i="10" s="1"/>
  <c r="B525" i="10"/>
  <c r="C640" i="10"/>
  <c r="C565" i="10"/>
  <c r="B565" i="10"/>
  <c r="C712" i="10"/>
  <c r="C540" i="10"/>
  <c r="G540" i="10" s="1"/>
  <c r="B540" i="10"/>
  <c r="C693" i="10"/>
  <c r="C521" i="10"/>
  <c r="G521" i="10" s="1"/>
  <c r="B521" i="10"/>
  <c r="C710" i="10"/>
  <c r="C538" i="10"/>
  <c r="G538" i="10" s="1"/>
  <c r="B538" i="10"/>
  <c r="C616" i="10"/>
  <c r="B543" i="10"/>
  <c r="C543" i="10"/>
  <c r="R816" i="10"/>
  <c r="I612" i="10"/>
  <c r="C705" i="10"/>
  <c r="C533" i="10"/>
  <c r="G533" i="10" s="1"/>
  <c r="B533" i="10"/>
  <c r="C708" i="10"/>
  <c r="C536" i="10"/>
  <c r="G536" i="10" s="1"/>
  <c r="B536" i="10"/>
  <c r="C713" i="10"/>
  <c r="C541" i="10"/>
  <c r="B541" i="10"/>
  <c r="C686" i="10"/>
  <c r="C514" i="10"/>
  <c r="G514" i="10" s="1"/>
  <c r="B514" i="10"/>
  <c r="C694" i="10"/>
  <c r="C522" i="10"/>
  <c r="G522" i="10" s="1"/>
  <c r="B522" i="10"/>
  <c r="C709" i="10"/>
  <c r="B537" i="10"/>
  <c r="C537" i="10"/>
  <c r="G537" i="10" s="1"/>
  <c r="C696" i="10"/>
  <c r="C524" i="10"/>
  <c r="G524" i="10" s="1"/>
  <c r="B524" i="10"/>
  <c r="C706" i="10"/>
  <c r="C534" i="10"/>
  <c r="G534" i="10" s="1"/>
  <c r="B534" i="10"/>
  <c r="C670" i="10"/>
  <c r="C498" i="10"/>
  <c r="G498" i="10" s="1"/>
  <c r="B498" i="10"/>
  <c r="C671" i="10"/>
  <c r="C499" i="10"/>
  <c r="G499" i="10" s="1"/>
  <c r="B499" i="10"/>
  <c r="C688" i="10"/>
  <c r="C516" i="10"/>
  <c r="G516" i="10" s="1"/>
  <c r="B516" i="10"/>
  <c r="C692" i="10"/>
  <c r="C520" i="10"/>
  <c r="G520" i="10" s="1"/>
  <c r="B520" i="10"/>
  <c r="C634" i="10"/>
  <c r="C554" i="10"/>
  <c r="B554" i="10"/>
  <c r="C698" i="10"/>
  <c r="C526" i="10"/>
  <c r="G526" i="10" s="1"/>
  <c r="B526" i="10"/>
  <c r="C564" i="10"/>
  <c r="C639" i="10"/>
  <c r="B564" i="10"/>
  <c r="C700" i="10"/>
  <c r="C528" i="10"/>
  <c r="G528" i="10" s="1"/>
  <c r="B528" i="10"/>
  <c r="C574" i="10"/>
  <c r="C620" i="10"/>
  <c r="B574" i="10"/>
  <c r="C681" i="10"/>
  <c r="C509" i="10"/>
  <c r="G509" i="10" s="1"/>
  <c r="B509" i="10"/>
  <c r="C703" i="10"/>
  <c r="C531" i="10"/>
  <c r="G531" i="10" s="1"/>
  <c r="B531" i="10"/>
  <c r="C685" i="10"/>
  <c r="C513" i="10"/>
  <c r="G513" i="10" s="1"/>
  <c r="B513" i="10"/>
  <c r="C506" i="10"/>
  <c r="G506" i="10" s="1"/>
  <c r="B506" i="10"/>
  <c r="C678" i="10"/>
  <c r="C682" i="10"/>
  <c r="C510" i="10"/>
  <c r="G510" i="10" s="1"/>
  <c r="B510" i="10"/>
  <c r="C689" i="10"/>
  <c r="C517" i="10"/>
  <c r="G517" i="10" s="1"/>
  <c r="B517" i="10"/>
  <c r="C642" i="10"/>
  <c r="C567" i="10"/>
  <c r="B567" i="10"/>
  <c r="C641" i="10"/>
  <c r="C566" i="10"/>
  <c r="B566" i="10"/>
  <c r="C627" i="10"/>
  <c r="C560" i="10"/>
  <c r="B560" i="10"/>
  <c r="C673" i="10"/>
  <c r="B501" i="10"/>
  <c r="C501" i="10"/>
  <c r="G501" i="10" s="1"/>
  <c r="C552" i="10"/>
  <c r="B552" i="10"/>
  <c r="C618" i="10"/>
  <c r="C679" i="10"/>
  <c r="C507" i="10"/>
  <c r="G507" i="10" s="1"/>
  <c r="B507" i="10"/>
  <c r="C644" i="10"/>
  <c r="B569" i="10"/>
  <c r="C569" i="10"/>
  <c r="C701" i="10"/>
  <c r="B529" i="10"/>
  <c r="C529" i="10"/>
  <c r="G529" i="10" s="1"/>
  <c r="C572" i="10"/>
  <c r="C647" i="10"/>
  <c r="B572" i="10"/>
  <c r="C638" i="10"/>
  <c r="C558" i="10"/>
  <c r="B558" i="10"/>
  <c r="C559" i="10"/>
  <c r="C619" i="10"/>
  <c r="B559" i="10"/>
  <c r="J742" i="10"/>
  <c r="K71" i="10"/>
  <c r="C624" i="10"/>
  <c r="B549" i="10"/>
  <c r="C549" i="10"/>
  <c r="C633" i="10"/>
  <c r="B548" i="10"/>
  <c r="C548" i="10"/>
  <c r="C636" i="10"/>
  <c r="C553" i="10"/>
  <c r="B553" i="10"/>
  <c r="C672" i="10"/>
  <c r="C500" i="10"/>
  <c r="G500" i="10" s="1"/>
  <c r="B500" i="10"/>
  <c r="C556" i="10"/>
  <c r="C635" i="10"/>
  <c r="B556" i="10"/>
  <c r="C629" i="10"/>
  <c r="C551" i="10"/>
  <c r="B551" i="10"/>
  <c r="C669" i="10"/>
  <c r="C497" i="10"/>
  <c r="G497" i="10" s="1"/>
  <c r="B497" i="10"/>
  <c r="C691" i="10"/>
  <c r="C519" i="10"/>
  <c r="G519" i="10" s="1"/>
  <c r="B519" i="10"/>
  <c r="C684" i="10"/>
  <c r="C512" i="10"/>
  <c r="G512" i="10" s="1"/>
  <c r="B512" i="10"/>
  <c r="B547" i="10"/>
  <c r="C632" i="10"/>
  <c r="C547" i="10"/>
  <c r="C545" i="10"/>
  <c r="G545" i="10" s="1"/>
  <c r="B545" i="10"/>
  <c r="C628" i="10"/>
  <c r="J734" i="10"/>
  <c r="J815" i="10" s="1"/>
  <c r="CE67" i="10"/>
  <c r="C71" i="10"/>
  <c r="C677" i="10"/>
  <c r="C505" i="10"/>
  <c r="G505" i="10" s="1"/>
  <c r="B505" i="10"/>
  <c r="B561" i="10"/>
  <c r="C621" i="10"/>
  <c r="C561" i="10"/>
  <c r="C687" i="10"/>
  <c r="B515" i="10"/>
  <c r="C515" i="10"/>
  <c r="G515" i="10" s="1"/>
  <c r="C571" i="10"/>
  <c r="B571" i="10"/>
  <c r="C646" i="10"/>
  <c r="C625" i="10"/>
  <c r="C544" i="10"/>
  <c r="G544" i="10" s="1"/>
  <c r="B544" i="10"/>
  <c r="C626" i="10"/>
  <c r="C563" i="10"/>
  <c r="B563" i="10"/>
  <c r="C630" i="10"/>
  <c r="B546" i="10"/>
  <c r="C546" i="10"/>
  <c r="G546" i="10" s="1"/>
  <c r="C631" i="10"/>
  <c r="C542" i="10"/>
  <c r="B542" i="10"/>
  <c r="C695" i="10"/>
  <c r="C523" i="10"/>
  <c r="G523" i="10" s="1"/>
  <c r="B523" i="10"/>
  <c r="C568" i="10"/>
  <c r="C643" i="10"/>
  <c r="B568" i="10"/>
  <c r="C614" i="10"/>
  <c r="C550" i="10"/>
  <c r="G550" i="10" s="1"/>
  <c r="B550" i="10"/>
  <c r="C573" i="10"/>
  <c r="B573" i="10"/>
  <c r="C622" i="10"/>
  <c r="C674" i="10"/>
  <c r="C502" i="10"/>
  <c r="G502" i="10" s="1"/>
  <c r="B502" i="10"/>
  <c r="C707" i="10"/>
  <c r="C535" i="10"/>
  <c r="G535" i="10" s="1"/>
  <c r="B535" i="10"/>
  <c r="C555" i="10"/>
  <c r="B555" i="10"/>
  <c r="C617" i="10"/>
  <c r="C699" i="10"/>
  <c r="B527" i="10"/>
  <c r="C527" i="10"/>
  <c r="G527" i="10" s="1"/>
  <c r="C702" i="10"/>
  <c r="C530" i="10"/>
  <c r="G530" i="10" s="1"/>
  <c r="B530" i="10"/>
  <c r="C637" i="10"/>
  <c r="C557" i="10"/>
  <c r="B557" i="10"/>
  <c r="C690" i="10"/>
  <c r="C518" i="10"/>
  <c r="G518" i="10" s="1"/>
  <c r="B518" i="10"/>
  <c r="N817" i="10"/>
  <c r="B465" i="10"/>
  <c r="D368" i="10"/>
  <c r="D373" i="10" s="1"/>
  <c r="D391" i="10" s="1"/>
  <c r="D393" i="10" s="1"/>
  <c r="D396" i="10" s="1"/>
  <c r="H506" i="10" l="1"/>
  <c r="F506" i="10"/>
  <c r="H518" i="10"/>
  <c r="F518" i="10"/>
  <c r="F550" i="10"/>
  <c r="H550" i="10" s="1"/>
  <c r="H497" i="10"/>
  <c r="F497" i="10"/>
  <c r="F524" i="10"/>
  <c r="H524" i="10" s="1"/>
  <c r="H515" i="10"/>
  <c r="F515" i="10"/>
  <c r="C668" i="10"/>
  <c r="C496" i="10"/>
  <c r="G496" i="10" s="1"/>
  <c r="B496" i="10"/>
  <c r="F500" i="10"/>
  <c r="H500" i="10"/>
  <c r="F529" i="10"/>
  <c r="H529" i="10" s="1"/>
  <c r="H513" i="10"/>
  <c r="F513" i="10"/>
  <c r="F520" i="10"/>
  <c r="H520" i="10"/>
  <c r="F514" i="10"/>
  <c r="H514" i="10" s="1"/>
  <c r="H540" i="10"/>
  <c r="F540" i="10"/>
  <c r="H503" i="10"/>
  <c r="F503" i="10"/>
  <c r="H527" i="10"/>
  <c r="F527" i="10"/>
  <c r="H502" i="10"/>
  <c r="F502" i="10"/>
  <c r="C648" i="10"/>
  <c r="M716" i="10" s="1"/>
  <c r="Y816" i="10" s="1"/>
  <c r="D615" i="10"/>
  <c r="F544" i="10"/>
  <c r="H544" i="10" s="1"/>
  <c r="J816" i="10"/>
  <c r="C433" i="10"/>
  <c r="C441" i="10" s="1"/>
  <c r="CE71" i="10"/>
  <c r="C716" i="10" s="1"/>
  <c r="F512" i="10"/>
  <c r="H512" i="10"/>
  <c r="F498" i="10"/>
  <c r="H498" i="10" s="1"/>
  <c r="F533" i="10"/>
  <c r="H533" i="10"/>
  <c r="H539" i="10"/>
  <c r="F539" i="10"/>
  <c r="H510" i="10"/>
  <c r="F510" i="10"/>
  <c r="F526" i="10"/>
  <c r="H526" i="10"/>
  <c r="H538" i="10"/>
  <c r="F538" i="10"/>
  <c r="H511" i="10"/>
  <c r="F511" i="10"/>
  <c r="H531" i="10"/>
  <c r="F531" i="10"/>
  <c r="F516" i="10"/>
  <c r="H516" i="10"/>
  <c r="H537" i="10"/>
  <c r="F537" i="10"/>
  <c r="H546" i="10"/>
  <c r="F546" i="10"/>
  <c r="H545" i="10"/>
  <c r="F545" i="10"/>
  <c r="F519" i="10"/>
  <c r="H519" i="10"/>
  <c r="C676" i="10"/>
  <c r="C715" i="10" s="1"/>
  <c r="C504" i="10"/>
  <c r="G504" i="10" s="1"/>
  <c r="B504" i="10"/>
  <c r="H501" i="10"/>
  <c r="F501" i="10"/>
  <c r="H528" i="10"/>
  <c r="F528" i="10"/>
  <c r="F534" i="10"/>
  <c r="H534" i="10"/>
  <c r="F508" i="10"/>
  <c r="H508" i="10"/>
  <c r="F530" i="10"/>
  <c r="H530" i="10" s="1"/>
  <c r="H523" i="10"/>
  <c r="F523" i="10"/>
  <c r="F505" i="10"/>
  <c r="H505" i="10" s="1"/>
  <c r="F507" i="10"/>
  <c r="H507" i="10"/>
  <c r="F522" i="10"/>
  <c r="H522" i="10"/>
  <c r="H521" i="10"/>
  <c r="F521" i="10"/>
  <c r="H532" i="10"/>
  <c r="F532" i="10"/>
  <c r="F509" i="10"/>
  <c r="H509" i="10" s="1"/>
  <c r="F499" i="10"/>
  <c r="H499" i="10"/>
  <c r="H536" i="10"/>
  <c r="F536" i="10"/>
  <c r="F525" i="10"/>
  <c r="H525" i="10"/>
  <c r="F535" i="10"/>
  <c r="H535" i="10" s="1"/>
  <c r="H517" i="10"/>
  <c r="F517" i="10"/>
  <c r="F496" i="10" l="1"/>
  <c r="H496" i="10"/>
  <c r="F504" i="10"/>
  <c r="H504" i="10"/>
  <c r="D712" i="10"/>
  <c r="D704" i="10"/>
  <c r="D696" i="10"/>
  <c r="D709" i="10"/>
  <c r="D701" i="10"/>
  <c r="D693" i="10"/>
  <c r="D706" i="10"/>
  <c r="D698" i="10"/>
  <c r="D708" i="10"/>
  <c r="D700" i="10"/>
  <c r="D692" i="10"/>
  <c r="D716" i="10"/>
  <c r="D707" i="10"/>
  <c r="D699" i="10"/>
  <c r="D691" i="10"/>
  <c r="D705" i="10"/>
  <c r="D703" i="10"/>
  <c r="D682" i="10"/>
  <c r="D674" i="10"/>
  <c r="D697" i="10"/>
  <c r="D695" i="10"/>
  <c r="D687" i="10"/>
  <c r="D684" i="10"/>
  <c r="D676" i="10"/>
  <c r="D668" i="10"/>
  <c r="D628" i="10"/>
  <c r="D622" i="10"/>
  <c r="D618" i="10"/>
  <c r="D710" i="10"/>
  <c r="D686" i="10"/>
  <c r="D678" i="10"/>
  <c r="D670" i="10"/>
  <c r="D647" i="10"/>
  <c r="D646" i="10"/>
  <c r="D645" i="10"/>
  <c r="D702" i="10"/>
  <c r="D694" i="10"/>
  <c r="D690" i="10"/>
  <c r="D688" i="10"/>
  <c r="D680" i="10"/>
  <c r="D672" i="10"/>
  <c r="D620" i="10"/>
  <c r="D616" i="10"/>
  <c r="D713" i="10"/>
  <c r="D689" i="10"/>
  <c r="D685" i="10"/>
  <c r="D683" i="10"/>
  <c r="D681" i="10"/>
  <c r="D711" i="10"/>
  <c r="D669" i="10"/>
  <c r="D673" i="10"/>
  <c r="D625" i="10"/>
  <c r="D621" i="10"/>
  <c r="D643" i="10"/>
  <c r="D641" i="10"/>
  <c r="D639" i="10"/>
  <c r="D637" i="10"/>
  <c r="D635" i="10"/>
  <c r="D633" i="10"/>
  <c r="D631" i="10"/>
  <c r="D627" i="10"/>
  <c r="D677" i="10"/>
  <c r="D629" i="10"/>
  <c r="D619" i="10"/>
  <c r="D679" i="10"/>
  <c r="D675" i="10"/>
  <c r="D671" i="10"/>
  <c r="D642" i="10"/>
  <c r="D632" i="10"/>
  <c r="D636" i="10"/>
  <c r="D624" i="10"/>
  <c r="D617" i="10"/>
  <c r="D640" i="10"/>
  <c r="D634" i="10"/>
  <c r="D623" i="10"/>
  <c r="D644" i="10"/>
  <c r="D638" i="10"/>
  <c r="D630" i="10"/>
  <c r="D626" i="10"/>
  <c r="C366" i="1"/>
  <c r="D715" i="10" l="1"/>
  <c r="E623" i="10"/>
  <c r="E612" i="10"/>
  <c r="B198" i="1"/>
  <c r="E709" i="10" l="1"/>
  <c r="E701" i="10"/>
  <c r="E693" i="10"/>
  <c r="E706" i="10"/>
  <c r="E698" i="10"/>
  <c r="E690" i="10"/>
  <c r="E711" i="10"/>
  <c r="E703" i="10"/>
  <c r="E695" i="10"/>
  <c r="E713" i="10"/>
  <c r="E705" i="10"/>
  <c r="E697" i="10"/>
  <c r="E689" i="10"/>
  <c r="E712" i="10"/>
  <c r="E704" i="10"/>
  <c r="E696" i="10"/>
  <c r="E707" i="10"/>
  <c r="E687" i="10"/>
  <c r="E679" i="10"/>
  <c r="E671" i="10"/>
  <c r="E699" i="10"/>
  <c r="E684" i="10"/>
  <c r="E691" i="10"/>
  <c r="E681" i="10"/>
  <c r="E673" i="10"/>
  <c r="E702" i="10"/>
  <c r="E700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85" i="10"/>
  <c r="E677" i="10"/>
  <c r="E669" i="10"/>
  <c r="E627" i="10"/>
  <c r="E678" i="10"/>
  <c r="E646" i="10"/>
  <c r="E692" i="10"/>
  <c r="E682" i="10"/>
  <c r="E670" i="10"/>
  <c r="E647" i="10"/>
  <c r="E645" i="10"/>
  <c r="E708" i="10"/>
  <c r="E680" i="10"/>
  <c r="E629" i="10"/>
  <c r="E716" i="10"/>
  <c r="E674" i="10"/>
  <c r="E624" i="10"/>
  <c r="E688" i="10"/>
  <c r="E625" i="10"/>
  <c r="E628" i="10"/>
  <c r="E694" i="10"/>
  <c r="E686" i="10"/>
  <c r="E710" i="10"/>
  <c r="E630" i="10"/>
  <c r="E626" i="10"/>
  <c r="E672" i="10"/>
  <c r="E668" i="10"/>
  <c r="E676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0" i="10"/>
  <c r="F702" i="10"/>
  <c r="F694" i="10"/>
  <c r="F709" i="10"/>
  <c r="F701" i="10"/>
  <c r="F693" i="10"/>
  <c r="F699" i="10"/>
  <c r="F697" i="10"/>
  <c r="F684" i="10"/>
  <c r="F676" i="10"/>
  <c r="F668" i="10"/>
  <c r="F628" i="10"/>
  <c r="F691" i="10"/>
  <c r="F681" i="10"/>
  <c r="F686" i="10"/>
  <c r="F678" i="10"/>
  <c r="F670" i="10"/>
  <c r="F647" i="10"/>
  <c r="F646" i="10"/>
  <c r="F645" i="10"/>
  <c r="F629" i="10"/>
  <c r="F626" i="10"/>
  <c r="F704" i="10"/>
  <c r="F689" i="10"/>
  <c r="F688" i="10"/>
  <c r="F680" i="10"/>
  <c r="F672" i="10"/>
  <c r="F716" i="10"/>
  <c r="F713" i="10"/>
  <c r="F682" i="10"/>
  <c r="F674" i="10"/>
  <c r="F705" i="10"/>
  <c r="F675" i="10"/>
  <c r="F644" i="10"/>
  <c r="F642" i="10"/>
  <c r="F640" i="10"/>
  <c r="F638" i="10"/>
  <c r="F636" i="10"/>
  <c r="F634" i="10"/>
  <c r="F679" i="10"/>
  <c r="F696" i="10"/>
  <c r="F643" i="10"/>
  <c r="F641" i="10"/>
  <c r="F639" i="10"/>
  <c r="F637" i="10"/>
  <c r="F635" i="10"/>
  <c r="F633" i="10"/>
  <c r="F631" i="10"/>
  <c r="F627" i="10"/>
  <c r="F677" i="10"/>
  <c r="F707" i="10"/>
  <c r="F671" i="10"/>
  <c r="F632" i="10"/>
  <c r="F683" i="10"/>
  <c r="F625" i="10"/>
  <c r="F687" i="10"/>
  <c r="F712" i="10"/>
  <c r="F673" i="10"/>
  <c r="F669" i="10"/>
  <c r="F630" i="10"/>
  <c r="F685" i="10"/>
  <c r="AL76" i="1"/>
  <c r="AK76" i="1"/>
  <c r="AJ76" i="1"/>
  <c r="AE76" i="1"/>
  <c r="Y76" i="1"/>
  <c r="X76" i="1"/>
  <c r="W76" i="1"/>
  <c r="P76" i="1"/>
  <c r="L76" i="1"/>
  <c r="E76" i="1"/>
  <c r="F715" i="10" l="1"/>
  <c r="G625" i="10"/>
  <c r="F493" i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G711" i="10" l="1"/>
  <c r="G703" i="10"/>
  <c r="G695" i="10"/>
  <c r="G708" i="10"/>
  <c r="G700" i="10"/>
  <c r="G692" i="10"/>
  <c r="G713" i="10"/>
  <c r="G705" i="10"/>
  <c r="G697" i="10"/>
  <c r="G716" i="10"/>
  <c r="G707" i="10"/>
  <c r="G699" i="10"/>
  <c r="G691" i="10"/>
  <c r="G706" i="10"/>
  <c r="G698" i="10"/>
  <c r="G690" i="10"/>
  <c r="G701" i="10"/>
  <c r="G681" i="10"/>
  <c r="G673" i="10"/>
  <c r="G693" i="10"/>
  <c r="G686" i="10"/>
  <c r="G712" i="10"/>
  <c r="G710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6" i="10"/>
  <c r="G694" i="10"/>
  <c r="G685" i="10"/>
  <c r="G677" i="10"/>
  <c r="G669" i="10"/>
  <c r="G687" i="10"/>
  <c r="G679" i="10"/>
  <c r="G671" i="10"/>
  <c r="G672" i="10"/>
  <c r="G688" i="10"/>
  <c r="G676" i="10"/>
  <c r="G709" i="10"/>
  <c r="G680" i="10"/>
  <c r="G629" i="10"/>
  <c r="G674" i="10"/>
  <c r="G668" i="10"/>
  <c r="G626" i="10"/>
  <c r="G704" i="10"/>
  <c r="G689" i="10"/>
  <c r="G684" i="10"/>
  <c r="G702" i="10"/>
  <c r="G647" i="10"/>
  <c r="G678" i="10"/>
  <c r="G646" i="10"/>
  <c r="G628" i="10"/>
  <c r="H628" i="10" s="1"/>
  <c r="G682" i="10"/>
  <c r="G670" i="10"/>
  <c r="G645" i="10"/>
  <c r="G627" i="10"/>
  <c r="A493" i="1"/>
  <c r="A730" i="1"/>
  <c r="A726" i="1"/>
  <c r="A722" i="1"/>
  <c r="D221" i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F350" i="9"/>
  <c r="E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F94" i="9"/>
  <c r="E95" i="9"/>
  <c r="F95" i="9"/>
  <c r="E96" i="9"/>
  <c r="C124" i="9"/>
  <c r="C125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F158" i="9"/>
  <c r="G158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H156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O816" i="1" s="1"/>
  <c r="CE74" i="1"/>
  <c r="C464" i="1" s="1"/>
  <c r="C75" i="1"/>
  <c r="C26" i="9" s="1"/>
  <c r="CE80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C365" i="1" s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7" i="1"/>
  <c r="R740" i="1"/>
  <c r="R742" i="1"/>
  <c r="R745" i="1"/>
  <c r="R748" i="1"/>
  <c r="R749" i="1"/>
  <c r="R751" i="1"/>
  <c r="R753" i="1"/>
  <c r="R757" i="1"/>
  <c r="R758" i="1"/>
  <c r="R760" i="1"/>
  <c r="R761" i="1"/>
  <c r="R766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6" i="1"/>
  <c r="R807" i="1"/>
  <c r="R810" i="1"/>
  <c r="R735" i="1"/>
  <c r="R738" i="1"/>
  <c r="R739" i="1"/>
  <c r="R741" i="1"/>
  <c r="R744" i="1"/>
  <c r="R746" i="1"/>
  <c r="R763" i="1"/>
  <c r="R765" i="1"/>
  <c r="R770" i="1"/>
  <c r="R771" i="1"/>
  <c r="R772" i="1"/>
  <c r="R774" i="1"/>
  <c r="R780" i="1"/>
  <c r="R781" i="1"/>
  <c r="R782" i="1"/>
  <c r="R783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48" i="1"/>
  <c r="N761" i="1"/>
  <c r="N777" i="1"/>
  <c r="N739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C459" i="1"/>
  <c r="B459" i="1"/>
  <c r="B458" i="1"/>
  <c r="B455" i="1"/>
  <c r="B454" i="1"/>
  <c r="B453" i="1"/>
  <c r="C447" i="1"/>
  <c r="C446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N766" i="1"/>
  <c r="N743" i="1"/>
  <c r="N775" i="1"/>
  <c r="N758" i="1"/>
  <c r="N753" i="1"/>
  <c r="N774" i="1"/>
  <c r="C469" i="1"/>
  <c r="F8" i="6"/>
  <c r="G122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Q816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CD722" i="1"/>
  <c r="CD71" i="1"/>
  <c r="E373" i="9" s="1"/>
  <c r="N765" i="1"/>
  <c r="N757" i="1"/>
  <c r="C615" i="1"/>
  <c r="V815" i="1"/>
  <c r="E372" i="9"/>
  <c r="I380" i="9"/>
  <c r="P816" i="1"/>
  <c r="D612" i="1"/>
  <c r="CF76" i="1"/>
  <c r="BC52" i="1" s="1"/>
  <c r="BC67" i="1" s="1"/>
  <c r="M816" i="1"/>
  <c r="G612" i="1"/>
  <c r="F499" i="1"/>
  <c r="BZ52" i="1"/>
  <c r="BZ67" i="1" s="1"/>
  <c r="H337" i="9" s="1"/>
  <c r="AP52" i="1"/>
  <c r="AP67" i="1" s="1"/>
  <c r="J773" i="1" s="1"/>
  <c r="AB52" i="1"/>
  <c r="AB67" i="1" s="1"/>
  <c r="AO52" i="1"/>
  <c r="AO67" i="1" s="1"/>
  <c r="F177" i="9" s="1"/>
  <c r="BL52" i="1"/>
  <c r="BL67" i="1" s="1"/>
  <c r="J795" i="1" s="1"/>
  <c r="O52" i="1"/>
  <c r="O67" i="1" s="1"/>
  <c r="J746" i="1" s="1"/>
  <c r="AL52" i="1"/>
  <c r="AL67" i="1" s="1"/>
  <c r="C177" i="9" s="1"/>
  <c r="AT52" i="1"/>
  <c r="AT67" i="1" s="1"/>
  <c r="R52" i="1"/>
  <c r="R67" i="1" s="1"/>
  <c r="AI52" i="1"/>
  <c r="AI67" i="1" s="1"/>
  <c r="J766" i="1" s="1"/>
  <c r="AU52" i="1"/>
  <c r="AU67" i="1" s="1"/>
  <c r="E209" i="9" s="1"/>
  <c r="BJ52" i="1"/>
  <c r="BJ67" i="1" s="1"/>
  <c r="J793" i="1" s="1"/>
  <c r="Z52" i="1"/>
  <c r="Z67" i="1" s="1"/>
  <c r="J757" i="1" s="1"/>
  <c r="BT52" i="1"/>
  <c r="BT67" i="1" s="1"/>
  <c r="J803" i="1" s="1"/>
  <c r="CC52" i="1"/>
  <c r="CC67" i="1" s="1"/>
  <c r="BX52" i="1"/>
  <c r="BX67" i="1" s="1"/>
  <c r="J807" i="1" s="1"/>
  <c r="W52" i="1"/>
  <c r="W67" i="1" s="1"/>
  <c r="J754" i="1" s="1"/>
  <c r="P52" i="1"/>
  <c r="P67" i="1" s="1"/>
  <c r="I49" i="9" s="1"/>
  <c r="AG52" i="1"/>
  <c r="AG67" i="1" s="1"/>
  <c r="I52" i="1"/>
  <c r="I67" i="1" s="1"/>
  <c r="J740" i="1" s="1"/>
  <c r="BP52" i="1"/>
  <c r="BP67" i="1" s="1"/>
  <c r="BI52" i="1"/>
  <c r="BI67" i="1" s="1"/>
  <c r="Q52" i="1"/>
  <c r="Q67" i="1" s="1"/>
  <c r="J748" i="1" s="1"/>
  <c r="AD52" i="1"/>
  <c r="AD67" i="1" s="1"/>
  <c r="BO52" i="1"/>
  <c r="BO67" i="1" s="1"/>
  <c r="AH52" i="1"/>
  <c r="AH67" i="1" s="1"/>
  <c r="F145" i="9" s="1"/>
  <c r="E52" i="1"/>
  <c r="E67" i="1" s="1"/>
  <c r="J736" i="1" s="1"/>
  <c r="Y52" i="1"/>
  <c r="Y67" i="1" s="1"/>
  <c r="D113" i="9" s="1"/>
  <c r="BH52" i="1"/>
  <c r="BH67" i="1" s="1"/>
  <c r="AS52" i="1"/>
  <c r="AS67" i="1" s="1"/>
  <c r="C209" i="9" s="1"/>
  <c r="C52" i="1"/>
  <c r="C67" i="1" s="1"/>
  <c r="BG52" i="1"/>
  <c r="BG67" i="1" s="1"/>
  <c r="J790" i="1" s="1"/>
  <c r="F517" i="1"/>
  <c r="J52" i="1"/>
  <c r="J67" i="1" s="1"/>
  <c r="BU52" i="1"/>
  <c r="BU67" i="1" s="1"/>
  <c r="AN52" i="1"/>
  <c r="AN67" i="1" s="1"/>
  <c r="J771" i="1" s="1"/>
  <c r="H515" i="1"/>
  <c r="J778" i="1"/>
  <c r="J776" i="1"/>
  <c r="H501" i="1"/>
  <c r="F501" i="1"/>
  <c r="F497" i="1"/>
  <c r="H497" i="1"/>
  <c r="H499" i="1"/>
  <c r="H511" i="1"/>
  <c r="N771" i="1" l="1"/>
  <c r="I372" i="9"/>
  <c r="CF77" i="1"/>
  <c r="N746" i="1"/>
  <c r="N760" i="1"/>
  <c r="F9" i="6"/>
  <c r="C421" i="1"/>
  <c r="N763" i="1"/>
  <c r="F337" i="9"/>
  <c r="I381" i="9"/>
  <c r="BY78" i="1"/>
  <c r="BV78" i="1"/>
  <c r="AB78" i="1"/>
  <c r="U78" i="1"/>
  <c r="AG78" i="1"/>
  <c r="BB78" i="1"/>
  <c r="S78" i="1"/>
  <c r="AP78" i="1"/>
  <c r="AK78" i="1"/>
  <c r="E78" i="1"/>
  <c r="W78" i="1"/>
  <c r="P78" i="1"/>
  <c r="L78" i="1"/>
  <c r="AE78" i="1"/>
  <c r="AJ78" i="1"/>
  <c r="AL78" i="1"/>
  <c r="Y78" i="1"/>
  <c r="X78" i="1"/>
  <c r="B476" i="1"/>
  <c r="B445" i="1"/>
  <c r="C364" i="1"/>
  <c r="D13" i="7"/>
  <c r="B444" i="1"/>
  <c r="C363" i="1"/>
  <c r="C473" i="1"/>
  <c r="F12" i="6"/>
  <c r="F10" i="4"/>
  <c r="C360" i="1"/>
  <c r="AO48" i="1"/>
  <c r="AO62" i="1" s="1"/>
  <c r="E772" i="1" s="1"/>
  <c r="J747" i="1"/>
  <c r="H708" i="10"/>
  <c r="H700" i="10"/>
  <c r="H692" i="10"/>
  <c r="H713" i="10"/>
  <c r="H705" i="10"/>
  <c r="H697" i="10"/>
  <c r="H710" i="10"/>
  <c r="H702" i="10"/>
  <c r="H694" i="10"/>
  <c r="H712" i="10"/>
  <c r="H704" i="10"/>
  <c r="H696" i="10"/>
  <c r="H688" i="10"/>
  <c r="H711" i="10"/>
  <c r="H703" i="10"/>
  <c r="H695" i="10"/>
  <c r="H693" i="10"/>
  <c r="H691" i="10"/>
  <c r="H686" i="10"/>
  <c r="H678" i="10"/>
  <c r="H670" i="10"/>
  <c r="H647" i="10"/>
  <c r="H646" i="10"/>
  <c r="H645" i="10"/>
  <c r="H629" i="10"/>
  <c r="H683" i="10"/>
  <c r="H689" i="10"/>
  <c r="H680" i="10"/>
  <c r="H672" i="10"/>
  <c r="H698" i="10"/>
  <c r="H682" i="10"/>
  <c r="H674" i="10"/>
  <c r="H716" i="10"/>
  <c r="H709" i="10"/>
  <c r="H707" i="10"/>
  <c r="H684" i="10"/>
  <c r="H676" i="10"/>
  <c r="H668" i="10"/>
  <c r="H669" i="10"/>
  <c r="H673" i="10"/>
  <c r="H701" i="10"/>
  <c r="H677" i="10"/>
  <c r="H690" i="10"/>
  <c r="H671" i="10"/>
  <c r="H687" i="10"/>
  <c r="H685" i="10"/>
  <c r="H679" i="10"/>
  <c r="H675" i="10"/>
  <c r="H642" i="10"/>
  <c r="H637" i="10"/>
  <c r="H636" i="10"/>
  <c r="H699" i="10"/>
  <c r="H641" i="10"/>
  <c r="H640" i="10"/>
  <c r="H635" i="10"/>
  <c r="H631" i="10"/>
  <c r="H681" i="10"/>
  <c r="H634" i="10"/>
  <c r="H630" i="10"/>
  <c r="H644" i="10"/>
  <c r="H639" i="10"/>
  <c r="H638" i="10"/>
  <c r="H633" i="10"/>
  <c r="H643" i="10"/>
  <c r="H706" i="10"/>
  <c r="H632" i="10"/>
  <c r="G715" i="10"/>
  <c r="N768" i="1"/>
  <c r="N745" i="1"/>
  <c r="C575" i="1"/>
  <c r="C432" i="1"/>
  <c r="I816" i="1"/>
  <c r="AX48" i="1"/>
  <c r="AX62" i="1" s="1"/>
  <c r="H204" i="9" s="1"/>
  <c r="C359" i="1"/>
  <c r="C34" i="5"/>
  <c r="G28" i="4"/>
  <c r="D186" i="9"/>
  <c r="C81" i="9"/>
  <c r="J769" i="1"/>
  <c r="AQ52" i="1"/>
  <c r="AQ67" i="1" s="1"/>
  <c r="J774" i="1" s="1"/>
  <c r="BA52" i="1"/>
  <c r="BA67" i="1" s="1"/>
  <c r="L52" i="1"/>
  <c r="L67" i="1" s="1"/>
  <c r="AE52" i="1"/>
  <c r="AE67" i="1" s="1"/>
  <c r="C145" i="9" s="1"/>
  <c r="N52" i="1"/>
  <c r="N67" i="1" s="1"/>
  <c r="J745" i="1" s="1"/>
  <c r="X52" i="1"/>
  <c r="X67" i="1" s="1"/>
  <c r="K52" i="1"/>
  <c r="K67" i="1" s="1"/>
  <c r="J742" i="1" s="1"/>
  <c r="AV52" i="1"/>
  <c r="AV67" i="1" s="1"/>
  <c r="F209" i="9" s="1"/>
  <c r="H815" i="1"/>
  <c r="C273" i="9"/>
  <c r="BW52" i="1"/>
  <c r="BW67" i="1" s="1"/>
  <c r="J806" i="1" s="1"/>
  <c r="AJ52" i="1"/>
  <c r="AJ67" i="1" s="1"/>
  <c r="H145" i="9" s="1"/>
  <c r="AZ52" i="1"/>
  <c r="AZ67" i="1" s="1"/>
  <c r="AC52" i="1"/>
  <c r="AC67" i="1" s="1"/>
  <c r="U52" i="1"/>
  <c r="U67" i="1" s="1"/>
  <c r="G81" i="9" s="1"/>
  <c r="V52" i="1"/>
  <c r="V67" i="1" s="1"/>
  <c r="J753" i="1" s="1"/>
  <c r="S52" i="1"/>
  <c r="S67" i="1" s="1"/>
  <c r="E81" i="9" s="1"/>
  <c r="BS52" i="1"/>
  <c r="BS67" i="1" s="1"/>
  <c r="Q815" i="1"/>
  <c r="S815" i="1"/>
  <c r="G19" i="4"/>
  <c r="AF52" i="1"/>
  <c r="AF67" i="1" s="1"/>
  <c r="D145" i="9" s="1"/>
  <c r="AR52" i="1"/>
  <c r="AR67" i="1" s="1"/>
  <c r="BB52" i="1"/>
  <c r="BB67" i="1" s="1"/>
  <c r="BK52" i="1"/>
  <c r="BK67" i="1" s="1"/>
  <c r="BK71" i="1" s="1"/>
  <c r="CA52" i="1"/>
  <c r="CA67" i="1" s="1"/>
  <c r="H52" i="1"/>
  <c r="H67" i="1" s="1"/>
  <c r="D32" i="6"/>
  <c r="N769" i="1"/>
  <c r="N755" i="1"/>
  <c r="I377" i="9"/>
  <c r="N773" i="1"/>
  <c r="N747" i="1"/>
  <c r="N764" i="1"/>
  <c r="N762" i="1"/>
  <c r="I90" i="9"/>
  <c r="N752" i="1"/>
  <c r="E26" i="9"/>
  <c r="L816" i="1"/>
  <c r="C440" i="1"/>
  <c r="K816" i="1"/>
  <c r="C434" i="1"/>
  <c r="I815" i="1"/>
  <c r="I366" i="9"/>
  <c r="C430" i="1"/>
  <c r="G816" i="1"/>
  <c r="G815" i="1"/>
  <c r="F816" i="1"/>
  <c r="F815" i="1"/>
  <c r="C429" i="1"/>
  <c r="BS48" i="1"/>
  <c r="BS62" i="1" s="1"/>
  <c r="E802" i="1" s="1"/>
  <c r="W48" i="1"/>
  <c r="W62" i="1" s="1"/>
  <c r="W71" i="1" s="1"/>
  <c r="AD48" i="1"/>
  <c r="AD62" i="1" s="1"/>
  <c r="I108" i="9" s="1"/>
  <c r="BP48" i="1"/>
  <c r="BP62" i="1" s="1"/>
  <c r="E300" i="9" s="1"/>
  <c r="AI48" i="1"/>
  <c r="AI62" i="1" s="1"/>
  <c r="E766" i="1" s="1"/>
  <c r="C427" i="1"/>
  <c r="AJ48" i="1"/>
  <c r="AJ62" i="1" s="1"/>
  <c r="E767" i="1" s="1"/>
  <c r="Q48" i="1"/>
  <c r="Q62" i="1" s="1"/>
  <c r="E748" i="1" s="1"/>
  <c r="AM48" i="1"/>
  <c r="AM62" i="1" s="1"/>
  <c r="AB48" i="1"/>
  <c r="AB62" i="1" s="1"/>
  <c r="AB71" i="1" s="1"/>
  <c r="G117" i="9" s="1"/>
  <c r="F48" i="1"/>
  <c r="F62" i="1" s="1"/>
  <c r="BJ48" i="1"/>
  <c r="BJ62" i="1" s="1"/>
  <c r="BJ71" i="1" s="1"/>
  <c r="G48" i="1"/>
  <c r="G62" i="1" s="1"/>
  <c r="G12" i="9" s="1"/>
  <c r="D815" i="1"/>
  <c r="R48" i="1"/>
  <c r="R62" i="1" s="1"/>
  <c r="BD48" i="1"/>
  <c r="BD62" i="1" s="1"/>
  <c r="E787" i="1" s="1"/>
  <c r="E794" i="1"/>
  <c r="K48" i="1"/>
  <c r="K62" i="1" s="1"/>
  <c r="E742" i="1" s="1"/>
  <c r="AK48" i="1"/>
  <c r="AK62" i="1" s="1"/>
  <c r="E768" i="1" s="1"/>
  <c r="BC48" i="1"/>
  <c r="BC62" i="1" s="1"/>
  <c r="F236" i="9" s="1"/>
  <c r="P48" i="1"/>
  <c r="P62" i="1" s="1"/>
  <c r="D816" i="1"/>
  <c r="J48" i="1"/>
  <c r="J62" i="1" s="1"/>
  <c r="AH48" i="1"/>
  <c r="AH62" i="1" s="1"/>
  <c r="AH71" i="1" s="1"/>
  <c r="AN48" i="1"/>
  <c r="AN62" i="1" s="1"/>
  <c r="E172" i="9" s="1"/>
  <c r="AT48" i="1"/>
  <c r="AT62" i="1" s="1"/>
  <c r="E777" i="1" s="1"/>
  <c r="AZ48" i="1"/>
  <c r="AZ62" i="1" s="1"/>
  <c r="C236" i="9" s="1"/>
  <c r="BN48" i="1"/>
  <c r="BN62" i="1" s="1"/>
  <c r="E797" i="1" s="1"/>
  <c r="BT48" i="1"/>
  <c r="BT62" i="1" s="1"/>
  <c r="E803" i="1" s="1"/>
  <c r="BY48" i="1"/>
  <c r="BY62" i="1" s="1"/>
  <c r="G332" i="9" s="1"/>
  <c r="C48" i="1"/>
  <c r="C62" i="1" s="1"/>
  <c r="C12" i="9" s="1"/>
  <c r="AA48" i="1"/>
  <c r="AA62" i="1" s="1"/>
  <c r="F108" i="9" s="1"/>
  <c r="AY48" i="1"/>
  <c r="AY62" i="1" s="1"/>
  <c r="E782" i="1" s="1"/>
  <c r="AG48" i="1"/>
  <c r="AG62" i="1" s="1"/>
  <c r="E140" i="9" s="1"/>
  <c r="BQ48" i="1"/>
  <c r="BQ62" i="1" s="1"/>
  <c r="BI48" i="1"/>
  <c r="BI62" i="1" s="1"/>
  <c r="O48" i="1"/>
  <c r="O62" i="1" s="1"/>
  <c r="H44" i="9" s="1"/>
  <c r="AE48" i="1"/>
  <c r="AE62" i="1" s="1"/>
  <c r="E762" i="1" s="1"/>
  <c r="AU48" i="1"/>
  <c r="AU62" i="1" s="1"/>
  <c r="AU71" i="1" s="1"/>
  <c r="E213" i="9" s="1"/>
  <c r="H48" i="1"/>
  <c r="H62" i="1" s="1"/>
  <c r="T48" i="1"/>
  <c r="T62" i="1" s="1"/>
  <c r="N48" i="1"/>
  <c r="N62" i="1" s="1"/>
  <c r="G44" i="9" s="1"/>
  <c r="Z48" i="1"/>
  <c r="Z62" i="1" s="1"/>
  <c r="AP48" i="1"/>
  <c r="AP62" i="1" s="1"/>
  <c r="G172" i="9" s="1"/>
  <c r="AV48" i="1"/>
  <c r="AV62" i="1" s="1"/>
  <c r="F204" i="9" s="1"/>
  <c r="BB48" i="1"/>
  <c r="BB62" i="1" s="1"/>
  <c r="E785" i="1" s="1"/>
  <c r="BH48" i="1"/>
  <c r="BH62" i="1" s="1"/>
  <c r="E791" i="1" s="1"/>
  <c r="BV48" i="1"/>
  <c r="BV62" i="1" s="1"/>
  <c r="CA48" i="1"/>
  <c r="CA62" i="1" s="1"/>
  <c r="I332" i="9" s="1"/>
  <c r="BG48" i="1"/>
  <c r="BG62" i="1" s="1"/>
  <c r="BW48" i="1"/>
  <c r="BW62" i="1" s="1"/>
  <c r="I48" i="1"/>
  <c r="I62" i="1" s="1"/>
  <c r="BE48" i="1"/>
  <c r="BE62" i="1" s="1"/>
  <c r="BU48" i="1"/>
  <c r="BU62" i="1" s="1"/>
  <c r="U48" i="1"/>
  <c r="U62" i="1" s="1"/>
  <c r="E752" i="1" s="1"/>
  <c r="M48" i="1"/>
  <c r="M62" i="1" s="1"/>
  <c r="AC48" i="1"/>
  <c r="AC62" i="1" s="1"/>
  <c r="H108" i="9" s="1"/>
  <c r="L48" i="1"/>
  <c r="L62" i="1" s="1"/>
  <c r="X48" i="1"/>
  <c r="X62" i="1" s="1"/>
  <c r="AS48" i="1"/>
  <c r="AS62" i="1" s="1"/>
  <c r="V48" i="1"/>
  <c r="V62" i="1" s="1"/>
  <c r="V71" i="1" s="1"/>
  <c r="AF48" i="1"/>
  <c r="AF62" i="1" s="1"/>
  <c r="D140" i="9" s="1"/>
  <c r="AL48" i="1"/>
  <c r="AL62" i="1" s="1"/>
  <c r="E769" i="1" s="1"/>
  <c r="AR48" i="1"/>
  <c r="AR62" i="1" s="1"/>
  <c r="BF48" i="1"/>
  <c r="BF62" i="1" s="1"/>
  <c r="I236" i="9" s="1"/>
  <c r="BL48" i="1"/>
  <c r="BL62" i="1" s="1"/>
  <c r="BL71" i="1" s="1"/>
  <c r="H277" i="9" s="1"/>
  <c r="BR48" i="1"/>
  <c r="BR62" i="1" s="1"/>
  <c r="E801" i="1" s="1"/>
  <c r="BX48" i="1"/>
  <c r="BX62" i="1" s="1"/>
  <c r="CB48" i="1"/>
  <c r="CB62" i="1" s="1"/>
  <c r="C364" i="9" s="1"/>
  <c r="S48" i="1"/>
  <c r="S62" i="1" s="1"/>
  <c r="E750" i="1" s="1"/>
  <c r="AQ48" i="1"/>
  <c r="AQ62" i="1" s="1"/>
  <c r="E774" i="1" s="1"/>
  <c r="BO48" i="1"/>
  <c r="BO62" i="1" s="1"/>
  <c r="BO71" i="1" s="1"/>
  <c r="CC48" i="1"/>
  <c r="CC62" i="1" s="1"/>
  <c r="E812" i="1" s="1"/>
  <c r="Y48" i="1"/>
  <c r="Y62" i="1" s="1"/>
  <c r="Y71" i="1" s="1"/>
  <c r="C690" i="1" s="1"/>
  <c r="AW48" i="1"/>
  <c r="AW62" i="1" s="1"/>
  <c r="G204" i="9" s="1"/>
  <c r="BM48" i="1"/>
  <c r="BM62" i="1" s="1"/>
  <c r="E48" i="1"/>
  <c r="E62" i="1" s="1"/>
  <c r="E12" i="9" s="1"/>
  <c r="BA48" i="1"/>
  <c r="BA62" i="1" s="1"/>
  <c r="E784" i="1" s="1"/>
  <c r="BZ48" i="1"/>
  <c r="BZ62" i="1" s="1"/>
  <c r="E809" i="1" s="1"/>
  <c r="D48" i="1"/>
  <c r="D62" i="1" s="1"/>
  <c r="I363" i="9"/>
  <c r="J810" i="1"/>
  <c r="I337" i="9"/>
  <c r="D49" i="9"/>
  <c r="J752" i="1"/>
  <c r="G145" i="9"/>
  <c r="E113" i="9"/>
  <c r="J767" i="1"/>
  <c r="I81" i="9"/>
  <c r="H177" i="9"/>
  <c r="D273" i="9"/>
  <c r="J791" i="1"/>
  <c r="D209" i="9"/>
  <c r="J777" i="1"/>
  <c r="J798" i="1"/>
  <c r="D305" i="9"/>
  <c r="I113" i="9"/>
  <c r="J761" i="1"/>
  <c r="E241" i="9"/>
  <c r="J785" i="1"/>
  <c r="F241" i="9"/>
  <c r="J786" i="1"/>
  <c r="J756" i="1"/>
  <c r="P815" i="1"/>
  <c r="B440" i="1"/>
  <c r="B441" i="1"/>
  <c r="C33" i="8"/>
  <c r="F11" i="6"/>
  <c r="C27" i="5"/>
  <c r="C14" i="5"/>
  <c r="B19" i="4"/>
  <c r="E19" i="4"/>
  <c r="D463" i="1"/>
  <c r="G10" i="4"/>
  <c r="C10" i="4"/>
  <c r="B10" i="4"/>
  <c r="C337" i="9"/>
  <c r="J804" i="1"/>
  <c r="J741" i="1"/>
  <c r="C49" i="9"/>
  <c r="J743" i="1"/>
  <c r="E49" i="9"/>
  <c r="E305" i="9"/>
  <c r="J799" i="1"/>
  <c r="G113" i="9"/>
  <c r="J759" i="1"/>
  <c r="J779" i="1"/>
  <c r="J792" i="1"/>
  <c r="E273" i="9"/>
  <c r="J784" i="1"/>
  <c r="D241" i="9"/>
  <c r="E145" i="9"/>
  <c r="J764" i="1"/>
  <c r="J802" i="1"/>
  <c r="H305" i="9"/>
  <c r="J734" i="1"/>
  <c r="C17" i="9"/>
  <c r="J775" i="1"/>
  <c r="I177" i="9"/>
  <c r="J812" i="1"/>
  <c r="D369" i="9"/>
  <c r="J749" i="1"/>
  <c r="D81" i="9"/>
  <c r="B446" i="1"/>
  <c r="D242" i="1"/>
  <c r="J762" i="1"/>
  <c r="H273" i="9"/>
  <c r="J772" i="1"/>
  <c r="H81" i="9"/>
  <c r="C418" i="1"/>
  <c r="D438" i="1"/>
  <c r="F14" i="6"/>
  <c r="O815" i="1"/>
  <c r="T815" i="1"/>
  <c r="C471" i="1"/>
  <c r="F10" i="6"/>
  <c r="D339" i="1"/>
  <c r="D26" i="9"/>
  <c r="N735" i="1"/>
  <c r="CE75" i="1"/>
  <c r="E177" i="9"/>
  <c r="E337" i="9"/>
  <c r="I305" i="9"/>
  <c r="G177" i="9"/>
  <c r="H49" i="9"/>
  <c r="F7" i="6"/>
  <c r="E204" i="1"/>
  <c r="C468" i="1"/>
  <c r="I383" i="9"/>
  <c r="S816" i="1"/>
  <c r="D22" i="7"/>
  <c r="C40" i="5"/>
  <c r="C420" i="1"/>
  <c r="B28" i="4"/>
  <c r="N772" i="1"/>
  <c r="F186" i="9"/>
  <c r="I17" i="9"/>
  <c r="J809" i="1"/>
  <c r="E17" i="9"/>
  <c r="J765" i="1"/>
  <c r="F273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J750" i="1" l="1"/>
  <c r="C116" i="8"/>
  <c r="BL730" i="1"/>
  <c r="C445" i="1"/>
  <c r="C115" i="8"/>
  <c r="CB730" i="1"/>
  <c r="C444" i="1"/>
  <c r="D367" i="1"/>
  <c r="E781" i="1"/>
  <c r="AX71" i="1"/>
  <c r="C543" i="1" s="1"/>
  <c r="AO71" i="1"/>
  <c r="F181" i="9" s="1"/>
  <c r="F172" i="9"/>
  <c r="X71" i="1"/>
  <c r="C689" i="1" s="1"/>
  <c r="BW71" i="1"/>
  <c r="C643" i="1" s="1"/>
  <c r="G49" i="9"/>
  <c r="H71" i="1"/>
  <c r="C673" i="1" s="1"/>
  <c r="J763" i="1"/>
  <c r="J794" i="1"/>
  <c r="G273" i="9"/>
  <c r="H715" i="10"/>
  <c r="I629" i="10"/>
  <c r="H300" i="9"/>
  <c r="I76" i="9"/>
  <c r="E759" i="1"/>
  <c r="BS71" i="1"/>
  <c r="C639" i="1" s="1"/>
  <c r="D465" i="1"/>
  <c r="BK730" i="1"/>
  <c r="C111" i="8"/>
  <c r="B464" i="1"/>
  <c r="O817" i="1"/>
  <c r="BJ730" i="1"/>
  <c r="B463" i="1"/>
  <c r="C110" i="8"/>
  <c r="D361" i="1"/>
  <c r="C635" i="1"/>
  <c r="C556" i="1"/>
  <c r="D71" i="1"/>
  <c r="C497" i="1" s="1"/>
  <c r="G497" i="1" s="1"/>
  <c r="R768" i="1"/>
  <c r="I158" i="9"/>
  <c r="D350" i="9"/>
  <c r="R805" i="1"/>
  <c r="M71" i="1"/>
  <c r="C506" i="1" s="1"/>
  <c r="G506" i="1" s="1"/>
  <c r="BV71" i="1"/>
  <c r="D341" i="9" s="1"/>
  <c r="R762" i="1"/>
  <c r="C158" i="9"/>
  <c r="R752" i="1"/>
  <c r="G94" i="9"/>
  <c r="F71" i="1"/>
  <c r="F21" i="9" s="1"/>
  <c r="C190" i="9"/>
  <c r="R769" i="1"/>
  <c r="I62" i="9"/>
  <c r="R747" i="1"/>
  <c r="G190" i="9"/>
  <c r="R773" i="1"/>
  <c r="R756" i="1"/>
  <c r="D126" i="9"/>
  <c r="R754" i="1"/>
  <c r="I94" i="9"/>
  <c r="G350" i="9"/>
  <c r="R808" i="1"/>
  <c r="AM71" i="1"/>
  <c r="C532" i="1" s="1"/>
  <c r="G532" i="1" s="1"/>
  <c r="J760" i="1"/>
  <c r="H113" i="9"/>
  <c r="E62" i="9"/>
  <c r="R743" i="1"/>
  <c r="R764" i="1"/>
  <c r="E158" i="9"/>
  <c r="BC71" i="1"/>
  <c r="C548" i="1" s="1"/>
  <c r="J783" i="1"/>
  <c r="C241" i="9"/>
  <c r="E30" i="9"/>
  <c r="CE78" i="1"/>
  <c r="R736" i="1"/>
  <c r="E254" i="9"/>
  <c r="R785" i="1"/>
  <c r="R767" i="1"/>
  <c r="H158" i="9"/>
  <c r="E94" i="9"/>
  <c r="R750" i="1"/>
  <c r="J755" i="1"/>
  <c r="C113" i="9"/>
  <c r="CE67" i="1"/>
  <c r="I369" i="9" s="1"/>
  <c r="H17" i="9"/>
  <c r="J739" i="1"/>
  <c r="R755" i="1"/>
  <c r="C126" i="9"/>
  <c r="G126" i="9"/>
  <c r="R759" i="1"/>
  <c r="N815" i="1"/>
  <c r="E754" i="1"/>
  <c r="AT71" i="1"/>
  <c r="C711" i="1" s="1"/>
  <c r="BD71" i="1"/>
  <c r="C624" i="1" s="1"/>
  <c r="E793" i="1"/>
  <c r="H140" i="9"/>
  <c r="G236" i="9"/>
  <c r="F268" i="9"/>
  <c r="Q71" i="1"/>
  <c r="C682" i="1" s="1"/>
  <c r="AI71" i="1"/>
  <c r="G149" i="9" s="1"/>
  <c r="C76" i="9"/>
  <c r="AD71" i="1"/>
  <c r="C695" i="1" s="1"/>
  <c r="CA71" i="1"/>
  <c r="C572" i="1" s="1"/>
  <c r="G140" i="9"/>
  <c r="G108" i="9"/>
  <c r="E770" i="1"/>
  <c r="E744" i="1"/>
  <c r="F44" i="9"/>
  <c r="E805" i="1"/>
  <c r="D364" i="9"/>
  <c r="G71" i="1"/>
  <c r="C672" i="1" s="1"/>
  <c r="E738" i="1"/>
  <c r="H76" i="9"/>
  <c r="D172" i="9"/>
  <c r="CB71" i="1"/>
  <c r="C373" i="9" s="1"/>
  <c r="E71" i="1"/>
  <c r="C670" i="1" s="1"/>
  <c r="E737" i="1"/>
  <c r="BP71" i="1"/>
  <c r="C561" i="1" s="1"/>
  <c r="E753" i="1"/>
  <c r="E736" i="1"/>
  <c r="BF71" i="1"/>
  <c r="I245" i="9" s="1"/>
  <c r="C140" i="9"/>
  <c r="I140" i="9"/>
  <c r="E799" i="1"/>
  <c r="AK71" i="1"/>
  <c r="C530" i="1" s="1"/>
  <c r="G530" i="1" s="1"/>
  <c r="BZ71" i="1"/>
  <c r="H341" i="9" s="1"/>
  <c r="AJ71" i="1"/>
  <c r="C701" i="1" s="1"/>
  <c r="C518" i="1"/>
  <c r="G518" i="1" s="1"/>
  <c r="BY71" i="1"/>
  <c r="C570" i="1" s="1"/>
  <c r="E761" i="1"/>
  <c r="E764" i="1"/>
  <c r="E779" i="1"/>
  <c r="F12" i="9"/>
  <c r="E811" i="1"/>
  <c r="E789" i="1"/>
  <c r="E808" i="1"/>
  <c r="D204" i="9"/>
  <c r="AG71" i="1"/>
  <c r="C698" i="1" s="1"/>
  <c r="AV71" i="1"/>
  <c r="C541" i="1" s="1"/>
  <c r="G277" i="9"/>
  <c r="E810" i="1"/>
  <c r="C693" i="1"/>
  <c r="D44" i="9"/>
  <c r="E747" i="1"/>
  <c r="I44" i="9"/>
  <c r="BB71" i="1"/>
  <c r="E245" i="9" s="1"/>
  <c r="P71" i="1"/>
  <c r="CC71" i="1"/>
  <c r="D373" i="9" s="1"/>
  <c r="AE71" i="1"/>
  <c r="C524" i="1" s="1"/>
  <c r="G524" i="1" s="1"/>
  <c r="K71" i="1"/>
  <c r="C676" i="1" s="1"/>
  <c r="E786" i="1"/>
  <c r="E795" i="1"/>
  <c r="I204" i="9"/>
  <c r="I300" i="9"/>
  <c r="C108" i="9"/>
  <c r="D117" i="9"/>
  <c r="E204" i="9"/>
  <c r="E236" i="9"/>
  <c r="H268" i="9"/>
  <c r="AC71" i="1"/>
  <c r="H117" i="9" s="1"/>
  <c r="E778" i="1"/>
  <c r="N71" i="1"/>
  <c r="C679" i="1" s="1"/>
  <c r="C557" i="1"/>
  <c r="E76" i="9"/>
  <c r="C300" i="9"/>
  <c r="E763" i="1"/>
  <c r="E332" i="9"/>
  <c r="C172" i="9"/>
  <c r="F140" i="9"/>
  <c r="AQ71" i="1"/>
  <c r="C536" i="1" s="1"/>
  <c r="G536" i="1" s="1"/>
  <c r="BR71" i="1"/>
  <c r="C563" i="1" s="1"/>
  <c r="G300" i="9"/>
  <c r="BN71" i="1"/>
  <c r="C309" i="9" s="1"/>
  <c r="E756" i="1"/>
  <c r="E758" i="1"/>
  <c r="AL71" i="1"/>
  <c r="C703" i="1" s="1"/>
  <c r="E745" i="1"/>
  <c r="E765" i="1"/>
  <c r="E734" i="1"/>
  <c r="D268" i="9"/>
  <c r="C637" i="1"/>
  <c r="BA71" i="1"/>
  <c r="C630" i="1" s="1"/>
  <c r="AF71" i="1"/>
  <c r="C697" i="1" s="1"/>
  <c r="H172" i="9"/>
  <c r="E806" i="1"/>
  <c r="D108" i="9"/>
  <c r="E760" i="1"/>
  <c r="AA71" i="1"/>
  <c r="F117" i="9" s="1"/>
  <c r="C71" i="1"/>
  <c r="C21" i="9" s="1"/>
  <c r="BH71" i="1"/>
  <c r="C636" i="1" s="1"/>
  <c r="C521" i="1"/>
  <c r="G521" i="1" s="1"/>
  <c r="S71" i="1"/>
  <c r="E85" i="9" s="1"/>
  <c r="H332" i="9"/>
  <c r="CE62" i="1"/>
  <c r="E816" i="1" s="1"/>
  <c r="D236" i="9"/>
  <c r="D300" i="9"/>
  <c r="E798" i="1"/>
  <c r="I172" i="9"/>
  <c r="AR71" i="1"/>
  <c r="E775" i="1"/>
  <c r="CE48" i="1"/>
  <c r="E746" i="1"/>
  <c r="E755" i="1"/>
  <c r="O71" i="1"/>
  <c r="C680" i="1" s="1"/>
  <c r="D332" i="9"/>
  <c r="AP71" i="1"/>
  <c r="C707" i="1" s="1"/>
  <c r="E735" i="1"/>
  <c r="AN71" i="1"/>
  <c r="C533" i="1" s="1"/>
  <c r="G533" i="1" s="1"/>
  <c r="E780" i="1"/>
  <c r="AW71" i="1"/>
  <c r="E743" i="1"/>
  <c r="L71" i="1"/>
  <c r="E44" i="9"/>
  <c r="G76" i="9"/>
  <c r="U71" i="1"/>
  <c r="E757" i="1"/>
  <c r="Z71" i="1"/>
  <c r="E108" i="9"/>
  <c r="E739" i="1"/>
  <c r="H12" i="9"/>
  <c r="E268" i="9"/>
  <c r="E792" i="1"/>
  <c r="BI71" i="1"/>
  <c r="I268" i="9"/>
  <c r="E796" i="1"/>
  <c r="BM71" i="1"/>
  <c r="E773" i="1"/>
  <c r="D12" i="9"/>
  <c r="BT71" i="1"/>
  <c r="C565" i="1" s="1"/>
  <c r="E771" i="1"/>
  <c r="C332" i="9"/>
  <c r="BU71" i="1"/>
  <c r="E804" i="1"/>
  <c r="C268" i="9"/>
  <c r="E790" i="1"/>
  <c r="BG71" i="1"/>
  <c r="C540" i="1"/>
  <c r="G540" i="1" s="1"/>
  <c r="C712" i="1"/>
  <c r="F300" i="9"/>
  <c r="E800" i="1"/>
  <c r="BQ71" i="1"/>
  <c r="E783" i="1"/>
  <c r="AZ71" i="1"/>
  <c r="E741" i="1"/>
  <c r="C44" i="9"/>
  <c r="J71" i="1"/>
  <c r="BX71" i="1"/>
  <c r="E807" i="1"/>
  <c r="F332" i="9"/>
  <c r="I71" i="1"/>
  <c r="E740" i="1"/>
  <c r="I12" i="9"/>
  <c r="F76" i="9"/>
  <c r="E751" i="1"/>
  <c r="T71" i="1"/>
  <c r="AY71" i="1"/>
  <c r="C625" i="1" s="1"/>
  <c r="E776" i="1"/>
  <c r="C204" i="9"/>
  <c r="AS71" i="1"/>
  <c r="H236" i="9"/>
  <c r="BE71" i="1"/>
  <c r="E788" i="1"/>
  <c r="D76" i="9"/>
  <c r="E749" i="1"/>
  <c r="R71" i="1"/>
  <c r="CE52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F32" i="6"/>
  <c r="C478" i="1"/>
  <c r="C305" i="9"/>
  <c r="J797" i="1"/>
  <c r="C102" i="8"/>
  <c r="C482" i="1"/>
  <c r="J816" i="1"/>
  <c r="C687" i="1"/>
  <c r="C515" i="1"/>
  <c r="G515" i="1" s="1"/>
  <c r="H85" i="9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F516" i="1"/>
  <c r="J735" i="1"/>
  <c r="D17" i="9"/>
  <c r="J800" i="1"/>
  <c r="F305" i="9"/>
  <c r="C699" i="1"/>
  <c r="C527" i="1"/>
  <c r="G527" i="1" s="1"/>
  <c r="F149" i="9"/>
  <c r="F540" i="1"/>
  <c r="H540" i="1"/>
  <c r="F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55" i="1"/>
  <c r="C617" i="1"/>
  <c r="F277" i="9"/>
  <c r="C119" i="8" l="1"/>
  <c r="C448" i="1"/>
  <c r="C616" i="1"/>
  <c r="C568" i="1"/>
  <c r="C517" i="1"/>
  <c r="H517" i="1" s="1"/>
  <c r="C501" i="1"/>
  <c r="G501" i="1" s="1"/>
  <c r="H213" i="9"/>
  <c r="H21" i="9"/>
  <c r="C706" i="1"/>
  <c r="C534" i="1"/>
  <c r="G534" i="1" s="1"/>
  <c r="C117" i="9"/>
  <c r="H309" i="9"/>
  <c r="E341" i="9"/>
  <c r="C564" i="1"/>
  <c r="I713" i="10"/>
  <c r="I705" i="10"/>
  <c r="I697" i="10"/>
  <c r="I689" i="10"/>
  <c r="I710" i="10"/>
  <c r="I702" i="10"/>
  <c r="I694" i="10"/>
  <c r="I716" i="10"/>
  <c r="I707" i="10"/>
  <c r="I699" i="10"/>
  <c r="I691" i="10"/>
  <c r="I709" i="10"/>
  <c r="I701" i="10"/>
  <c r="I693" i="10"/>
  <c r="I708" i="10"/>
  <c r="I700" i="10"/>
  <c r="I692" i="10"/>
  <c r="I695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6" i="10"/>
  <c r="I704" i="10"/>
  <c r="I688" i="10"/>
  <c r="I685" i="10"/>
  <c r="I677" i="10"/>
  <c r="I669" i="10"/>
  <c r="I690" i="10"/>
  <c r="I687" i="10"/>
  <c r="I679" i="10"/>
  <c r="I671" i="10"/>
  <c r="I711" i="10"/>
  <c r="I681" i="10"/>
  <c r="I673" i="10"/>
  <c r="I698" i="10"/>
  <c r="I703" i="10"/>
  <c r="I686" i="10"/>
  <c r="I684" i="10"/>
  <c r="I682" i="10"/>
  <c r="I670" i="10"/>
  <c r="I647" i="10"/>
  <c r="I645" i="10"/>
  <c r="I674" i="10"/>
  <c r="I668" i="10"/>
  <c r="I678" i="10"/>
  <c r="I646" i="10"/>
  <c r="I696" i="10"/>
  <c r="I680" i="10"/>
  <c r="I676" i="10"/>
  <c r="I672" i="10"/>
  <c r="C669" i="1"/>
  <c r="D21" i="9"/>
  <c r="C647" i="1"/>
  <c r="C567" i="1"/>
  <c r="C642" i="1"/>
  <c r="C523" i="1"/>
  <c r="G523" i="1" s="1"/>
  <c r="G245" i="9"/>
  <c r="F245" i="9"/>
  <c r="C704" i="1"/>
  <c r="C633" i="1"/>
  <c r="I117" i="9"/>
  <c r="C549" i="1"/>
  <c r="C671" i="1"/>
  <c r="C510" i="1"/>
  <c r="G510" i="1" s="1"/>
  <c r="H532" i="1"/>
  <c r="C499" i="1"/>
  <c r="G499" i="1" s="1"/>
  <c r="D181" i="9"/>
  <c r="N817" i="1"/>
  <c r="B465" i="1"/>
  <c r="C112" i="8"/>
  <c r="D368" i="1"/>
  <c r="R815" i="1"/>
  <c r="I382" i="9"/>
  <c r="R816" i="1"/>
  <c r="I612" i="1"/>
  <c r="J815" i="1"/>
  <c r="C520" i="1"/>
  <c r="G520" i="1" s="1"/>
  <c r="C678" i="1"/>
  <c r="C433" i="1"/>
  <c r="F53" i="9"/>
  <c r="D213" i="9"/>
  <c r="C539" i="1"/>
  <c r="G539" i="1" s="1"/>
  <c r="C528" i="1"/>
  <c r="G528" i="1" s="1"/>
  <c r="I341" i="9"/>
  <c r="C85" i="9"/>
  <c r="C700" i="1"/>
  <c r="C692" i="1"/>
  <c r="C512" i="1"/>
  <c r="G512" i="1" s="1"/>
  <c r="C149" i="9"/>
  <c r="C684" i="1"/>
  <c r="C622" i="1"/>
  <c r="C626" i="1"/>
  <c r="H149" i="9"/>
  <c r="D53" i="9"/>
  <c r="C696" i="1"/>
  <c r="G341" i="9"/>
  <c r="C620" i="1"/>
  <c r="C571" i="1"/>
  <c r="E309" i="9"/>
  <c r="G21" i="9"/>
  <c r="I149" i="9"/>
  <c r="C535" i="1"/>
  <c r="G535" i="1" s="1"/>
  <c r="C500" i="1"/>
  <c r="G500" i="1" s="1"/>
  <c r="C574" i="1"/>
  <c r="C525" i="1"/>
  <c r="G525" i="1" s="1"/>
  <c r="C181" i="9"/>
  <c r="H524" i="1"/>
  <c r="G181" i="9"/>
  <c r="C573" i="1"/>
  <c r="G309" i="9"/>
  <c r="D149" i="9"/>
  <c r="C646" i="1"/>
  <c r="C621" i="1"/>
  <c r="C702" i="1"/>
  <c r="C529" i="1"/>
  <c r="G529" i="1" s="1"/>
  <c r="E21" i="9"/>
  <c r="C498" i="1"/>
  <c r="G498" i="1" s="1"/>
  <c r="E149" i="9"/>
  <c r="C504" i="1"/>
  <c r="G504" i="1" s="1"/>
  <c r="C629" i="1"/>
  <c r="C526" i="1"/>
  <c r="G526" i="1" s="1"/>
  <c r="C551" i="1"/>
  <c r="I213" i="9"/>
  <c r="C547" i="1"/>
  <c r="F213" i="9"/>
  <c r="C645" i="1"/>
  <c r="C713" i="1"/>
  <c r="C544" i="1"/>
  <c r="G544" i="1" s="1"/>
  <c r="C694" i="1"/>
  <c r="C668" i="1"/>
  <c r="I53" i="9"/>
  <c r="C681" i="1"/>
  <c r="C509" i="1"/>
  <c r="G509" i="1" s="1"/>
  <c r="C522" i="1"/>
  <c r="G522" i="1" s="1"/>
  <c r="C632" i="1"/>
  <c r="C507" i="1"/>
  <c r="G507" i="1" s="1"/>
  <c r="C531" i="1"/>
  <c r="G531" i="1" s="1"/>
  <c r="C496" i="1"/>
  <c r="G496" i="1" s="1"/>
  <c r="G53" i="9"/>
  <c r="H53" i="9"/>
  <c r="C619" i="1"/>
  <c r="C708" i="1"/>
  <c r="C546" i="1"/>
  <c r="G546" i="1" s="1"/>
  <c r="H181" i="9"/>
  <c r="CE71" i="1"/>
  <c r="I373" i="9" s="1"/>
  <c r="D277" i="9"/>
  <c r="C705" i="1"/>
  <c r="C559" i="1"/>
  <c r="C428" i="1"/>
  <c r="E181" i="9"/>
  <c r="C508" i="1"/>
  <c r="G508" i="1" s="1"/>
  <c r="I364" i="9"/>
  <c r="C553" i="1"/>
  <c r="I309" i="9"/>
  <c r="D245" i="9"/>
  <c r="C674" i="1"/>
  <c r="I21" i="9"/>
  <c r="C502" i="1"/>
  <c r="G502" i="1" s="1"/>
  <c r="F309" i="9"/>
  <c r="C562" i="1"/>
  <c r="C623" i="1"/>
  <c r="G85" i="9"/>
  <c r="C514" i="1"/>
  <c r="G514" i="1" s="1"/>
  <c r="C686" i="1"/>
  <c r="C640" i="1"/>
  <c r="C618" i="1"/>
  <c r="C277" i="9"/>
  <c r="C552" i="1"/>
  <c r="C641" i="1"/>
  <c r="C566" i="1"/>
  <c r="C341" i="9"/>
  <c r="C638" i="1"/>
  <c r="C558" i="1"/>
  <c r="I277" i="9"/>
  <c r="G213" i="9"/>
  <c r="C631" i="1"/>
  <c r="C542" i="1"/>
  <c r="H245" i="9"/>
  <c r="C614" i="1"/>
  <c r="D615" i="1" s="1"/>
  <c r="C550" i="1"/>
  <c r="C554" i="1"/>
  <c r="C634" i="1"/>
  <c r="E277" i="9"/>
  <c r="I181" i="9"/>
  <c r="C537" i="1"/>
  <c r="G537" i="1" s="1"/>
  <c r="C709" i="1"/>
  <c r="C710" i="1"/>
  <c r="C213" i="9"/>
  <c r="C538" i="1"/>
  <c r="G538" i="1" s="1"/>
  <c r="C644" i="1"/>
  <c r="F341" i="9"/>
  <c r="C569" i="1"/>
  <c r="C628" i="1"/>
  <c r="C245" i="9"/>
  <c r="C545" i="1"/>
  <c r="G545" i="1" s="1"/>
  <c r="E117" i="9"/>
  <c r="C519" i="1"/>
  <c r="G519" i="1" s="1"/>
  <c r="C691" i="1"/>
  <c r="E815" i="1"/>
  <c r="C685" i="1"/>
  <c r="F85" i="9"/>
  <c r="C513" i="1"/>
  <c r="G513" i="1" s="1"/>
  <c r="C53" i="9"/>
  <c r="C503" i="1"/>
  <c r="G503" i="1" s="1"/>
  <c r="C675" i="1"/>
  <c r="C677" i="1"/>
  <c r="C505" i="1"/>
  <c r="E53" i="9"/>
  <c r="C511" i="1"/>
  <c r="G511" i="1" s="1"/>
  <c r="C683" i="1"/>
  <c r="D85" i="9"/>
  <c r="H516" i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F526" i="1"/>
  <c r="F503" i="1"/>
  <c r="H503" i="1"/>
  <c r="H508" i="1"/>
  <c r="F508" i="1"/>
  <c r="F514" i="1"/>
  <c r="F507" i="1"/>
  <c r="H518" i="1"/>
  <c r="F518" i="1"/>
  <c r="H546" i="1"/>
  <c r="F546" i="1"/>
  <c r="F506" i="1"/>
  <c r="H506" i="1"/>
  <c r="H500" i="1"/>
  <c r="F500" i="1"/>
  <c r="F509" i="1"/>
  <c r="G517" i="1" l="1"/>
  <c r="I715" i="10"/>
  <c r="J630" i="10"/>
  <c r="C120" i="8"/>
  <c r="D373" i="1"/>
  <c r="C441" i="1"/>
  <c r="H544" i="1"/>
  <c r="H526" i="1"/>
  <c r="H509" i="1"/>
  <c r="C716" i="1"/>
  <c r="H512" i="1"/>
  <c r="H498" i="1"/>
  <c r="H507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9" i="1"/>
  <c r="D686" i="1"/>
  <c r="D711" i="1"/>
  <c r="D630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45" i="1"/>
  <c r="D700" i="1"/>
  <c r="D628" i="1"/>
  <c r="D699" i="1"/>
  <c r="D631" i="1"/>
  <c r="D682" i="1"/>
  <c r="D67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704" i="1"/>
  <c r="D623" i="1"/>
  <c r="D705" i="1"/>
  <c r="D675" i="1"/>
  <c r="D706" i="1"/>
  <c r="H514" i="1"/>
  <c r="C715" i="1"/>
  <c r="C648" i="1"/>
  <c r="M716" i="1" s="1"/>
  <c r="Y816" i="1" s="1"/>
  <c r="G505" i="1"/>
  <c r="H505" i="1" s="1"/>
  <c r="G550" i="1"/>
  <c r="H550" i="1" s="1"/>
  <c r="F545" i="1"/>
  <c r="H545" i="1" s="1"/>
  <c r="H525" i="1"/>
  <c r="F525" i="1"/>
  <c r="F529" i="1"/>
  <c r="H529" i="1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J710" i="10" l="1"/>
  <c r="J702" i="10"/>
  <c r="J694" i="10"/>
  <c r="J716" i="10"/>
  <c r="J707" i="10"/>
  <c r="J699" i="10"/>
  <c r="J691" i="10"/>
  <c r="J712" i="10"/>
  <c r="J704" i="10"/>
  <c r="J696" i="10"/>
  <c r="J706" i="10"/>
  <c r="J698" i="10"/>
  <c r="J690" i="10"/>
  <c r="J713" i="10"/>
  <c r="J705" i="10"/>
  <c r="J697" i="10"/>
  <c r="J689" i="10"/>
  <c r="J680" i="10"/>
  <c r="J672" i="10"/>
  <c r="J688" i="10"/>
  <c r="J685" i="10"/>
  <c r="J708" i="10"/>
  <c r="J682" i="10"/>
  <c r="J674" i="10"/>
  <c r="J692" i="10"/>
  <c r="J684" i="10"/>
  <c r="J676" i="10"/>
  <c r="J668" i="10"/>
  <c r="J711" i="10"/>
  <c r="J709" i="10"/>
  <c r="J703" i="10"/>
  <c r="J701" i="10"/>
  <c r="J686" i="10"/>
  <c r="J678" i="10"/>
  <c r="J670" i="10"/>
  <c r="J647" i="10"/>
  <c r="L647" i="10" s="1"/>
  <c r="J646" i="10"/>
  <c r="J645" i="10"/>
  <c r="J693" i="10"/>
  <c r="J679" i="10"/>
  <c r="J643" i="10"/>
  <c r="J641" i="10"/>
  <c r="J639" i="10"/>
  <c r="J637" i="10"/>
  <c r="J635" i="10"/>
  <c r="J633" i="10"/>
  <c r="J671" i="10"/>
  <c r="J700" i="10"/>
  <c r="J695" i="10"/>
  <c r="J687" i="10"/>
  <c r="J683" i="10"/>
  <c r="J681" i="10"/>
  <c r="J675" i="10"/>
  <c r="J644" i="10"/>
  <c r="K644" i="10" s="1"/>
  <c r="J642" i="10"/>
  <c r="J640" i="10"/>
  <c r="J638" i="10"/>
  <c r="J636" i="10"/>
  <c r="J634" i="10"/>
  <c r="J632" i="10"/>
  <c r="J631" i="10"/>
  <c r="J677" i="10"/>
  <c r="J673" i="10"/>
  <c r="J669" i="10"/>
  <c r="C126" i="8"/>
  <c r="D391" i="1"/>
  <c r="E612" i="1"/>
  <c r="D715" i="1"/>
  <c r="E623" i="1"/>
  <c r="J715" i="10" l="1"/>
  <c r="K716" i="10"/>
  <c r="K707" i="10"/>
  <c r="K699" i="10"/>
  <c r="K691" i="10"/>
  <c r="K712" i="10"/>
  <c r="K704" i="10"/>
  <c r="K696" i="10"/>
  <c r="K709" i="10"/>
  <c r="K701" i="10"/>
  <c r="K693" i="10"/>
  <c r="K711" i="10"/>
  <c r="K703" i="10"/>
  <c r="K695" i="10"/>
  <c r="K710" i="10"/>
  <c r="K702" i="10"/>
  <c r="K694" i="10"/>
  <c r="K688" i="10"/>
  <c r="K685" i="10"/>
  <c r="K677" i="10"/>
  <c r="K669" i="10"/>
  <c r="K708" i="10"/>
  <c r="K706" i="10"/>
  <c r="K689" i="10"/>
  <c r="K682" i="10"/>
  <c r="K700" i="10"/>
  <c r="K698" i="10"/>
  <c r="K687" i="10"/>
  <c r="K679" i="10"/>
  <c r="K671" i="10"/>
  <c r="K681" i="10"/>
  <c r="K673" i="10"/>
  <c r="K713" i="10"/>
  <c r="K705" i="10"/>
  <c r="K683" i="10"/>
  <c r="K675" i="10"/>
  <c r="K676" i="10"/>
  <c r="K697" i="10"/>
  <c r="K680" i="10"/>
  <c r="K690" i="10"/>
  <c r="K668" i="10"/>
  <c r="K715" i="10" s="1"/>
  <c r="K678" i="10"/>
  <c r="K672" i="10"/>
  <c r="K674" i="10"/>
  <c r="K670" i="10"/>
  <c r="K686" i="10"/>
  <c r="K692" i="10"/>
  <c r="K684" i="10"/>
  <c r="L712" i="10"/>
  <c r="M712" i="10" s="1"/>
  <c r="Y778" i="10" s="1"/>
  <c r="L704" i="10"/>
  <c r="M704" i="10" s="1"/>
  <c r="Y770" i="10" s="1"/>
  <c r="L696" i="10"/>
  <c r="M696" i="10" s="1"/>
  <c r="Y762" i="10" s="1"/>
  <c r="L688" i="10"/>
  <c r="M688" i="10" s="1"/>
  <c r="Y754" i="10" s="1"/>
  <c r="L709" i="10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690" i="10"/>
  <c r="M690" i="10" s="1"/>
  <c r="Y756" i="10" s="1"/>
  <c r="L708" i="10"/>
  <c r="M708" i="10" s="1"/>
  <c r="Y774" i="10" s="1"/>
  <c r="L700" i="10"/>
  <c r="M700" i="10" s="1"/>
  <c r="Y766" i="10" s="1"/>
  <c r="L692" i="10"/>
  <c r="M692" i="10" s="1"/>
  <c r="Y758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9" i="10"/>
  <c r="M689" i="10" s="1"/>
  <c r="Y755" i="10" s="1"/>
  <c r="L682" i="10"/>
  <c r="M682" i="10" s="1"/>
  <c r="Y748" i="10" s="1"/>
  <c r="L674" i="10"/>
  <c r="M674" i="10" s="1"/>
  <c r="Y740" i="10" s="1"/>
  <c r="L710" i="10"/>
  <c r="M710" i="10" s="1"/>
  <c r="Y776" i="10" s="1"/>
  <c r="L687" i="10"/>
  <c r="M687" i="10" s="1"/>
  <c r="Y753" i="10" s="1"/>
  <c r="L702" i="10"/>
  <c r="M702" i="10" s="1"/>
  <c r="Y768" i="10" s="1"/>
  <c r="L684" i="10"/>
  <c r="M684" i="10" s="1"/>
  <c r="Y750" i="10" s="1"/>
  <c r="L676" i="10"/>
  <c r="M676" i="10" s="1"/>
  <c r="Y742" i="10" s="1"/>
  <c r="L668" i="10"/>
  <c r="L713" i="10"/>
  <c r="M713" i="10" s="1"/>
  <c r="Y779" i="10" s="1"/>
  <c r="L711" i="10"/>
  <c r="M711" i="10" s="1"/>
  <c r="Y777" i="10" s="1"/>
  <c r="L686" i="10"/>
  <c r="M686" i="10" s="1"/>
  <c r="Y752" i="10" s="1"/>
  <c r="L678" i="10"/>
  <c r="M678" i="10" s="1"/>
  <c r="Y744" i="10" s="1"/>
  <c r="L670" i="10"/>
  <c r="M670" i="10" s="1"/>
  <c r="Y736" i="10" s="1"/>
  <c r="L705" i="10"/>
  <c r="M705" i="10" s="1"/>
  <c r="Y771" i="10" s="1"/>
  <c r="L703" i="10"/>
  <c r="M703" i="10" s="1"/>
  <c r="Y769" i="10" s="1"/>
  <c r="L697" i="10"/>
  <c r="M697" i="10" s="1"/>
  <c r="Y763" i="10" s="1"/>
  <c r="L695" i="10"/>
  <c r="M695" i="10" s="1"/>
  <c r="Y761" i="10" s="1"/>
  <c r="L680" i="10"/>
  <c r="M680" i="10" s="1"/>
  <c r="Y746" i="10" s="1"/>
  <c r="L672" i="10"/>
  <c r="M672" i="10" s="1"/>
  <c r="Y738" i="10" s="1"/>
  <c r="L673" i="10"/>
  <c r="M673" i="10" s="1"/>
  <c r="Y739" i="10" s="1"/>
  <c r="L677" i="10"/>
  <c r="M677" i="10" s="1"/>
  <c r="Y743" i="10" s="1"/>
  <c r="L685" i="10"/>
  <c r="M685" i="10" s="1"/>
  <c r="Y751" i="10" s="1"/>
  <c r="L683" i="10"/>
  <c r="M683" i="10" s="1"/>
  <c r="Y749" i="10" s="1"/>
  <c r="L681" i="10"/>
  <c r="M681" i="10" s="1"/>
  <c r="Y747" i="10" s="1"/>
  <c r="L675" i="10"/>
  <c r="M675" i="10" s="1"/>
  <c r="Y741" i="10" s="1"/>
  <c r="L694" i="10"/>
  <c r="M694" i="10" s="1"/>
  <c r="Y760" i="10" s="1"/>
  <c r="L669" i="10"/>
  <c r="M669" i="10" s="1"/>
  <c r="Y735" i="10" s="1"/>
  <c r="L671" i="10"/>
  <c r="M671" i="10" s="1"/>
  <c r="Y737" i="10" s="1"/>
  <c r="L679" i="10"/>
  <c r="M679" i="10" s="1"/>
  <c r="Y745" i="10" s="1"/>
  <c r="C142" i="8"/>
  <c r="D393" i="1"/>
  <c r="E693" i="1"/>
  <c r="E716" i="1"/>
  <c r="E671" i="1"/>
  <c r="E681" i="1"/>
  <c r="E688" i="1"/>
  <c r="E675" i="1"/>
  <c r="E684" i="1"/>
  <c r="E640" i="1"/>
  <c r="E643" i="1"/>
  <c r="E630" i="1"/>
  <c r="E697" i="1"/>
  <c r="E637" i="1"/>
  <c r="E699" i="1"/>
  <c r="E672" i="1"/>
  <c r="E644" i="1"/>
  <c r="E692" i="1"/>
  <c r="E695" i="1"/>
  <c r="E633" i="1"/>
  <c r="E632" i="1"/>
  <c r="E712" i="1"/>
  <c r="E678" i="1"/>
  <c r="E638" i="1"/>
  <c r="E708" i="1"/>
  <c r="E628" i="1"/>
  <c r="E691" i="1"/>
  <c r="E698" i="1"/>
  <c r="E702" i="1"/>
  <c r="E626" i="1"/>
  <c r="E647" i="1"/>
  <c r="E635" i="1"/>
  <c r="E627" i="1"/>
  <c r="E711" i="1"/>
  <c r="E645" i="1"/>
  <c r="E700" i="1"/>
  <c r="E676" i="1"/>
  <c r="E689" i="1"/>
  <c r="E625" i="1"/>
  <c r="E639" i="1"/>
  <c r="E703" i="1"/>
  <c r="E709" i="1"/>
  <c r="E677" i="1"/>
  <c r="E680" i="1"/>
  <c r="E668" i="1"/>
  <c r="E710" i="1"/>
  <c r="E686" i="1"/>
  <c r="E669" i="1"/>
  <c r="E687" i="1"/>
  <c r="E641" i="1"/>
  <c r="E707" i="1"/>
  <c r="E624" i="1"/>
  <c r="E701" i="1"/>
  <c r="E631" i="1"/>
  <c r="E706" i="1"/>
  <c r="E674" i="1"/>
  <c r="E634" i="1"/>
  <c r="E690" i="1"/>
  <c r="E670" i="1"/>
  <c r="E636" i="1"/>
  <c r="E629" i="1"/>
  <c r="E679" i="1"/>
  <c r="E713" i="1"/>
  <c r="E696" i="1"/>
  <c r="E705" i="1"/>
  <c r="E683" i="1"/>
  <c r="E646" i="1"/>
  <c r="E642" i="1"/>
  <c r="E704" i="1"/>
  <c r="E685" i="1"/>
  <c r="E682" i="1"/>
  <c r="E694" i="1"/>
  <c r="E673" i="1"/>
  <c r="L715" i="10" l="1"/>
  <c r="M668" i="10"/>
  <c r="C146" i="8"/>
  <c r="D396" i="1"/>
  <c r="C151" i="8" s="1"/>
  <c r="F624" i="1"/>
  <c r="E715" i="1"/>
  <c r="M715" i="10" l="1"/>
  <c r="Y734" i="10"/>
  <c r="Y815" i="10" s="1"/>
  <c r="F711" i="1"/>
  <c r="F710" i="1"/>
  <c r="F627" i="1"/>
  <c r="F700" i="1"/>
  <c r="F635" i="1"/>
  <c r="F668" i="1"/>
  <c r="F675" i="1"/>
  <c r="F628" i="1"/>
  <c r="F633" i="1"/>
  <c r="F672" i="1"/>
  <c r="F636" i="1"/>
  <c r="F702" i="1"/>
  <c r="F637" i="1"/>
  <c r="F682" i="1"/>
  <c r="F706" i="1"/>
  <c r="F694" i="1"/>
  <c r="F646" i="1"/>
  <c r="F673" i="1"/>
  <c r="F678" i="1"/>
  <c r="F712" i="1"/>
  <c r="F677" i="1"/>
  <c r="F640" i="1"/>
  <c r="F643" i="1"/>
  <c r="F669" i="1"/>
  <c r="F644" i="1"/>
  <c r="F699" i="1"/>
  <c r="F709" i="1"/>
  <c r="F676" i="1"/>
  <c r="F683" i="1"/>
  <c r="F642" i="1"/>
  <c r="F687" i="1"/>
  <c r="F688" i="1"/>
  <c r="F625" i="1"/>
  <c r="F671" i="1"/>
  <c r="F696" i="1"/>
  <c r="F684" i="1"/>
  <c r="F685" i="1"/>
  <c r="F713" i="1"/>
  <c r="F716" i="1"/>
  <c r="F674" i="1"/>
  <c r="F686" i="1"/>
  <c r="F634" i="1"/>
  <c r="F680" i="1"/>
  <c r="F692" i="1"/>
  <c r="F632" i="1"/>
  <c r="F629" i="1"/>
  <c r="F691" i="1"/>
  <c r="F689" i="1"/>
  <c r="F670" i="1"/>
  <c r="F705" i="1"/>
  <c r="F638" i="1"/>
  <c r="F701" i="1"/>
  <c r="F681" i="1"/>
  <c r="F639" i="1"/>
  <c r="F704" i="1"/>
  <c r="F707" i="1"/>
  <c r="F698" i="1"/>
  <c r="F647" i="1"/>
  <c r="F703" i="1"/>
  <c r="F708" i="1"/>
  <c r="F695" i="1"/>
  <c r="F626" i="1"/>
  <c r="F630" i="1"/>
  <c r="F697" i="1"/>
  <c r="F693" i="1"/>
  <c r="F641" i="1"/>
  <c r="F645" i="1"/>
  <c r="F690" i="1"/>
  <c r="F631" i="1"/>
  <c r="F679" i="1"/>
  <c r="F715" i="1" l="1"/>
  <c r="G625" i="1"/>
  <c r="G675" i="1" l="1"/>
  <c r="M675" i="1" s="1"/>
  <c r="G635" i="1"/>
  <c r="G643" i="1"/>
  <c r="G644" i="1"/>
  <c r="G702" i="1"/>
  <c r="M702" i="1" s="1"/>
  <c r="G645" i="1"/>
  <c r="L647" i="1" s="1"/>
  <c r="G626" i="1"/>
  <c r="H628" i="1" s="1"/>
  <c r="G628" i="1"/>
  <c r="G696" i="1"/>
  <c r="M696" i="1" s="1"/>
  <c r="G705" i="1"/>
  <c r="M705" i="1" s="1"/>
  <c r="G671" i="1"/>
  <c r="M671" i="1" s="1"/>
  <c r="G681" i="1"/>
  <c r="M681" i="1" s="1"/>
  <c r="G691" i="1"/>
  <c r="M691" i="1" s="1"/>
  <c r="G670" i="1"/>
  <c r="M670" i="1" s="1"/>
  <c r="G642" i="1"/>
  <c r="G683" i="1"/>
  <c r="M683" i="1" s="1"/>
  <c r="G697" i="1"/>
  <c r="M697" i="1" s="1"/>
  <c r="G647" i="1"/>
  <c r="G637" i="1"/>
  <c r="G685" i="1"/>
  <c r="M685" i="1" s="1"/>
  <c r="G633" i="1"/>
  <c r="G711" i="1"/>
  <c r="M711" i="1" s="1"/>
  <c r="G695" i="1"/>
  <c r="M695" i="1" s="1"/>
  <c r="G646" i="1"/>
  <c r="G634" i="1"/>
  <c r="G707" i="1"/>
  <c r="M707" i="1" s="1"/>
  <c r="G709" i="1"/>
  <c r="M709" i="1" s="1"/>
  <c r="G687" i="1"/>
  <c r="M687" i="1" s="1"/>
  <c r="G682" i="1"/>
  <c r="M682" i="1" s="1"/>
  <c r="G672" i="1"/>
  <c r="M672" i="1" s="1"/>
  <c r="G692" i="1"/>
  <c r="M692" i="1" s="1"/>
  <c r="G631" i="1"/>
  <c r="K644" i="1" s="1"/>
  <c r="G630" i="1"/>
  <c r="J630" i="1" s="1"/>
  <c r="G680" i="1"/>
  <c r="M680" i="1" s="1"/>
  <c r="G699" i="1"/>
  <c r="M699" i="1" s="1"/>
  <c r="G684" i="1"/>
  <c r="M684" i="1" s="1"/>
  <c r="G703" i="1"/>
  <c r="M703" i="1" s="1"/>
  <c r="G641" i="1"/>
  <c r="G632" i="1"/>
  <c r="G627" i="1"/>
  <c r="G678" i="1"/>
  <c r="M678" i="1" s="1"/>
  <c r="G688" i="1"/>
  <c r="M688" i="1" s="1"/>
  <c r="G710" i="1"/>
  <c r="M710" i="1" s="1"/>
  <c r="G706" i="1"/>
  <c r="M706" i="1" s="1"/>
  <c r="G639" i="1"/>
  <c r="G694" i="1"/>
  <c r="M694" i="1" s="1"/>
  <c r="G679" i="1"/>
  <c r="M679" i="1" s="1"/>
  <c r="G677" i="1"/>
  <c r="M677" i="1" s="1"/>
  <c r="G668" i="1"/>
  <c r="M668" i="1" s="1"/>
  <c r="G713" i="1"/>
  <c r="M713" i="1" s="1"/>
  <c r="G638" i="1"/>
  <c r="G640" i="1"/>
  <c r="G674" i="1"/>
  <c r="M674" i="1" s="1"/>
  <c r="G686" i="1"/>
  <c r="M686" i="1" s="1"/>
  <c r="G712" i="1"/>
  <c r="M712" i="1" s="1"/>
  <c r="G701" i="1"/>
  <c r="M701" i="1" s="1"/>
  <c r="G698" i="1"/>
  <c r="M698" i="1" s="1"/>
  <c r="G716" i="1"/>
  <c r="G690" i="1"/>
  <c r="M690" i="1" s="1"/>
  <c r="G636" i="1"/>
  <c r="G676" i="1"/>
  <c r="M676" i="1" s="1"/>
  <c r="G700" i="1"/>
  <c r="M700" i="1" s="1"/>
  <c r="G693" i="1"/>
  <c r="M693" i="1" s="1"/>
  <c r="G708" i="1"/>
  <c r="M708" i="1" s="1"/>
  <c r="G704" i="1"/>
  <c r="M704" i="1" s="1"/>
  <c r="G669" i="1"/>
  <c r="M669" i="1" s="1"/>
  <c r="G689" i="1"/>
  <c r="M689" i="1" s="1"/>
  <c r="G629" i="1"/>
  <c r="I629" i="1" s="1"/>
  <c r="G673" i="1"/>
  <c r="M673" i="1" s="1"/>
  <c r="G119" i="9" l="1"/>
  <c r="Y759" i="1"/>
  <c r="Y765" i="1"/>
  <c r="F151" i="9"/>
  <c r="Y775" i="1"/>
  <c r="I183" i="9"/>
  <c r="F23" i="9"/>
  <c r="Y737" i="1"/>
  <c r="H716" i="1"/>
  <c r="D23" i="9"/>
  <c r="Y735" i="1"/>
  <c r="G151" i="9"/>
  <c r="Y766" i="1"/>
  <c r="G87" i="9"/>
  <c r="Y752" i="1"/>
  <c r="Y779" i="1"/>
  <c r="F215" i="9"/>
  <c r="Y760" i="1"/>
  <c r="H119" i="9"/>
  <c r="Y754" i="1"/>
  <c r="I87" i="9"/>
  <c r="H55" i="9"/>
  <c r="Y746" i="1"/>
  <c r="G23" i="9"/>
  <c r="Y738" i="1"/>
  <c r="G183" i="9"/>
  <c r="Y773" i="1"/>
  <c r="Y777" i="1"/>
  <c r="D215" i="9"/>
  <c r="Y736" i="1"/>
  <c r="E23" i="9"/>
  <c r="Y771" i="1"/>
  <c r="E183" i="9"/>
  <c r="L701" i="1"/>
  <c r="L678" i="1"/>
  <c r="L716" i="1"/>
  <c r="L712" i="1"/>
  <c r="L670" i="1"/>
  <c r="L687" i="1"/>
  <c r="L675" i="1"/>
  <c r="L682" i="1"/>
  <c r="L672" i="1"/>
  <c r="L711" i="1"/>
  <c r="L705" i="1"/>
  <c r="L674" i="1"/>
  <c r="L708" i="1"/>
  <c r="L707" i="1"/>
  <c r="L685" i="1"/>
  <c r="L683" i="1"/>
  <c r="L676" i="1"/>
  <c r="L710" i="1"/>
  <c r="L688" i="1"/>
  <c r="L671" i="1"/>
  <c r="L669" i="1"/>
  <c r="L668" i="1"/>
  <c r="L715" i="1" s="1"/>
  <c r="L691" i="1"/>
  <c r="L692" i="1"/>
  <c r="L690" i="1"/>
  <c r="L693" i="1"/>
  <c r="L697" i="1"/>
  <c r="L703" i="1"/>
  <c r="L686" i="1"/>
  <c r="L684" i="1"/>
  <c r="L696" i="1"/>
  <c r="L679" i="1"/>
  <c r="L713" i="1"/>
  <c r="L694" i="1"/>
  <c r="L680" i="1"/>
  <c r="L704" i="1"/>
  <c r="L698" i="1"/>
  <c r="L706" i="1"/>
  <c r="L695" i="1"/>
  <c r="L673" i="1"/>
  <c r="L699" i="1"/>
  <c r="L700" i="1"/>
  <c r="L681" i="1"/>
  <c r="L702" i="1"/>
  <c r="L677" i="1"/>
  <c r="L709" i="1"/>
  <c r="L689" i="1"/>
  <c r="Y756" i="1"/>
  <c r="D119" i="9"/>
  <c r="G55" i="9"/>
  <c r="Y745" i="1"/>
  <c r="I119" i="9"/>
  <c r="Y761" i="1"/>
  <c r="H23" i="9"/>
  <c r="Y739" i="1"/>
  <c r="D55" i="9"/>
  <c r="Y742" i="1"/>
  <c r="Y740" i="1"/>
  <c r="I23" i="9"/>
  <c r="Y744" i="1"/>
  <c r="F55" i="9"/>
  <c r="C183" i="9"/>
  <c r="Y769" i="1"/>
  <c r="J693" i="1"/>
  <c r="J703" i="1"/>
  <c r="J685" i="1"/>
  <c r="J669" i="1"/>
  <c r="J672" i="1"/>
  <c r="J645" i="1"/>
  <c r="J643" i="1"/>
  <c r="J678" i="1"/>
  <c r="J682" i="1"/>
  <c r="J686" i="1"/>
  <c r="J634" i="1"/>
  <c r="J706" i="1"/>
  <c r="J712" i="1"/>
  <c r="J639" i="1"/>
  <c r="J680" i="1"/>
  <c r="J673" i="1"/>
  <c r="J687" i="1"/>
  <c r="J644" i="1"/>
  <c r="J705" i="1"/>
  <c r="J635" i="1"/>
  <c r="J633" i="1"/>
  <c r="J647" i="1"/>
  <c r="J641" i="1"/>
  <c r="J707" i="1"/>
  <c r="J708" i="1"/>
  <c r="J701" i="1"/>
  <c r="J642" i="1"/>
  <c r="J689" i="1"/>
  <c r="J696" i="1"/>
  <c r="J674" i="1"/>
  <c r="J713" i="1"/>
  <c r="J698" i="1"/>
  <c r="J681" i="1"/>
  <c r="J640" i="1"/>
  <c r="J710" i="1"/>
  <c r="J691" i="1"/>
  <c r="J677" i="1"/>
  <c r="J704" i="1"/>
  <c r="J646" i="1"/>
  <c r="J702" i="1"/>
  <c r="J709" i="1"/>
  <c r="J711" i="1"/>
  <c r="J700" i="1"/>
  <c r="J638" i="1"/>
  <c r="J637" i="1"/>
  <c r="J716" i="1"/>
  <c r="J688" i="1"/>
  <c r="J694" i="1"/>
  <c r="J632" i="1"/>
  <c r="J692" i="1"/>
  <c r="J683" i="1"/>
  <c r="J668" i="1"/>
  <c r="J670" i="1"/>
  <c r="J697" i="1"/>
  <c r="J636" i="1"/>
  <c r="J699" i="1"/>
  <c r="J671" i="1"/>
  <c r="J675" i="1"/>
  <c r="J679" i="1"/>
  <c r="J676" i="1"/>
  <c r="J695" i="1"/>
  <c r="J631" i="1"/>
  <c r="J690" i="1"/>
  <c r="J684" i="1"/>
  <c r="Y748" i="1"/>
  <c r="C87" i="9"/>
  <c r="D151" i="9"/>
  <c r="Y763" i="1"/>
  <c r="Y757" i="1"/>
  <c r="E119" i="9"/>
  <c r="Y762" i="1"/>
  <c r="C151" i="9"/>
  <c r="I151" i="9"/>
  <c r="Y768" i="1"/>
  <c r="Y741" i="1"/>
  <c r="C55" i="9"/>
  <c r="C119" i="9"/>
  <c r="Y755" i="1"/>
  <c r="Y778" i="1"/>
  <c r="E215" i="9"/>
  <c r="Y776" i="1"/>
  <c r="C215" i="9"/>
  <c r="F119" i="9"/>
  <c r="Y758" i="1"/>
  <c r="Y770" i="1"/>
  <c r="D183" i="9"/>
  <c r="E151" i="9"/>
  <c r="Y764" i="1"/>
  <c r="M715" i="1"/>
  <c r="C23" i="9"/>
  <c r="Y734" i="1"/>
  <c r="Y815" i="1" s="1"/>
  <c r="I645" i="1"/>
  <c r="I641" i="1"/>
  <c r="I635" i="1"/>
  <c r="I668" i="1"/>
  <c r="I637" i="1"/>
  <c r="I704" i="1"/>
  <c r="I644" i="1"/>
  <c r="I703" i="1"/>
  <c r="I636" i="1"/>
  <c r="I675" i="1"/>
  <c r="I670" i="1"/>
  <c r="I680" i="1"/>
  <c r="I630" i="1"/>
  <c r="I671" i="1"/>
  <c r="I674" i="1"/>
  <c r="I631" i="1"/>
  <c r="I643" i="1"/>
  <c r="I711" i="1"/>
  <c r="I683" i="1"/>
  <c r="I678" i="1"/>
  <c r="I702" i="1"/>
  <c r="I684" i="1"/>
  <c r="I700" i="1"/>
  <c r="I709" i="1"/>
  <c r="I697" i="1"/>
  <c r="I693" i="1"/>
  <c r="I713" i="1"/>
  <c r="I681" i="1"/>
  <c r="I689" i="1"/>
  <c r="I692" i="1"/>
  <c r="I677" i="1"/>
  <c r="I676" i="1"/>
  <c r="I686" i="1"/>
  <c r="I706" i="1"/>
  <c r="I707" i="1"/>
  <c r="I642" i="1"/>
  <c r="I710" i="1"/>
  <c r="I647" i="1"/>
  <c r="I646" i="1"/>
  <c r="I638" i="1"/>
  <c r="I633" i="1"/>
  <c r="I705" i="1"/>
  <c r="I682" i="1"/>
  <c r="I685" i="1"/>
  <c r="I708" i="1"/>
  <c r="I688" i="1"/>
  <c r="I696" i="1"/>
  <c r="I698" i="1"/>
  <c r="I640" i="1"/>
  <c r="I669" i="1"/>
  <c r="I690" i="1"/>
  <c r="I716" i="1"/>
  <c r="I695" i="1"/>
  <c r="I634" i="1"/>
  <c r="I673" i="1"/>
  <c r="I694" i="1"/>
  <c r="I632" i="1"/>
  <c r="I639" i="1"/>
  <c r="I701" i="1"/>
  <c r="I687" i="1"/>
  <c r="I679" i="1"/>
  <c r="I691" i="1"/>
  <c r="I672" i="1"/>
  <c r="I699" i="1"/>
  <c r="I712" i="1"/>
  <c r="Y774" i="1"/>
  <c r="H183" i="9"/>
  <c r="Y767" i="1"/>
  <c r="H151" i="9"/>
  <c r="E55" i="9"/>
  <c r="Y743" i="1"/>
  <c r="Y772" i="1"/>
  <c r="F183" i="9"/>
  <c r="Y750" i="1"/>
  <c r="E87" i="9"/>
  <c r="K676" i="1"/>
  <c r="K699" i="1"/>
  <c r="K686" i="1"/>
  <c r="K707" i="1"/>
  <c r="K688" i="1"/>
  <c r="K687" i="1"/>
  <c r="K698" i="1"/>
  <c r="K702" i="1"/>
  <c r="K678" i="1"/>
  <c r="K671" i="1"/>
  <c r="K684" i="1"/>
  <c r="K705" i="1"/>
  <c r="K675" i="1"/>
  <c r="K677" i="1"/>
  <c r="K680" i="1"/>
  <c r="K697" i="1"/>
  <c r="K689" i="1"/>
  <c r="K682" i="1"/>
  <c r="K696" i="1"/>
  <c r="K710" i="1"/>
  <c r="K683" i="1"/>
  <c r="K692" i="1"/>
  <c r="K679" i="1"/>
  <c r="K691" i="1"/>
  <c r="K716" i="1"/>
  <c r="K711" i="1"/>
  <c r="K669" i="1"/>
  <c r="K706" i="1"/>
  <c r="K668" i="1"/>
  <c r="K715" i="1" s="1"/>
  <c r="K703" i="1"/>
  <c r="K709" i="1"/>
  <c r="K685" i="1"/>
  <c r="K704" i="1"/>
  <c r="K713" i="1"/>
  <c r="K693" i="1"/>
  <c r="K701" i="1"/>
  <c r="K690" i="1"/>
  <c r="K672" i="1"/>
  <c r="K695" i="1"/>
  <c r="K670" i="1"/>
  <c r="K708" i="1"/>
  <c r="K681" i="1"/>
  <c r="K673" i="1"/>
  <c r="K694" i="1"/>
  <c r="K712" i="1"/>
  <c r="K674" i="1"/>
  <c r="K700" i="1"/>
  <c r="H87" i="9"/>
  <c r="Y753" i="1"/>
  <c r="F87" i="9"/>
  <c r="Y751" i="1"/>
  <c r="Y749" i="1"/>
  <c r="D87" i="9"/>
  <c r="I55" i="9"/>
  <c r="Y747" i="1"/>
  <c r="G715" i="1"/>
  <c r="J715" i="1" l="1"/>
  <c r="I715" i="1"/>
  <c r="C750" i="1"/>
  <c r="C815" i="1" s="1"/>
  <c r="E74" i="9"/>
  <c r="CE60" i="1"/>
  <c r="H612" i="1" s="1"/>
  <c r="I362" i="9" l="1"/>
  <c r="C816" i="1"/>
  <c r="H690" i="1"/>
  <c r="H696" i="1"/>
  <c r="H642" i="1"/>
  <c r="H673" i="1"/>
  <c r="H671" i="1"/>
  <c r="H706" i="1"/>
  <c r="H674" i="1"/>
  <c r="H703" i="1"/>
  <c r="H688" i="1"/>
  <c r="H701" i="1"/>
  <c r="H702" i="1"/>
  <c r="H712" i="1"/>
  <c r="H704" i="1"/>
  <c r="H697" i="1"/>
  <c r="H636" i="1"/>
  <c r="H676" i="1"/>
  <c r="H672" i="1"/>
  <c r="H668" i="1"/>
  <c r="H678" i="1"/>
  <c r="H647" i="1"/>
  <c r="H677" i="1"/>
  <c r="H711" i="1"/>
  <c r="H710" i="1"/>
  <c r="H638" i="1"/>
  <c r="H691" i="1"/>
  <c r="H669" i="1"/>
  <c r="H694" i="1"/>
  <c r="H692" i="1"/>
  <c r="H683" i="1"/>
  <c r="H680" i="1"/>
  <c r="H684" i="1"/>
  <c r="H689" i="1"/>
  <c r="H629" i="1"/>
  <c r="H693" i="1"/>
  <c r="H670" i="1"/>
  <c r="H631" i="1"/>
  <c r="H633" i="1"/>
  <c r="H698" i="1"/>
  <c r="H700" i="1"/>
  <c r="H686" i="1"/>
  <c r="H639" i="1"/>
  <c r="H707" i="1"/>
  <c r="H713" i="1"/>
  <c r="H709" i="1"/>
  <c r="H644" i="1"/>
  <c r="H681" i="1"/>
  <c r="H645" i="1"/>
  <c r="H705" i="1"/>
  <c r="H682" i="1"/>
  <c r="H646" i="1"/>
  <c r="H679" i="1"/>
  <c r="H630" i="1"/>
  <c r="H695" i="1"/>
  <c r="H640" i="1"/>
  <c r="H675" i="1"/>
  <c r="H635" i="1"/>
  <c r="H632" i="1"/>
  <c r="H641" i="1"/>
  <c r="H687" i="1"/>
  <c r="H685" i="1"/>
  <c r="H699" i="1"/>
  <c r="H708" i="1"/>
  <c r="H634" i="1"/>
  <c r="H637" i="1"/>
  <c r="H643" i="1"/>
  <c r="BI730" i="1"/>
  <c r="H715" i="1" l="1"/>
</calcChain>
</file>

<file path=xl/sharedStrings.xml><?xml version="1.0" encoding="utf-8"?>
<sst xmlns="http://schemas.openxmlformats.org/spreadsheetml/2006/main" count="4940" uniqueCount="1280">
  <si>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</si>
  <si>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</si>
  <si>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</si>
  <si>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</si>
  <si>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</si>
  <si>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</si>
  <si>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</si>
  <si>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</si>
  <si>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</si>
  <si>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</si>
  <si>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</si>
  <si>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</si>
  <si>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</si>
  <si>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</si>
  <si>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</si>
  <si>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</si>
  <si>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</si>
  <si>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</si>
  <si>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</si>
  <si>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</si>
  <si>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</si>
  <si>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</si>
  <si>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</si>
  <si>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</si>
  <si>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</si>
  <si>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</si>
  <si>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</si>
  <si>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</si>
  <si>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</si>
  <si>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</si>
  <si>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</si>
  <si>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</si>
  <si>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</si>
  <si>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</si>
  <si>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</si>
  <si>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</si>
  <si>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</si>
  <si>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</si>
  <si>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</si>
  <si>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</si>
  <si>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</si>
  <si>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</si>
  <si>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</si>
  <si>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</si>
  <si>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</si>
  <si>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</si>
  <si>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</si>
  <si>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</si>
  <si>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</si>
  <si>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</si>
  <si>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</si>
  <si>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</si>
  <si>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</si>
  <si>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</si>
  <si>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</si>
  <si>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</si>
  <si>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</si>
  <si>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</si>
  <si>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</si>
  <si>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</si>
  <si>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</si>
  <si>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</si>
  <si>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</si>
  <si>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</si>
  <si>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</si>
  <si>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</si>
  <si>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</si>
  <si>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</si>
  <si>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</si>
  <si>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</si>
  <si>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</si>
  <si>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</si>
  <si>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</si>
  <si>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</si>
  <si>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</si>
  <si>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</si>
  <si>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</si>
  <si>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</si>
  <si>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</si>
  <si>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</si>
  <si>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</si>
  <si>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</si>
  <si>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</si>
  <si>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</si>
  <si>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</si>
  <si>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</si>
  <si>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</si>
  <si>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</si>
  <si>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</si>
  <si>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</si>
  <si>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</si>
  <si>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</si>
  <si>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</si>
  <si>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</si>
  <si>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</si>
  <si>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</si>
  <si>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</si>
  <si>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</si>
  <si>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</si>
  <si>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</si>
  <si>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</si>
  <si>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</si>
  <si>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</si>
  <si>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</si>
  <si>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</si>
  <si>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</si>
  <si>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</si>
  <si>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</si>
  <si>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</si>
  <si>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</si>
  <si>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</si>
  <si>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</si>
  <si>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</si>
  <si>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</si>
  <si>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</si>
  <si>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</si>
  <si>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</si>
  <si>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</si>
  <si>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</si>
  <si>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</si>
  <si>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</si>
  <si>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</si>
  <si>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</si>
  <si>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</si>
  <si>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</si>
  <si>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</si>
  <si>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</si>
  <si>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</si>
  <si>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</si>
  <si>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</si>
  <si>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</si>
  <si>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</si>
  <si>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</si>
  <si>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</si>
  <si>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</si>
  <si>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</si>
  <si>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</si>
  <si>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</si>
  <si>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</si>
  <si>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</si>
  <si>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</si>
  <si>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</si>
  <si>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</si>
  <si>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</si>
  <si>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</si>
  <si>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</si>
  <si>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</si>
  <si>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</si>
  <si>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</si>
  <si>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</si>
  <si>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</si>
  <si>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</si>
  <si>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</si>
  <si>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</si>
  <si>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</si>
  <si>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</si>
  <si>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</si>
  <si>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</si>
  <si>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</si>
  <si>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</si>
  <si>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</si>
  <si>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</si>
  <si>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</si>
  <si>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</si>
  <si>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</si>
  <si>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</si>
  <si>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</si>
  <si>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</si>
  <si>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</si>
  <si>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</si>
  <si>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</si>
  <si>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</si>
  <si>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</si>
  <si>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</si>
  <si>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</si>
  <si>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</si>
  <si>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</si>
  <si>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</si>
  <si>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</si>
  <si>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</si>
  <si>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</si>
  <si>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</si>
  <si>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</si>
  <si>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</si>
  <si>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</si>
  <si>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</si>
  <si>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</si>
  <si>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</si>
  <si>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</si>
  <si>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</si>
  <si>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</si>
  <si>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</si>
  <si>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</si>
  <si>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</si>
  <si>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</si>
  <si>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</si>
  <si>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</si>
  <si>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</si>
  <si>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</si>
  <si>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</si>
  <si>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</si>
  <si>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</si>
  <si>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</si>
  <si>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</si>
  <si>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</si>
  <si>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</si>
  <si>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</si>
  <si>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</si>
  <si>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</si>
  <si>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</si>
  <si>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</si>
  <si>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</si>
  <si>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</si>
  <si>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</si>
  <si>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</si>
  <si>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</si>
  <si>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</si>
  <si>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</si>
  <si>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</si>
  <si>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</si>
  <si>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</si>
  <si>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</si>
  <si>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</si>
  <si>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</si>
  <si>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</si>
  <si>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</si>
  <si>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</si>
  <si>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</si>
  <si>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</si>
  <si>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</si>
  <si>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</si>
  <si>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</si>
  <si>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</si>
  <si>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</si>
  <si>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</si>
  <si>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</si>
  <si>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</si>
  <si>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</si>
  <si>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</si>
  <si>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</si>
  <si>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</si>
  <si>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</si>
  <si>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</si>
  <si>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</si>
  <si>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</si>
  <si>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</si>
  <si>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</si>
  <si>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</si>
  <si>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</si>
  <si>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</si>
  <si>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</si>
  <si>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</si>
  <si>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</si>
  <si>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</si>
  <si>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</si>
  <si>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</si>
  <si>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</si>
  <si>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</si>
  <si>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</si>
  <si>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</si>
  <si>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</si>
  <si>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</si>
  <si>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</si>
  <si>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</si>
  <si>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</si>
  <si>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</si>
  <si>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</si>
  <si>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</si>
  <si>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</si>
  <si>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</si>
  <si>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</si>
  <si>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</si>
  <si>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</si>
  <si>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</si>
  <si>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</si>
  <si>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</si>
  <si>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</si>
  <si>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</si>
  <si>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</si>
  <si>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</si>
  <si>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</si>
  <si>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</si>
  <si>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</si>
  <si>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</si>
  <si>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</si>
  <si>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</si>
  <si>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</si>
  <si>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</si>
  <si>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</si>
  <si>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</si>
  <si>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</si>
  <si>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</si>
  <si>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</si>
  <si>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</si>
  <si>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</si>
  <si>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</si>
  <si>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</si>
  <si>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</si>
  <si>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</si>
  <si>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</si>
  <si>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</si>
  <si>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</si>
  <si>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</si>
  <si>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</si>
  <si>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</si>
  <si>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</si>
  <si>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</si>
  <si>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</si>
  <si>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</si>
  <si>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</si>
  <si>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</si>
  <si>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</si>
  <si>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</si>
  <si>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</si>
  <si>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</si>
  <si>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</si>
  <si>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</si>
  <si>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</si>
  <si>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</si>
  <si>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</si>
  <si>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</si>
  <si>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</si>
  <si>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</si>
  <si>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</si>
  <si>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</si>
  <si>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</si>
  <si>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</si>
  <si>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</si>
  <si>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</si>
  <si>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</si>
  <si>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</si>
  <si>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</si>
  <si>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</si>
  <si>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</si>
  <si>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</si>
  <si>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</si>
  <si>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</si>
  <si>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</si>
  <si>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</si>
  <si>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</si>
  <si>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</si>
  <si>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</si>
  <si>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</si>
  <si>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</si>
  <si>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</si>
  <si>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</si>
  <si>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</si>
  <si>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</si>
  <si>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</si>
  <si>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</si>
  <si>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</si>
  <si>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</si>
  <si>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</si>
  <si>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</si>
  <si>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</si>
  <si>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</si>
  <si>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</si>
  <si>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</si>
  <si>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</si>
  <si>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</si>
  <si>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</si>
  <si>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</si>
  <si>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</si>
  <si>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</si>
  <si>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</si>
  <si>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</si>
  <si>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</si>
  <si>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</si>
  <si>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</si>
  <si>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</si>
  <si>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</si>
  <si>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</si>
  <si>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</si>
  <si>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</si>
  <si>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</si>
  <si>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</si>
  <si>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</si>
  <si>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</si>
  <si>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</si>
  <si>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</si>
  <si>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</si>
  <si>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</si>
  <si>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</si>
  <si>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</si>
  <si>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</si>
  <si>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</si>
  <si>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</si>
  <si>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</si>
  <si>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</si>
  <si>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</si>
  <si>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</si>
  <si>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</si>
  <si>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</si>
  <si>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</si>
  <si>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</si>
  <si>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</si>
  <si>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</si>
  <si>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</si>
  <si>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</si>
  <si>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</si>
  <si>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</si>
  <si>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</si>
  <si>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</si>
  <si>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</si>
  <si>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</si>
  <si>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</si>
  <si>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</si>
  <si>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</si>
  <si>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</si>
  <si>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</si>
  <si>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</si>
  <si>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</si>
  <si>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</si>
  <si>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</si>
  <si>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</si>
  <si>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</si>
  <si>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</si>
  <si>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</si>
  <si>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</si>
  <si>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</si>
  <si>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</si>
  <si>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</si>
  <si>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</si>
  <si>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</si>
  <si>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</si>
  <si>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</si>
  <si>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</si>
  <si>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</si>
  <si>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</si>
  <si>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</si>
  <si>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</si>
  <si>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</si>
  <si>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</si>
  <si>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</si>
  <si>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</si>
  <si>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</si>
  <si>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</si>
  <si>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</si>
  <si>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</si>
  <si>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</si>
  <si>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</si>
  <si>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</si>
  <si>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</si>
  <si>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</si>
  <si>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</si>
  <si>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</si>
  <si>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</si>
  <si>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</si>
  <si>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</si>
  <si>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</si>
  <si>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</si>
  <si>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</si>
  <si>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</si>
  <si>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</si>
  <si>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</si>
  <si>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</si>
  <si>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</si>
  <si>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</si>
  <si>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</si>
  <si>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</si>
  <si>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</si>
  <si>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</si>
  <si>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</si>
  <si>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</si>
  <si>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</si>
  <si>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</si>
  <si>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</si>
  <si>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</si>
  <si>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</si>
  <si>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</si>
  <si>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</si>
  <si>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</si>
  <si>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</si>
  <si>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</si>
  <si>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</si>
  <si>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</si>
  <si>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</si>
  <si>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</si>
  <si>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</si>
  <si>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</si>
  <si>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</si>
  <si>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</si>
  <si>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</si>
  <si>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</si>
  <si>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</si>
  <si>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</si>
  <si>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</si>
  <si>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</si>
  <si>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</si>
  <si>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</si>
  <si>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</si>
  <si>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</si>
  <si>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</si>
  <si>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</si>
  <si>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</si>
  <si>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</si>
  <si>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</si>
  <si>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</si>
  <si>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</si>
  <si>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</si>
  <si>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</si>
  <si>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</si>
  <si>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</si>
  <si>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</si>
  <si>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</si>
  <si>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</si>
  <si>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</si>
  <si>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</si>
  <si>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</si>
  <si>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</si>
  <si>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</si>
  <si>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</si>
  <si>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</si>
  <si>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</si>
  <si>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</si>
  <si>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</si>
  <si>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</si>
  <si>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</si>
  <si>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</si>
  <si>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</si>
  <si>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</si>
  <si>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</si>
  <si>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</si>
  <si>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</si>
  <si>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</si>
  <si>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</si>
  <si>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</si>
  <si>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</si>
  <si>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</si>
  <si>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</si>
  <si>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</si>
  <si>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</si>
  <si>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</si>
  <si>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</si>
  <si>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</si>
  <si>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</si>
  <si>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</si>
  <si>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</si>
  <si>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</si>
  <si>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</si>
  <si>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</si>
  <si>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</si>
  <si>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</si>
  <si>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</si>
  <si>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</si>
  <si>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</si>
  <si>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</si>
  <si>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</si>
  <si>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</si>
  <si>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</si>
  <si>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</si>
  <si>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</si>
  <si>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</si>
  <si>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</si>
  <si>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</si>
  <si>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</si>
  <si>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</si>
  <si>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</si>
  <si>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</si>
  <si>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</si>
  <si>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</si>
  <si>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</si>
  <si>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</si>
  <si>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</si>
  <si>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</si>
  <si>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</si>
  <si>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</si>
  <si>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</si>
  <si>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</si>
  <si>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</si>
  <si>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</si>
  <si>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</si>
  <si>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</si>
  <si>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</si>
  <si>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</si>
  <si>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</si>
  <si>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</si>
  <si>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</si>
  <si>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</si>
  <si>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</si>
  <si>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</si>
  <si>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</si>
  <si>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</si>
  <si>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</si>
  <si>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</si>
  <si>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</si>
  <si>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</si>
  <si>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</si>
  <si>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</si>
  <si>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</si>
  <si>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</si>
  <si>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</si>
  <si>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</si>
  <si>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</si>
  <si>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</si>
  <si>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</si>
  <si>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</si>
  <si>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</si>
  <si>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</si>
  <si>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</si>
  <si>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</si>
  <si>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</si>
  <si>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</si>
  <si>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</si>
  <si>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</si>
  <si>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</si>
  <si>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</si>
  <si>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</si>
  <si>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</si>
  <si>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</si>
  <si>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</si>
  <si>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</si>
  <si>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</si>
  <si>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</si>
  <si>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</si>
  <si>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</si>
  <si>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</si>
  <si>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</si>
  <si>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</si>
  <si>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</si>
  <si>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</si>
  <si>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</si>
  <si>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</si>
  <si>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</si>
  <si>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</si>
  <si>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</si>
  <si>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</si>
  <si>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</si>
  <si>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</si>
  <si>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</si>
  <si>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</si>
  <si>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</si>
  <si>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</si>
  <si>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</si>
  <si>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</si>
  <si>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</si>
  <si>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</si>
  <si>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</si>
  <si>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</si>
  <si>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</si>
  <si>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</si>
  <si>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</si>
  <si>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</si>
  <si>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</si>
  <si>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</si>
  <si>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</si>
  <si>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</si>
  <si>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</si>
  <si>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</si>
  <si>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</si>
  <si>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</si>
  <si>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</si>
  <si>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</si>
  <si>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</si>
  <si>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</si>
  <si>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</si>
  <si>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</si>
  <si>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</si>
  <si>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</si>
  <si>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</si>
  <si>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</si>
  <si>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</si>
  <si>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</si>
  <si>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</si>
  <si>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</si>
  <si>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</si>
  <si>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</si>
  <si>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</si>
  <si>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</si>
  <si>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</si>
  <si>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</si>
  <si>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</si>
  <si>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</si>
  <si>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</si>
  <si>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</si>
  <si>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</si>
  <si>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</si>
  <si>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</si>
  <si>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</si>
  <si>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</si>
  <si>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</si>
  <si>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</si>
  <si>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</si>
  <si>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</si>
  <si>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</si>
  <si>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</si>
  <si>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</si>
  <si>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</si>
  <si>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</si>
  <si>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</si>
  <si>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</si>
  <si>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</si>
  <si>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</si>
  <si>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</si>
  <si>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</si>
  <si>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</si>
  <si>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</si>
  <si>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</si>
  <si>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</si>
  <si>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</si>
  <si>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</si>
  <si>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</si>
  <si>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</si>
  <si>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</si>
  <si>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</si>
  <si>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</si>
  <si>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</si>
  <si>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</si>
  <si>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</si>
  <si>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</si>
  <si>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</si>
  <si>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</si>
  <si>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</si>
  <si>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</si>
  <si>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</si>
  <si>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</si>
  <si>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</si>
  <si>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</si>
  <si>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</si>
  <si>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</si>
  <si>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</si>
  <si>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</si>
  <si>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</si>
  <si>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</si>
  <si>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</si>
  <si>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</si>
  <si>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</si>
  <si>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</si>
  <si>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</si>
  <si>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</si>
  <si>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</si>
  <si>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</si>
  <si>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</si>
  <si>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</si>
  <si>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</si>
  <si>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</si>
  <si>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</si>
  <si>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</si>
  <si>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</si>
  <si>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</si>
  <si>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</si>
  <si>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</si>
  <si>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</si>
  <si>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</si>
  <si>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</si>
  <si>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</si>
  <si>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</si>
  <si>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</si>
  <si>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</si>
  <si>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</si>
  <si>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</si>
  <si>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</si>
  <si>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</si>
  <si>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</si>
  <si>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</si>
  <si>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</si>
  <si>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</si>
  <si>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</si>
  <si>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</si>
  <si>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</si>
  <si>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</si>
  <si>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</si>
  <si>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</si>
  <si>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</si>
  <si>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</si>
  <si>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</si>
  <si>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</si>
  <si>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</si>
  <si>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</si>
  <si>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</si>
  <si>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</si>
  <si>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</si>
  <si>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</si>
  <si>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</si>
  <si>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</si>
  <si>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</si>
  <si>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</si>
  <si>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</si>
  <si>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</si>
  <si>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</si>
  <si>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</si>
  <si>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</si>
  <si>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</si>
  <si>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</si>
  <si>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</si>
  <si>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</si>
  <si>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</si>
  <si>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</si>
  <si>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</si>
  <si>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</si>
  <si>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</si>
  <si>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</si>
  <si>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</si>
  <si>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</si>
  <si>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</si>
  <si>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</si>
  <si>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</si>
  <si>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</si>
  <si>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</si>
  <si>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</si>
  <si>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</si>
  <si>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</si>
  <si>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</si>
  <si>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</si>
  <si>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</si>
  <si>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</si>
  <si>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</si>
  <si>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</si>
  <si>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</si>
  <si>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</si>
  <si>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</si>
  <si>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</si>
  <si>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</si>
  <si>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</si>
  <si>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</si>
  <si>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</si>
  <si>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</si>
  <si>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</si>
  <si>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</si>
  <si>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</si>
  <si>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</si>
  <si>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</si>
  <si>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</si>
  <si>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</si>
  <si>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</si>
  <si>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</si>
  <si>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</si>
  <si>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</si>
  <si>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</si>
  <si>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</si>
  <si>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</si>
  <si>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</si>
  <si>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</si>
  <si>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</si>
  <si>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</si>
  <si>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</si>
  <si>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</si>
  <si>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</si>
  <si>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</si>
  <si>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</si>
  <si>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</si>
  <si>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</si>
  <si>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</si>
  <si>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</si>
  <si>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</si>
  <si>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</si>
  <si>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</si>
  <si>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</si>
  <si>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</si>
  <si>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</si>
  <si>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</si>
  <si>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</si>
  <si>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</si>
  <si>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</si>
  <si>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</si>
  <si>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</si>
  <si>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</si>
  <si>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</si>
  <si>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</si>
  <si>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</si>
  <si>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</si>
  <si>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</si>
  <si>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</si>
  <si>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</si>
  <si>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</si>
  <si>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</si>
  <si>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</si>
  <si>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</si>
  <si>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</si>
  <si>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</si>
  <si>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</si>
  <si>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</si>
  <si>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</si>
  <si>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</si>
  <si>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</si>
  <si>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</si>
  <si>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</si>
  <si>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</si>
  <si>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</si>
  <si>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</si>
  <si>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</si>
  <si>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</si>
  <si>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</si>
  <si>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</si>
  <si>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</si>
  <si>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</si>
  <si>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</si>
  <si>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</si>
  <si>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</si>
  <si>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</si>
  <si>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</si>
  <si>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</si>
  <si>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</si>
  <si>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</si>
  <si>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</si>
  <si>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</si>
  <si>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</si>
  <si>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</si>
  <si>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</si>
  <si>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</si>
  <si>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</si>
  <si>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</si>
  <si>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</si>
  <si>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</si>
  <si>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</si>
  <si>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</si>
  <si>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</si>
  <si>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</si>
  <si>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</si>
  <si>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</si>
  <si>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</si>
  <si>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</si>
  <si>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</si>
  <si>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</si>
  <si>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</si>
  <si>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</si>
  <si>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</si>
  <si>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</si>
  <si>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</si>
  <si>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</si>
  <si>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</si>
  <si>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</si>
  <si>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</si>
  <si>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</si>
  <si>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</si>
  <si>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</si>
  <si>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</si>
  <si>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</si>
  <si>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</si>
  <si>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</si>
  <si>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</si>
  <si>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</si>
  <si>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</si>
  <si>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</si>
  <si>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</si>
  <si>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</si>
  <si>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</si>
  <si>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</si>
  <si>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</si>
  <si>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</si>
  <si>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</si>
  <si>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</si>
  <si>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</si>
  <si>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</si>
  <si>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</si>
  <si>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</si>
  <si>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</si>
  <si>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</si>
  <si>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</si>
  <si>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</si>
  <si>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</si>
  <si>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</si>
  <si>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</si>
  <si>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</si>
  <si>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</si>
  <si>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</si>
  <si>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</si>
  <si>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</si>
  <si>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</si>
  <si>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</si>
  <si>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</si>
  <si>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</si>
  <si>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</si>
  <si>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</si>
  <si>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</si>
  <si>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</si>
  <si>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</si>
  <si>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</si>
  <si>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</si>
  <si>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</si>
  <si>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</si>
  <si>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</si>
  <si>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</si>
  <si>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</si>
  <si>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</si>
  <si>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</si>
  <si>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</si>
  <si>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</si>
  <si>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</si>
  <si>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</si>
  <si>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</si>
  <si>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</si>
  <si>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</si>
  <si>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</si>
  <si>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</si>
  <si>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</si>
  <si>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</si>
  <si>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</si>
  <si>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</si>
  <si>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</si>
  <si>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</si>
  <si>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</si>
  <si>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</si>
  <si>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</si>
  <si>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</si>
  <si>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</si>
  <si>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</si>
  <si>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</si>
  <si>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</si>
  <si>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</si>
  <si>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</si>
  <si>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</si>
  <si>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</si>
  <si>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</si>
  <si>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</si>
  <si>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</si>
  <si>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</si>
  <si>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</si>
  <si>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</si>
  <si>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</si>
  <si>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</si>
  <si>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</si>
  <si>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</si>
  <si>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</si>
  <si>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</si>
  <si>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</si>
  <si>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</si>
  <si>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</si>
  <si>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</si>
  <si>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</si>
  <si>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</si>
  <si>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</si>
  <si>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</si>
  <si>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</si>
  <si>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</si>
  <si>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</si>
  <si>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</si>
  <si>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</si>
  <si>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</si>
  <si>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</si>
  <si>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</si>
  <si>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</si>
  <si>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</si>
  <si>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</si>
  <si>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</si>
  <si>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</si>
  <si>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</si>
  <si>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</si>
  <si>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</si>
  <si>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</si>
  <si>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</si>
  <si>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</si>
  <si>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</si>
  <si>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</si>
  <si>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</si>
  <si>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</si>
  <si>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</si>
  <si>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</si>
  <si>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</si>
  <si>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</si>
  <si>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</si>
  <si>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</si>
  <si>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</si>
  <si>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</si>
  <si>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</si>
  <si>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</si>
  <si>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</si>
  <si>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</si>
  <si>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</si>
  <si>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</si>
  <si>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</si>
  <si>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</si>
  <si>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</si>
  <si>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</si>
  <si>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</si>
  <si>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</si>
  <si>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</si>
  <si>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</si>
  <si>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</si>
  <si>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</si>
  <si>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</si>
  <si>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</si>
  <si>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</si>
  <si>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</si>
  <si>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</si>
  <si>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</si>
  <si>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</si>
  <si>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</si>
  <si>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</si>
  <si>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</si>
  <si>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</si>
  <si>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</si>
  <si>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</si>
  <si>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</si>
  <si>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</si>
  <si>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</si>
  <si>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</si>
  <si>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</si>
  <si>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</si>
  <si>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</si>
  <si>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</si>
  <si>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</si>
  <si>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</si>
  <si>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</si>
  <si>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</si>
  <si>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</si>
  <si>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</si>
  <si>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</si>
  <si>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</si>
  <si>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</si>
  <si>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</si>
  <si>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</si>
  <si>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</si>
  <si>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</si>
  <si>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</si>
  <si>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</si>
  <si>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</si>
  <si>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</si>
  <si>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</si>
  <si>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</si>
  <si>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</si>
  <si>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</si>
  <si>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</si>
  <si>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</si>
  <si>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</si>
  <si>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</si>
  <si>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</si>
  <si>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</si>
  <si>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</si>
  <si>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</si>
  <si>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</si>
  <si>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</si>
  <si>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</si>
  <si>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</si>
  <si>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</si>
  <si>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</si>
  <si>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</si>
  <si>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</si>
  <si>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</si>
  <si>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</si>
  <si>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</si>
  <si>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</si>
  <si>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</si>
  <si>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</si>
  <si>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</si>
  <si>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</si>
  <si>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</si>
  <si>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</si>
  <si>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</si>
  <si>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</si>
  <si>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</si>
  <si>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</si>
  <si>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</si>
  <si>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</si>
  <si>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</si>
  <si>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</si>
  <si>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</si>
  <si>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</si>
  <si>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</si>
  <si>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</si>
  <si>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</si>
  <si>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</si>
  <si>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</si>
  <si>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</si>
  <si>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</si>
  <si>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</si>
  <si>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</si>
  <si>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</si>
  <si>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</si>
  <si>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</si>
  <si>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</si>
  <si>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</si>
  <si>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</si>
  <si>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</si>
  <si>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</si>
  <si>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</si>
  <si>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</si>
  <si>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</si>
  <si>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</si>
  <si>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</si>
  <si>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</si>
  <si>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</si>
  <si>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</si>
  <si>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</si>
  <si>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</si>
  <si>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</si>
  <si>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</si>
  <si>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</si>
  <si>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</si>
  <si>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</si>
  <si>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</si>
  <si>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</si>
  <si>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</si>
  <si>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</si>
  <si>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</si>
  <si>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</si>
  <si>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</si>
  <si>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</si>
  <si>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</si>
  <si>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</si>
  <si>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</si>
  <si>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</si>
  <si>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</si>
  <si>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</si>
  <si>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</si>
  <si>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</si>
  <si>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</si>
  <si>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</si>
  <si>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</si>
  <si>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</si>
  <si>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</si>
  <si>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</si>
  <si>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</si>
  <si>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</si>
  <si>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</si>
  <si>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</si>
  <si>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</si>
  <si>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</si>
  <si>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</si>
  <si>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</si>
  <si>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</si>
  <si>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</si>
  <si>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</si>
  <si>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</si>
  <si>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</si>
  <si>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</si>
  <si>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</si>
  <si>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</si>
  <si>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</si>
  <si>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</si>
  <si>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</si>
  <si>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</si>
  <si>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</si>
  <si>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</si>
  <si>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</si>
  <si>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</si>
  <si>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</si>
  <si>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</si>
  <si>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</si>
  <si>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</si>
  <si>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</si>
  <si>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</si>
  <si>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</si>
  <si>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</si>
  <si>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</si>
  <si>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</si>
  <si>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</si>
  <si>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</si>
  <si>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</si>
  <si>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</si>
  <si>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</si>
  <si>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</si>
  <si>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</si>
  <si>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</si>
  <si>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</si>
  <si>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</si>
  <si>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</si>
  <si>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</si>
  <si>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</si>
  <si>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</si>
  <si>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</si>
  <si>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</si>
  <si>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</si>
  <si>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</si>
  <si>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</si>
  <si>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</si>
  <si>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</si>
  <si>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</si>
  <si>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</si>
  <si>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</si>
  <si>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</si>
  <si>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</si>
  <si>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</si>
  <si>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</si>
  <si>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</si>
  <si>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</si>
  <si>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195</t>
  </si>
  <si>
    <t>Snoqualmie Valley Hospital</t>
  </si>
  <si>
    <t>980 Frontier Ave SE</t>
  </si>
  <si>
    <t>Snoqualmie, WA 98065</t>
  </si>
  <si>
    <t>Steve Daniel</t>
  </si>
  <si>
    <t>Dariel Norris</t>
  </si>
  <si>
    <t>425-831-2362</t>
  </si>
  <si>
    <t>425-831-1994</t>
  </si>
  <si>
    <t>Kim Witkop, M.D.</t>
  </si>
  <si>
    <t>12/31/2019</t>
  </si>
  <si>
    <t>12/31/2020</t>
  </si>
  <si>
    <t>Renee Jensen</t>
  </si>
  <si>
    <t>Patrick Ritter</t>
  </si>
  <si>
    <t>Ema Herron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</si>
</sst>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 xr:uid="{00000000-0005-0000-0000-000001000000}"/>
    <cellStyle name="Comma 2" xfId="26" xr:uid="{00000000-0005-0000-0000-000002000000}"/>
    <cellStyle name="Hyperlink" xfId="2" builtinId="8"/>
    <cellStyle name="Normal" xfId="0" builtinId="0"/>
    <cellStyle name="Normal 10" xfId="28" xr:uid="{00000000-0005-0000-0000-000005000000}"/>
    <cellStyle name="Normal 10 2" xfId="25" xr:uid="{00000000-0005-0000-0000-000006000000}"/>
    <cellStyle name="Normal 10 2 3" xfId="4" xr:uid="{00000000-0005-0000-0000-000007000000}"/>
    <cellStyle name="Normal 11" xfId="16" xr:uid="{00000000-0005-0000-0000-000008000000}"/>
    <cellStyle name="Normal 158" xfId="15" xr:uid="{00000000-0005-0000-0000-000009000000}"/>
    <cellStyle name="Normal 163" xfId="21" xr:uid="{00000000-0005-0000-0000-00000A000000}"/>
    <cellStyle name="Normal 168" xfId="13" xr:uid="{00000000-0005-0000-0000-00000B000000}"/>
    <cellStyle name="Normal 17" xfId="31" xr:uid="{00000000-0005-0000-0000-00000C000000}"/>
    <cellStyle name="Normal 170" xfId="14" xr:uid="{00000000-0005-0000-0000-00000D000000}"/>
    <cellStyle name="Normal 175" xfId="6" xr:uid="{00000000-0005-0000-0000-00000E000000}"/>
    <cellStyle name="Normal 2" xfId="23" xr:uid="{00000000-0005-0000-0000-00000F000000}"/>
    <cellStyle name="Normal 2 3 2" xfId="27" xr:uid="{00000000-0005-0000-0000-000010000000}"/>
    <cellStyle name="Normal 213" xfId="20" xr:uid="{00000000-0005-0000-0000-000011000000}"/>
    <cellStyle name="Normal 220" xfId="7" xr:uid="{00000000-0005-0000-0000-000012000000}"/>
    <cellStyle name="Normal 240" xfId="8" xr:uid="{00000000-0005-0000-0000-000013000000}"/>
    <cellStyle name="Normal 27" xfId="29" xr:uid="{00000000-0005-0000-0000-000014000000}"/>
    <cellStyle name="Normal 277" xfId="9" xr:uid="{00000000-0005-0000-0000-000015000000}"/>
    <cellStyle name="Normal 288" xfId="10" xr:uid="{00000000-0005-0000-0000-000016000000}"/>
    <cellStyle name="Normal 326" xfId="11" xr:uid="{00000000-0005-0000-0000-000017000000}"/>
    <cellStyle name="Normal 346" xfId="12" xr:uid="{00000000-0005-0000-0000-000018000000}"/>
    <cellStyle name="Normal 4" xfId="24" xr:uid="{00000000-0005-0000-0000-000019000000}"/>
    <cellStyle name="Normal 420" xfId="17" xr:uid="{00000000-0005-0000-0000-00001A000000}"/>
    <cellStyle name="Normal 428" xfId="18" xr:uid="{00000000-0005-0000-0000-00001B000000}"/>
    <cellStyle name="Normal 448" xfId="19" xr:uid="{00000000-0005-0000-0000-00001C000000}"/>
    <cellStyle name="Normal 6" xfId="22" xr:uid="{00000000-0005-0000-0000-00001D000000}"/>
    <cellStyle name="Percent" xfId="3" builtinId="5"/>
    <cellStyle name="Percent 398" xfId="5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80" transitionEvaluation="1" transitionEntry="1" codeName="Sheet1">
    <pageSetUpPr autoPageBreaks="0" fitToPage="1"/>
  </sheetPr>
  <dimension ref="A1:CF817"/>
  <sheetViews>
    <sheetView showGridLines="0" topLeftCell="A80" zoomScale="110" zoomScaleNormal="110" workbookViewId="0">
      <pane xSplit="1" topLeftCell="B1" activePane="topRight" state="frozen"/>
      <selection activeCell="A39" sqref="A39"/>
      <selection pane="topRight" activeCell="B90" sqref="B90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>
        <v>11280</v>
      </c>
      <c r="F47" s="184"/>
      <c r="G47" s="184"/>
      <c r="H47" s="184"/>
      <c r="I47" s="184"/>
      <c r="J47" s="184"/>
      <c r="K47" s="184"/>
      <c r="L47" s="184">
        <v>794402</v>
      </c>
      <c r="M47" s="184"/>
      <c r="N47" s="184">
        <v>80440</v>
      </c>
      <c r="O47" s="184"/>
      <c r="P47" s="184">
        <v>7956</v>
      </c>
      <c r="Q47" s="184"/>
      <c r="R47" s="184"/>
      <c r="S47" s="184">
        <v>53467</v>
      </c>
      <c r="T47" s="184"/>
      <c r="U47" s="184">
        <v>233008</v>
      </c>
      <c r="V47" s="184"/>
      <c r="W47" s="184"/>
      <c r="X47" s="184"/>
      <c r="Y47" s="184">
        <v>176855</v>
      </c>
      <c r="Z47" s="184"/>
      <c r="AA47" s="184"/>
      <c r="AB47" s="184">
        <v>91072</v>
      </c>
      <c r="AC47" s="184"/>
      <c r="AD47" s="184"/>
      <c r="AE47" s="184">
        <v>123510</v>
      </c>
      <c r="AF47" s="184"/>
      <c r="AG47" s="184">
        <v>223506</v>
      </c>
      <c r="AH47" s="184"/>
      <c r="AI47" s="184"/>
      <c r="AJ47" s="184">
        <v>288950</v>
      </c>
      <c r="AK47" s="184">
        <v>71116</v>
      </c>
      <c r="AL47" s="184">
        <v>43462</v>
      </c>
      <c r="AM47" s="184">
        <v>60151</v>
      </c>
      <c r="AN47" s="184"/>
      <c r="AO47" s="184"/>
      <c r="AP47" s="184">
        <v>351049</v>
      </c>
      <c r="AQ47" s="184"/>
      <c r="AR47" s="184"/>
      <c r="AS47" s="184"/>
      <c r="AT47" s="184"/>
      <c r="AU47" s="184"/>
      <c r="AV47" s="184">
        <v>39237</v>
      </c>
      <c r="AW47" s="184"/>
      <c r="AX47" s="184"/>
      <c r="AY47" s="184">
        <v>149493</v>
      </c>
      <c r="AZ47" s="184"/>
      <c r="BA47" s="184"/>
      <c r="BB47" s="184">
        <v>144721</v>
      </c>
      <c r="BC47" s="184"/>
      <c r="BD47" s="184"/>
      <c r="BE47" s="184">
        <v>83824</v>
      </c>
      <c r="BF47" s="184">
        <v>111595</v>
      </c>
      <c r="BG47" s="184"/>
      <c r="BH47" s="184">
        <v>157724</v>
      </c>
      <c r="BI47" s="184"/>
      <c r="BJ47" s="184">
        <v>93149</v>
      </c>
      <c r="BK47" s="184">
        <v>56837</v>
      </c>
      <c r="BL47" s="184">
        <v>166729</v>
      </c>
      <c r="BM47" s="184"/>
      <c r="BN47" s="184">
        <v>193509</v>
      </c>
      <c r="BO47" s="184"/>
      <c r="BP47" s="184"/>
      <c r="BQ47" s="184"/>
      <c r="BR47" s="184">
        <v>34216</v>
      </c>
      <c r="BS47" s="184"/>
      <c r="BT47" s="184"/>
      <c r="BU47" s="184"/>
      <c r="BV47" s="184">
        <v>80748</v>
      </c>
      <c r="BW47" s="184">
        <v>41353</v>
      </c>
      <c r="BX47" s="184"/>
      <c r="BY47" s="184">
        <v>32523</v>
      </c>
      <c r="BZ47" s="184"/>
      <c r="CA47" s="184"/>
      <c r="CB47" s="184"/>
      <c r="CC47" s="184">
        <v>3429</v>
      </c>
      <c r="CD47" s="195"/>
      <c r="CE47" s="195">
        <f>SUM(C47:CC47)</f>
        <v>3999311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4213443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241010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964041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96185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156279</v>
      </c>
      <c r="T52" s="195">
        <f>ROUND((B52/(CE76+CF76)*T76),0)</f>
        <v>0</v>
      </c>
      <c r="U52" s="195">
        <f>ROUND((B52/(CE76+CF76)*U76),0)</f>
        <v>82596</v>
      </c>
      <c r="V52" s="195">
        <f>ROUND((B52/(CE76+CF76)*V76),0)</f>
        <v>0</v>
      </c>
      <c r="W52" s="195">
        <f>ROUND((B52/(CE76+CF76)*W76),0)</f>
        <v>41584</v>
      </c>
      <c r="X52" s="195">
        <f>ROUND((B52/(CE76+CF76)*X76),0)</f>
        <v>73717</v>
      </c>
      <c r="Y52" s="195">
        <f>ROUND((B52/(CE76+CF76)*Y76),0)</f>
        <v>73717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86214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109932</v>
      </c>
      <c r="AF52" s="195">
        <f>ROUND((B52/(CE76+CF76)*AF76),0)</f>
        <v>0</v>
      </c>
      <c r="AG52" s="195">
        <f>ROUND((B52/(CE76+CF76)*AG76),0)</f>
        <v>343884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142248</v>
      </c>
      <c r="AK52" s="195">
        <f>ROUND((B52/(CE76+CF76)*AK76),0)</f>
        <v>61073</v>
      </c>
      <c r="AL52" s="195">
        <f>ROUND((B52/(CE76+CF76)*AL76),0)</f>
        <v>32572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575082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209578</v>
      </c>
      <c r="AZ52" s="195">
        <f>ROUND((B52/(CE76+CF76)*AZ76),0)</f>
        <v>65035</v>
      </c>
      <c r="BA52" s="195">
        <f>ROUND((B52/(CE76+CF76)*BA76),0)</f>
        <v>0</v>
      </c>
      <c r="BB52" s="195">
        <f>ROUND((B52/(CE76+CF76)*BB76),0)</f>
        <v>13854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447041</v>
      </c>
      <c r="BF52" s="195">
        <f>ROUND((B52/(CE76+CF76)*BF76),0)</f>
        <v>72095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304175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13942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7589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4213443</v>
      </c>
    </row>
    <row r="53" spans="1:84" ht="12.65" customHeight="1" x14ac:dyDescent="0.3">
      <c r="A53" s="175" t="s">
        <v>206</v>
      </c>
      <c r="B53" s="195">
        <f>B51+B52</f>
        <v>4213443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v>115</v>
      </c>
      <c r="F59" s="184"/>
      <c r="G59" s="184"/>
      <c r="H59" s="184"/>
      <c r="I59" s="184"/>
      <c r="J59" s="184"/>
      <c r="K59" s="184"/>
      <c r="L59" s="184">
        <v>8267</v>
      </c>
      <c r="M59" s="184"/>
      <c r="N59" s="184"/>
      <c r="O59" s="184"/>
      <c r="P59" s="185">
        <f>133*45</f>
        <v>5985</v>
      </c>
      <c r="Q59" s="185"/>
      <c r="R59" s="185"/>
      <c r="S59" s="248"/>
      <c r="T59" s="248"/>
      <c r="U59" s="224">
        <v>103486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16063</v>
      </c>
      <c r="AF59" s="185"/>
      <c r="AG59" s="185">
        <v>3200</v>
      </c>
      <c r="AH59" s="185"/>
      <c r="AI59" s="185"/>
      <c r="AJ59" s="185">
        <v>8720</v>
      </c>
      <c r="AK59" s="185">
        <v>12087</v>
      </c>
      <c r="AL59" s="185">
        <v>3979</v>
      </c>
      <c r="AM59" s="185"/>
      <c r="AN59" s="185"/>
      <c r="AO59" s="185"/>
      <c r="AP59" s="185">
        <v>9450</v>
      </c>
      <c r="AQ59" s="185"/>
      <c r="AR59" s="185"/>
      <c r="AS59" s="185"/>
      <c r="AT59" s="185"/>
      <c r="AU59" s="185"/>
      <c r="AV59" s="248"/>
      <c r="AW59" s="248"/>
      <c r="AX59" s="248"/>
      <c r="AY59" s="185">
        <v>24311</v>
      </c>
      <c r="AZ59" s="185">
        <v>11863</v>
      </c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v>0.78</v>
      </c>
      <c r="F60" s="223"/>
      <c r="G60" s="187"/>
      <c r="H60" s="187"/>
      <c r="I60" s="187"/>
      <c r="J60" s="223"/>
      <c r="K60" s="187"/>
      <c r="L60" s="187">
        <v>54.92</v>
      </c>
      <c r="M60" s="187"/>
      <c r="N60" s="187">
        <v>2.95</v>
      </c>
      <c r="O60" s="187"/>
      <c r="P60" s="221">
        <v>1.1299999999999999</v>
      </c>
      <c r="Q60" s="221"/>
      <c r="R60" s="221"/>
      <c r="S60" s="221">
        <v>2.59</v>
      </c>
      <c r="T60" s="221"/>
      <c r="U60" s="221">
        <f>13.82+0.78</f>
        <v>14.6</v>
      </c>
      <c r="V60" s="221"/>
      <c r="W60" s="221"/>
      <c r="X60" s="221"/>
      <c r="Y60" s="221">
        <v>8.52</v>
      </c>
      <c r="Z60" s="221"/>
      <c r="AA60" s="221"/>
      <c r="AB60" s="221">
        <f>5.58+0.34</f>
        <v>5.92</v>
      </c>
      <c r="AC60" s="221"/>
      <c r="AD60" s="221"/>
      <c r="AE60" s="221">
        <f>4.06+2.98</f>
        <v>7.0399999999999991</v>
      </c>
      <c r="AF60" s="221"/>
      <c r="AG60" s="221">
        <v>15.93</v>
      </c>
      <c r="AH60" s="221"/>
      <c r="AI60" s="221"/>
      <c r="AJ60" s="221">
        <v>10.91</v>
      </c>
      <c r="AK60" s="221">
        <v>4.79</v>
      </c>
      <c r="AL60" s="221">
        <v>2.1</v>
      </c>
      <c r="AM60" s="221">
        <v>3.85</v>
      </c>
      <c r="AN60" s="221"/>
      <c r="AO60" s="221"/>
      <c r="AP60" s="221">
        <f>11.13+6.25</f>
        <v>17.380000000000003</v>
      </c>
      <c r="AQ60" s="221"/>
      <c r="AR60" s="221"/>
      <c r="AS60" s="221"/>
      <c r="AT60" s="221"/>
      <c r="AU60" s="221"/>
      <c r="AV60" s="221">
        <f>0.64+0.96</f>
        <v>1.6</v>
      </c>
      <c r="AW60" s="221"/>
      <c r="AX60" s="221"/>
      <c r="AY60" s="221">
        <v>9.58</v>
      </c>
      <c r="AZ60" s="221"/>
      <c r="BA60" s="221"/>
      <c r="BB60" s="221">
        <v>5.29</v>
      </c>
      <c r="BC60" s="221"/>
      <c r="BD60" s="221"/>
      <c r="BE60" s="221">
        <v>4.8099999999999996</v>
      </c>
      <c r="BF60" s="221">
        <v>10.32</v>
      </c>
      <c r="BG60" s="221"/>
      <c r="BH60" s="221">
        <f>4.53+3.1</f>
        <v>7.6300000000000008</v>
      </c>
      <c r="BI60" s="221"/>
      <c r="BJ60" s="221">
        <v>4</v>
      </c>
      <c r="BK60" s="221">
        <v>3.64</v>
      </c>
      <c r="BL60" s="221">
        <v>9.8800000000000008</v>
      </c>
      <c r="BM60" s="221"/>
      <c r="BN60" s="221">
        <v>4.4800000000000004</v>
      </c>
      <c r="BO60" s="221"/>
      <c r="BP60" s="221"/>
      <c r="BQ60" s="221"/>
      <c r="BR60" s="221">
        <v>1.93</v>
      </c>
      <c r="BS60" s="221"/>
      <c r="BT60" s="221"/>
      <c r="BU60" s="221"/>
      <c r="BV60" s="221">
        <v>3.85</v>
      </c>
      <c r="BW60" s="221">
        <v>2</v>
      </c>
      <c r="BX60" s="221"/>
      <c r="BY60" s="221">
        <v>2.65</v>
      </c>
      <c r="BZ60" s="221"/>
      <c r="CA60" s="221"/>
      <c r="CB60" s="221"/>
      <c r="CC60" s="221">
        <f>0.21+0.31</f>
        <v>0.52</v>
      </c>
      <c r="CD60" s="249" t="s">
        <v>221</v>
      </c>
      <c r="CE60" s="251">
        <f t="shared" ref="CE60:CE70" si="0">SUM(C60:CD60)</f>
        <v>225.58999999999995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v>54802</v>
      </c>
      <c r="F61" s="185"/>
      <c r="G61" s="184"/>
      <c r="H61" s="184"/>
      <c r="I61" s="185"/>
      <c r="J61" s="185"/>
      <c r="K61" s="185"/>
      <c r="L61" s="185">
        <v>3859619</v>
      </c>
      <c r="M61" s="184"/>
      <c r="N61" s="184">
        <v>754193</v>
      </c>
      <c r="O61" s="184"/>
      <c r="P61" s="185">
        <v>109525</v>
      </c>
      <c r="Q61" s="185"/>
      <c r="R61" s="185"/>
      <c r="S61" s="185">
        <v>186023</v>
      </c>
      <c r="T61" s="185"/>
      <c r="U61" s="185">
        <v>777683</v>
      </c>
      <c r="V61" s="185"/>
      <c r="W61" s="185"/>
      <c r="X61" s="185"/>
      <c r="Y61" s="185">
        <v>890735</v>
      </c>
      <c r="Z61" s="185"/>
      <c r="AA61" s="185"/>
      <c r="AB61" s="185">
        <v>490873</v>
      </c>
      <c r="AC61" s="185"/>
      <c r="AD61" s="185"/>
      <c r="AE61" s="185">
        <v>640225</v>
      </c>
      <c r="AF61" s="185"/>
      <c r="AG61" s="185">
        <v>2188744</v>
      </c>
      <c r="AH61" s="185"/>
      <c r="AI61" s="185"/>
      <c r="AJ61" s="185">
        <v>1511604</v>
      </c>
      <c r="AK61" s="185">
        <v>473880</v>
      </c>
      <c r="AL61" s="185">
        <v>218417</v>
      </c>
      <c r="AM61" s="185">
        <v>247741</v>
      </c>
      <c r="AN61" s="185"/>
      <c r="AO61" s="185"/>
      <c r="AP61" s="185">
        <v>1597903</v>
      </c>
      <c r="AQ61" s="185"/>
      <c r="AR61" s="185"/>
      <c r="AS61" s="185"/>
      <c r="AT61" s="185"/>
      <c r="AU61" s="185"/>
      <c r="AV61" s="185">
        <v>142808</v>
      </c>
      <c r="AW61" s="185"/>
      <c r="AX61" s="185"/>
      <c r="AY61" s="185">
        <v>435125</v>
      </c>
      <c r="AZ61" s="185"/>
      <c r="BA61" s="185"/>
      <c r="BB61" s="185">
        <v>521742</v>
      </c>
      <c r="BC61" s="185"/>
      <c r="BD61" s="185"/>
      <c r="BE61" s="185">
        <v>322245</v>
      </c>
      <c r="BF61" s="185">
        <v>363424</v>
      </c>
      <c r="BG61" s="185"/>
      <c r="BH61" s="185">
        <v>673319</v>
      </c>
      <c r="BI61" s="185"/>
      <c r="BJ61" s="185">
        <v>357581</v>
      </c>
      <c r="BK61" s="185">
        <v>205145</v>
      </c>
      <c r="BL61" s="185">
        <v>513204</v>
      </c>
      <c r="BM61" s="185"/>
      <c r="BN61" s="185">
        <v>879904</v>
      </c>
      <c r="BO61" s="185"/>
      <c r="BP61" s="185"/>
      <c r="BQ61" s="185"/>
      <c r="BR61" s="185">
        <v>161558</v>
      </c>
      <c r="BS61" s="185"/>
      <c r="BT61" s="185"/>
      <c r="BU61" s="185"/>
      <c r="BV61" s="185">
        <v>274001</v>
      </c>
      <c r="BW61" s="185">
        <v>156764</v>
      </c>
      <c r="BX61" s="185"/>
      <c r="BY61" s="185">
        <v>281546</v>
      </c>
      <c r="BZ61" s="185"/>
      <c r="CA61" s="185"/>
      <c r="CB61" s="185"/>
      <c r="CC61" s="185">
        <v>41226</v>
      </c>
      <c r="CD61" s="249" t="s">
        <v>221</v>
      </c>
      <c r="CE61" s="195">
        <f t="shared" si="0"/>
        <v>19331559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11280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794402</v>
      </c>
      <c r="M62" s="195">
        <f t="shared" si="1"/>
        <v>0</v>
      </c>
      <c r="N62" s="195">
        <f t="shared" si="1"/>
        <v>80440</v>
      </c>
      <c r="O62" s="195">
        <f t="shared" si="1"/>
        <v>0</v>
      </c>
      <c r="P62" s="195">
        <f t="shared" si="1"/>
        <v>7956</v>
      </c>
      <c r="Q62" s="195">
        <f t="shared" si="1"/>
        <v>0</v>
      </c>
      <c r="R62" s="195">
        <f t="shared" si="1"/>
        <v>0</v>
      </c>
      <c r="S62" s="195">
        <f t="shared" si="1"/>
        <v>53467</v>
      </c>
      <c r="T62" s="195">
        <f t="shared" si="1"/>
        <v>0</v>
      </c>
      <c r="U62" s="195">
        <f t="shared" si="1"/>
        <v>233008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176855</v>
      </c>
      <c r="Z62" s="195">
        <f t="shared" si="1"/>
        <v>0</v>
      </c>
      <c r="AA62" s="195">
        <f t="shared" si="1"/>
        <v>0</v>
      </c>
      <c r="AB62" s="195">
        <f t="shared" si="1"/>
        <v>91072</v>
      </c>
      <c r="AC62" s="195">
        <f t="shared" si="1"/>
        <v>0</v>
      </c>
      <c r="AD62" s="195">
        <f t="shared" si="1"/>
        <v>0</v>
      </c>
      <c r="AE62" s="195">
        <f t="shared" si="1"/>
        <v>123510</v>
      </c>
      <c r="AF62" s="195">
        <f t="shared" si="1"/>
        <v>0</v>
      </c>
      <c r="AG62" s="195">
        <f t="shared" si="1"/>
        <v>223506</v>
      </c>
      <c r="AH62" s="195">
        <f t="shared" si="1"/>
        <v>0</v>
      </c>
      <c r="AI62" s="195">
        <f t="shared" si="1"/>
        <v>0</v>
      </c>
      <c r="AJ62" s="195">
        <f t="shared" si="1"/>
        <v>288950</v>
      </c>
      <c r="AK62" s="195">
        <f t="shared" si="1"/>
        <v>71116</v>
      </c>
      <c r="AL62" s="195">
        <f t="shared" si="1"/>
        <v>43462</v>
      </c>
      <c r="AM62" s="195">
        <f t="shared" si="1"/>
        <v>60151</v>
      </c>
      <c r="AN62" s="195">
        <f t="shared" si="1"/>
        <v>0</v>
      </c>
      <c r="AO62" s="195">
        <f t="shared" si="1"/>
        <v>0</v>
      </c>
      <c r="AP62" s="195">
        <f t="shared" si="1"/>
        <v>351049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39237</v>
      </c>
      <c r="AW62" s="195">
        <f t="shared" si="1"/>
        <v>0</v>
      </c>
      <c r="AX62" s="195">
        <f t="shared" si="1"/>
        <v>0</v>
      </c>
      <c r="AY62" s="195">
        <f>ROUND(AY47+AY48,0)</f>
        <v>149493</v>
      </c>
      <c r="AZ62" s="195">
        <f>ROUND(AZ47+AZ48,0)</f>
        <v>0</v>
      </c>
      <c r="BA62" s="195">
        <f>ROUND(BA47+BA48,0)</f>
        <v>0</v>
      </c>
      <c r="BB62" s="195">
        <f t="shared" si="1"/>
        <v>144721</v>
      </c>
      <c r="BC62" s="195">
        <f t="shared" si="1"/>
        <v>0</v>
      </c>
      <c r="BD62" s="195">
        <f t="shared" si="1"/>
        <v>0</v>
      </c>
      <c r="BE62" s="195">
        <f t="shared" si="1"/>
        <v>83824</v>
      </c>
      <c r="BF62" s="195">
        <f t="shared" si="1"/>
        <v>111595</v>
      </c>
      <c r="BG62" s="195">
        <f t="shared" si="1"/>
        <v>0</v>
      </c>
      <c r="BH62" s="195">
        <f t="shared" si="1"/>
        <v>157724</v>
      </c>
      <c r="BI62" s="195">
        <f t="shared" si="1"/>
        <v>0</v>
      </c>
      <c r="BJ62" s="195">
        <f t="shared" si="1"/>
        <v>93149</v>
      </c>
      <c r="BK62" s="195">
        <f t="shared" si="1"/>
        <v>56837</v>
      </c>
      <c r="BL62" s="195">
        <f t="shared" si="1"/>
        <v>166729</v>
      </c>
      <c r="BM62" s="195">
        <f t="shared" si="1"/>
        <v>0</v>
      </c>
      <c r="BN62" s="195">
        <f t="shared" si="1"/>
        <v>193509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34216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80748</v>
      </c>
      <c r="BW62" s="195">
        <f t="shared" si="2"/>
        <v>41353</v>
      </c>
      <c r="BX62" s="195">
        <f t="shared" si="2"/>
        <v>0</v>
      </c>
      <c r="BY62" s="195">
        <f t="shared" si="2"/>
        <v>32523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3429</v>
      </c>
      <c r="CD62" s="249" t="s">
        <v>221</v>
      </c>
      <c r="CE62" s="195">
        <f t="shared" si="0"/>
        <v>3999311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21182</v>
      </c>
      <c r="F63" s="185"/>
      <c r="G63" s="184"/>
      <c r="H63" s="184"/>
      <c r="I63" s="185"/>
      <c r="J63" s="185"/>
      <c r="K63" s="185"/>
      <c r="L63" s="185">
        <v>1491804</v>
      </c>
      <c r="M63" s="184"/>
      <c r="N63" s="184"/>
      <c r="O63" s="184"/>
      <c r="P63" s="185"/>
      <c r="Q63" s="185"/>
      <c r="R63" s="185"/>
      <c r="S63" s="185"/>
      <c r="T63" s="185"/>
      <c r="U63" s="185">
        <v>40645</v>
      </c>
      <c r="V63" s="185"/>
      <c r="W63" s="185">
        <v>5680</v>
      </c>
      <c r="X63" s="185">
        <v>39750</v>
      </c>
      <c r="Y63" s="185">
        <v>67690</v>
      </c>
      <c r="Z63" s="185"/>
      <c r="AA63" s="185"/>
      <c r="AB63" s="185">
        <v>4000</v>
      </c>
      <c r="AC63" s="185"/>
      <c r="AD63" s="185"/>
      <c r="AE63" s="185"/>
      <c r="AF63" s="185"/>
      <c r="AG63" s="185">
        <v>503080</v>
      </c>
      <c r="AH63" s="185"/>
      <c r="AI63" s="185"/>
      <c r="AJ63" s="185">
        <v>87150</v>
      </c>
      <c r="AK63" s="185"/>
      <c r="AL63" s="185"/>
      <c r="AM63" s="185"/>
      <c r="AN63" s="185"/>
      <c r="AO63" s="185"/>
      <c r="AP63" s="185">
        <v>59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89076</v>
      </c>
      <c r="BK63" s="185"/>
      <c r="BL63" s="185"/>
      <c r="BM63" s="185"/>
      <c r="BN63" s="185">
        <v>198055</v>
      </c>
      <c r="BO63" s="185"/>
      <c r="BP63" s="185">
        <v>23730</v>
      </c>
      <c r="BQ63" s="185"/>
      <c r="BR63" s="185"/>
      <c r="BS63" s="185"/>
      <c r="BT63" s="185"/>
      <c r="BU63" s="185"/>
      <c r="BV63" s="185"/>
      <c r="BW63" s="185"/>
      <c r="BX63" s="185"/>
      <c r="BY63" s="185">
        <v>394</v>
      </c>
      <c r="BZ63" s="185"/>
      <c r="CA63" s="185"/>
      <c r="CB63" s="185"/>
      <c r="CC63" s="185"/>
      <c r="CD63" s="249" t="s">
        <v>221</v>
      </c>
      <c r="CE63" s="195">
        <f t="shared" si="0"/>
        <v>2572295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5983</v>
      </c>
      <c r="F64" s="185"/>
      <c r="G64" s="184"/>
      <c r="H64" s="184"/>
      <c r="I64" s="185"/>
      <c r="J64" s="185"/>
      <c r="K64" s="185"/>
      <c r="L64" s="185">
        <v>421375</v>
      </c>
      <c r="M64" s="184"/>
      <c r="N64" s="184">
        <v>197</v>
      </c>
      <c r="O64" s="184"/>
      <c r="P64" s="185">
        <v>27317</v>
      </c>
      <c r="Q64" s="185"/>
      <c r="R64" s="185"/>
      <c r="S64" s="185">
        <v>27039</v>
      </c>
      <c r="T64" s="185"/>
      <c r="U64" s="185">
        <v>604811</v>
      </c>
      <c r="V64" s="185"/>
      <c r="W64" s="185">
        <v>253</v>
      </c>
      <c r="X64" s="185"/>
      <c r="Y64" s="185">
        <v>40225</v>
      </c>
      <c r="Z64" s="185"/>
      <c r="AA64" s="185"/>
      <c r="AB64" s="185">
        <v>889840</v>
      </c>
      <c r="AC64" s="185"/>
      <c r="AD64" s="185"/>
      <c r="AE64" s="185">
        <v>22739</v>
      </c>
      <c r="AF64" s="185"/>
      <c r="AG64" s="185">
        <v>94953</v>
      </c>
      <c r="AH64" s="185"/>
      <c r="AI64" s="185"/>
      <c r="AJ64" s="185">
        <v>14415</v>
      </c>
      <c r="AK64" s="185">
        <v>7957</v>
      </c>
      <c r="AL64" s="185">
        <v>43</v>
      </c>
      <c r="AM64" s="185">
        <v>3177</v>
      </c>
      <c r="AN64" s="185"/>
      <c r="AO64" s="185"/>
      <c r="AP64" s="185">
        <v>39064</v>
      </c>
      <c r="AQ64" s="185"/>
      <c r="AR64" s="185"/>
      <c r="AS64" s="185"/>
      <c r="AT64" s="185"/>
      <c r="AU64" s="185"/>
      <c r="AV64" s="185">
        <v>6669</v>
      </c>
      <c r="AW64" s="185"/>
      <c r="AX64" s="185"/>
      <c r="AY64" s="185">
        <v>243989</v>
      </c>
      <c r="AZ64" s="185"/>
      <c r="BA64" s="185"/>
      <c r="BB64" s="185">
        <v>891</v>
      </c>
      <c r="BC64" s="185"/>
      <c r="BD64" s="185"/>
      <c r="BE64" s="185">
        <v>58300</v>
      </c>
      <c r="BF64" s="185">
        <v>239481</v>
      </c>
      <c r="BG64" s="185"/>
      <c r="BH64" s="185">
        <v>303773</v>
      </c>
      <c r="BI64" s="185"/>
      <c r="BJ64" s="185">
        <v>4694</v>
      </c>
      <c r="BK64" s="185">
        <v>259</v>
      </c>
      <c r="BL64" s="185">
        <v>1821</v>
      </c>
      <c r="BM64" s="185"/>
      <c r="BN64" s="185">
        <v>56483</v>
      </c>
      <c r="BO64" s="185"/>
      <c r="BP64" s="185"/>
      <c r="BQ64" s="185"/>
      <c r="BR64" s="185">
        <v>20120</v>
      </c>
      <c r="BS64" s="185"/>
      <c r="BT64" s="185"/>
      <c r="BU64" s="185"/>
      <c r="BV64" s="185">
        <v>1414</v>
      </c>
      <c r="BW64" s="185">
        <v>6073</v>
      </c>
      <c r="BX64" s="185"/>
      <c r="BY64" s="185"/>
      <c r="BZ64" s="185"/>
      <c r="CA64" s="185"/>
      <c r="CB64" s="185"/>
      <c r="CC64" s="185">
        <v>1734</v>
      </c>
      <c r="CD64" s="249" t="s">
        <v>221</v>
      </c>
      <c r="CE64" s="195">
        <f t="shared" si="0"/>
        <v>3145089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>
        <v>5</v>
      </c>
      <c r="F65" s="184"/>
      <c r="G65" s="184"/>
      <c r="H65" s="184"/>
      <c r="I65" s="185"/>
      <c r="J65" s="184"/>
      <c r="K65" s="185"/>
      <c r="L65" s="185">
        <v>370</v>
      </c>
      <c r="M65" s="184"/>
      <c r="N65" s="184">
        <v>578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18662</v>
      </c>
      <c r="AC65" s="185"/>
      <c r="AD65" s="185"/>
      <c r="AE65" s="185"/>
      <c r="AF65" s="185"/>
      <c r="AG65" s="185">
        <v>300</v>
      </c>
      <c r="AH65" s="185"/>
      <c r="AI65" s="185"/>
      <c r="AJ65" s="185">
        <v>1015</v>
      </c>
      <c r="AK65" s="185"/>
      <c r="AL65" s="185"/>
      <c r="AM65" s="185"/>
      <c r="AN65" s="185"/>
      <c r="AO65" s="185"/>
      <c r="AP65" s="185">
        <v>15762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438914</v>
      </c>
      <c r="BF65" s="185"/>
      <c r="BG65" s="185"/>
      <c r="BH65" s="185">
        <v>7491</v>
      </c>
      <c r="BI65" s="185"/>
      <c r="BJ65" s="185"/>
      <c r="BK65" s="185"/>
      <c r="BL65" s="185"/>
      <c r="BM65" s="185"/>
      <c r="BN65" s="185">
        <v>9790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492887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10681</v>
      </c>
      <c r="F66" s="184"/>
      <c r="G66" s="184"/>
      <c r="H66" s="184"/>
      <c r="I66" s="184"/>
      <c r="J66" s="184"/>
      <c r="K66" s="185"/>
      <c r="L66" s="185">
        <v>752257</v>
      </c>
      <c r="M66" s="184"/>
      <c r="N66" s="184"/>
      <c r="O66" s="185"/>
      <c r="P66" s="185">
        <v>1712</v>
      </c>
      <c r="Q66" s="185"/>
      <c r="R66" s="185"/>
      <c r="S66" s="184">
        <v>87961</v>
      </c>
      <c r="T66" s="184"/>
      <c r="U66" s="185">
        <v>1128851</v>
      </c>
      <c r="V66" s="185"/>
      <c r="W66" s="185">
        <v>33662</v>
      </c>
      <c r="X66" s="185">
        <v>77624</v>
      </c>
      <c r="Y66" s="185">
        <v>21303</v>
      </c>
      <c r="Z66" s="185"/>
      <c r="AA66" s="185"/>
      <c r="AB66" s="185">
        <v>3137</v>
      </c>
      <c r="AC66" s="185"/>
      <c r="AD66" s="185"/>
      <c r="AE66" s="185">
        <v>14769</v>
      </c>
      <c r="AF66" s="185"/>
      <c r="AG66" s="185">
        <v>27041</v>
      </c>
      <c r="AH66" s="185"/>
      <c r="AI66" s="185"/>
      <c r="AJ66" s="185">
        <v>31806</v>
      </c>
      <c r="AK66" s="185"/>
      <c r="AL66" s="185"/>
      <c r="AM66" s="185">
        <v>1200</v>
      </c>
      <c r="AN66" s="185"/>
      <c r="AO66" s="185"/>
      <c r="AP66" s="185">
        <v>53774</v>
      </c>
      <c r="AQ66" s="185"/>
      <c r="AR66" s="185"/>
      <c r="AS66" s="185"/>
      <c r="AT66" s="185"/>
      <c r="AU66" s="185"/>
      <c r="AV66" s="185"/>
      <c r="AW66" s="185"/>
      <c r="AX66" s="185"/>
      <c r="AY66" s="185">
        <v>281066</v>
      </c>
      <c r="AZ66" s="185"/>
      <c r="BA66" s="185"/>
      <c r="BB66" s="185"/>
      <c r="BC66" s="185"/>
      <c r="BD66" s="185"/>
      <c r="BE66" s="185">
        <v>389542</v>
      </c>
      <c r="BF66" s="185">
        <v>412</v>
      </c>
      <c r="BG66" s="185"/>
      <c r="BH66" s="185">
        <v>99873</v>
      </c>
      <c r="BI66" s="185"/>
      <c r="BJ66" s="185">
        <v>2036</v>
      </c>
      <c r="BK66" s="185">
        <v>1101355</v>
      </c>
      <c r="BL66" s="185"/>
      <c r="BM66" s="185"/>
      <c r="BN66" s="185">
        <v>2127</v>
      </c>
      <c r="BO66" s="185"/>
      <c r="BP66" s="185">
        <v>473</v>
      </c>
      <c r="BQ66" s="185"/>
      <c r="BR66" s="185">
        <v>4186</v>
      </c>
      <c r="BS66" s="185"/>
      <c r="BT66" s="185"/>
      <c r="BU66" s="185"/>
      <c r="BV66" s="185"/>
      <c r="BW66" s="185">
        <v>3776</v>
      </c>
      <c r="BX66" s="185"/>
      <c r="BY66" s="185"/>
      <c r="BZ66" s="185"/>
      <c r="CA66" s="185"/>
      <c r="CB66" s="185"/>
      <c r="CC66" s="185">
        <v>5782</v>
      </c>
      <c r="CD66" s="249" t="s">
        <v>221</v>
      </c>
      <c r="CE66" s="195">
        <f t="shared" si="0"/>
        <v>4136406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241010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964041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96185</v>
      </c>
      <c r="Q67" s="195">
        <f t="shared" si="3"/>
        <v>0</v>
      </c>
      <c r="R67" s="195">
        <f t="shared" si="3"/>
        <v>0</v>
      </c>
      <c r="S67" s="195">
        <f t="shared" si="3"/>
        <v>156279</v>
      </c>
      <c r="T67" s="195">
        <f t="shared" si="3"/>
        <v>0</v>
      </c>
      <c r="U67" s="195">
        <f t="shared" si="3"/>
        <v>82596</v>
      </c>
      <c r="V67" s="195">
        <f t="shared" si="3"/>
        <v>0</v>
      </c>
      <c r="W67" s="195">
        <f t="shared" si="3"/>
        <v>41584</v>
      </c>
      <c r="X67" s="195">
        <f t="shared" si="3"/>
        <v>73717</v>
      </c>
      <c r="Y67" s="195">
        <f t="shared" si="3"/>
        <v>73717</v>
      </c>
      <c r="Z67" s="195">
        <f t="shared" si="3"/>
        <v>0</v>
      </c>
      <c r="AA67" s="195">
        <f t="shared" si="3"/>
        <v>0</v>
      </c>
      <c r="AB67" s="195">
        <f t="shared" si="3"/>
        <v>86214</v>
      </c>
      <c r="AC67" s="195">
        <f t="shared" si="3"/>
        <v>0</v>
      </c>
      <c r="AD67" s="195">
        <f t="shared" si="3"/>
        <v>0</v>
      </c>
      <c r="AE67" s="195">
        <f t="shared" si="3"/>
        <v>109932</v>
      </c>
      <c r="AF67" s="195">
        <f t="shared" si="3"/>
        <v>0</v>
      </c>
      <c r="AG67" s="195">
        <f t="shared" si="3"/>
        <v>343884</v>
      </c>
      <c r="AH67" s="195">
        <f t="shared" si="3"/>
        <v>0</v>
      </c>
      <c r="AI67" s="195">
        <f t="shared" si="3"/>
        <v>0</v>
      </c>
      <c r="AJ67" s="195">
        <f t="shared" si="3"/>
        <v>142248</v>
      </c>
      <c r="AK67" s="195">
        <f t="shared" si="3"/>
        <v>61073</v>
      </c>
      <c r="AL67" s="195">
        <f t="shared" si="3"/>
        <v>32572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575082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209578</v>
      </c>
      <c r="AZ67" s="195">
        <f>ROUND(AZ51+AZ52,0)</f>
        <v>65035</v>
      </c>
      <c r="BA67" s="195">
        <f>ROUND(BA51+BA52,0)</f>
        <v>0</v>
      </c>
      <c r="BB67" s="195">
        <f t="shared" si="3"/>
        <v>13854</v>
      </c>
      <c r="BC67" s="195">
        <f t="shared" si="3"/>
        <v>0</v>
      </c>
      <c r="BD67" s="195">
        <f t="shared" si="3"/>
        <v>0</v>
      </c>
      <c r="BE67" s="195">
        <f t="shared" si="3"/>
        <v>447041</v>
      </c>
      <c r="BF67" s="195">
        <f t="shared" si="3"/>
        <v>72095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304175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13942</v>
      </c>
      <c r="BW67" s="195">
        <f t="shared" si="4"/>
        <v>0</v>
      </c>
      <c r="BX67" s="195">
        <f t="shared" si="4"/>
        <v>0</v>
      </c>
      <c r="BY67" s="195">
        <f t="shared" si="4"/>
        <v>7589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4213443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>
        <v>7451</v>
      </c>
      <c r="F68" s="184"/>
      <c r="G68" s="184"/>
      <c r="H68" s="184"/>
      <c r="I68" s="184"/>
      <c r="J68" s="184"/>
      <c r="K68" s="185"/>
      <c r="L68" s="185">
        <v>524750</v>
      </c>
      <c r="M68" s="184"/>
      <c r="N68" s="184"/>
      <c r="O68" s="184"/>
      <c r="P68" s="185">
        <v>7130</v>
      </c>
      <c r="Q68" s="185"/>
      <c r="R68" s="185"/>
      <c r="S68" s="185"/>
      <c r="T68" s="185"/>
      <c r="U68" s="185">
        <v>9537</v>
      </c>
      <c r="V68" s="185"/>
      <c r="W68" s="185"/>
      <c r="X68" s="185">
        <v>37190</v>
      </c>
      <c r="Y68" s="185">
        <v>9432</v>
      </c>
      <c r="Z68" s="185"/>
      <c r="AA68" s="185"/>
      <c r="AB68" s="185">
        <v>43576</v>
      </c>
      <c r="AC68" s="185"/>
      <c r="AD68" s="185"/>
      <c r="AE68" s="185">
        <v>7712</v>
      </c>
      <c r="AF68" s="185"/>
      <c r="AG68" s="185">
        <v>228</v>
      </c>
      <c r="AH68" s="185"/>
      <c r="AI68" s="185"/>
      <c r="AJ68" s="185"/>
      <c r="AK68" s="185">
        <v>25108</v>
      </c>
      <c r="AL68" s="185"/>
      <c r="AM68" s="185"/>
      <c r="AN68" s="185"/>
      <c r="AO68" s="185"/>
      <c r="AP68" s="185">
        <v>40</v>
      </c>
      <c r="AQ68" s="185"/>
      <c r="AR68" s="185"/>
      <c r="AS68" s="185"/>
      <c r="AT68" s="185"/>
      <c r="AU68" s="185"/>
      <c r="AV68" s="185"/>
      <c r="AW68" s="185"/>
      <c r="AX68" s="185"/>
      <c r="AY68" s="185">
        <v>3399</v>
      </c>
      <c r="AZ68" s="185"/>
      <c r="BA68" s="185"/>
      <c r="BB68" s="185"/>
      <c r="BC68" s="185"/>
      <c r="BD68" s="185"/>
      <c r="BE68" s="185">
        <v>44348</v>
      </c>
      <c r="BF68" s="185">
        <v>3483</v>
      </c>
      <c r="BG68" s="185"/>
      <c r="BH68" s="185"/>
      <c r="BI68" s="185"/>
      <c r="BJ68" s="185"/>
      <c r="BK68" s="185"/>
      <c r="BL68" s="185"/>
      <c r="BM68" s="185"/>
      <c r="BN68" s="185">
        <v>91505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814889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v>352</v>
      </c>
      <c r="F69" s="185"/>
      <c r="G69" s="184"/>
      <c r="H69" s="184"/>
      <c r="I69" s="185"/>
      <c r="J69" s="185"/>
      <c r="K69" s="185"/>
      <c r="L69" s="185">
        <v>24764</v>
      </c>
      <c r="M69" s="184"/>
      <c r="N69" s="184">
        <v>1441</v>
      </c>
      <c r="O69" s="184"/>
      <c r="P69" s="185">
        <v>219</v>
      </c>
      <c r="Q69" s="185"/>
      <c r="R69" s="224"/>
      <c r="S69" s="185"/>
      <c r="T69" s="184"/>
      <c r="U69" s="185">
        <v>1965</v>
      </c>
      <c r="V69" s="185"/>
      <c r="W69" s="184">
        <v>100</v>
      </c>
      <c r="X69" s="185"/>
      <c r="Y69" s="185">
        <v>99</v>
      </c>
      <c r="Z69" s="185"/>
      <c r="AA69" s="185"/>
      <c r="AB69" s="185">
        <v>150</v>
      </c>
      <c r="AC69" s="185"/>
      <c r="AD69" s="185"/>
      <c r="AE69" s="185">
        <v>7594</v>
      </c>
      <c r="AF69" s="185"/>
      <c r="AG69" s="185">
        <v>11475</v>
      </c>
      <c r="AH69" s="185"/>
      <c r="AI69" s="185"/>
      <c r="AJ69" s="185">
        <v>6450</v>
      </c>
      <c r="AK69" s="185">
        <v>1902</v>
      </c>
      <c r="AL69" s="185">
        <v>-231</v>
      </c>
      <c r="AM69" s="185">
        <v>70</v>
      </c>
      <c r="AN69" s="185"/>
      <c r="AO69" s="184"/>
      <c r="AP69" s="185">
        <v>5489</v>
      </c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>
        <v>2739</v>
      </c>
      <c r="BF69" s="185"/>
      <c r="BG69" s="185"/>
      <c r="BH69" s="224">
        <v>942</v>
      </c>
      <c r="BI69" s="185"/>
      <c r="BJ69" s="185">
        <v>1427</v>
      </c>
      <c r="BK69" s="185">
        <v>3651</v>
      </c>
      <c r="BL69" s="185"/>
      <c r="BM69" s="185"/>
      <c r="BN69" s="185">
        <v>110623</v>
      </c>
      <c r="BO69" s="185"/>
      <c r="BP69" s="185">
        <v>530</v>
      </c>
      <c r="BQ69" s="185"/>
      <c r="BR69" s="185">
        <v>21231</v>
      </c>
      <c r="BS69" s="185"/>
      <c r="BT69" s="185"/>
      <c r="BU69" s="185"/>
      <c r="BV69" s="185">
        <v>502</v>
      </c>
      <c r="BW69" s="185">
        <v>2779</v>
      </c>
      <c r="BX69" s="185"/>
      <c r="BY69" s="185">
        <v>10302</v>
      </c>
      <c r="BZ69" s="185"/>
      <c r="CA69" s="185"/>
      <c r="CB69" s="185"/>
      <c r="CC69" s="185">
        <v>65</v>
      </c>
      <c r="CD69" s="188">
        <f>35109+275445+84432+84534</f>
        <v>479520</v>
      </c>
      <c r="CE69" s="195">
        <f t="shared" si="0"/>
        <v>696150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352746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8833382</v>
      </c>
      <c r="M71" s="195">
        <f t="shared" si="5"/>
        <v>0</v>
      </c>
      <c r="N71" s="195">
        <f t="shared" si="5"/>
        <v>836849</v>
      </c>
      <c r="O71" s="195">
        <f t="shared" si="5"/>
        <v>0</v>
      </c>
      <c r="P71" s="195">
        <f t="shared" si="5"/>
        <v>250044</v>
      </c>
      <c r="Q71" s="195">
        <f t="shared" si="5"/>
        <v>0</v>
      </c>
      <c r="R71" s="195">
        <f t="shared" si="5"/>
        <v>0</v>
      </c>
      <c r="S71" s="195">
        <f t="shared" si="5"/>
        <v>510769</v>
      </c>
      <c r="T71" s="195">
        <f t="shared" si="5"/>
        <v>0</v>
      </c>
      <c r="U71" s="195">
        <f t="shared" si="5"/>
        <v>2879096</v>
      </c>
      <c r="V71" s="195">
        <f t="shared" si="5"/>
        <v>0</v>
      </c>
      <c r="W71" s="195">
        <f t="shared" si="5"/>
        <v>81279</v>
      </c>
      <c r="X71" s="195">
        <f t="shared" si="5"/>
        <v>228281</v>
      </c>
      <c r="Y71" s="195">
        <f t="shared" si="5"/>
        <v>1280056</v>
      </c>
      <c r="Z71" s="195">
        <f t="shared" si="5"/>
        <v>0</v>
      </c>
      <c r="AA71" s="195">
        <f t="shared" si="5"/>
        <v>0</v>
      </c>
      <c r="AB71" s="195">
        <f t="shared" si="5"/>
        <v>1627524</v>
      </c>
      <c r="AC71" s="195">
        <f t="shared" si="5"/>
        <v>0</v>
      </c>
      <c r="AD71" s="195">
        <f t="shared" si="5"/>
        <v>0</v>
      </c>
      <c r="AE71" s="195">
        <f t="shared" si="5"/>
        <v>926481</v>
      </c>
      <c r="AF71" s="195">
        <f t="shared" si="5"/>
        <v>0</v>
      </c>
      <c r="AG71" s="195">
        <f t="shared" si="5"/>
        <v>3393211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2083638</v>
      </c>
      <c r="AK71" s="195">
        <f t="shared" si="6"/>
        <v>641036</v>
      </c>
      <c r="AL71" s="195">
        <f t="shared" si="6"/>
        <v>294263</v>
      </c>
      <c r="AM71" s="195">
        <f t="shared" si="6"/>
        <v>312339</v>
      </c>
      <c r="AN71" s="195">
        <f t="shared" si="6"/>
        <v>0</v>
      </c>
      <c r="AO71" s="195">
        <f t="shared" si="6"/>
        <v>0</v>
      </c>
      <c r="AP71" s="195">
        <f t="shared" si="6"/>
        <v>2638222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188714</v>
      </c>
      <c r="AW71" s="195">
        <f t="shared" si="6"/>
        <v>0</v>
      </c>
      <c r="AX71" s="195">
        <f t="shared" si="6"/>
        <v>0</v>
      </c>
      <c r="AY71" s="195">
        <f t="shared" si="6"/>
        <v>1322650</v>
      </c>
      <c r="AZ71" s="195">
        <f t="shared" si="6"/>
        <v>65035</v>
      </c>
      <c r="BA71" s="195">
        <f t="shared" si="6"/>
        <v>0</v>
      </c>
      <c r="BB71" s="195">
        <f t="shared" si="6"/>
        <v>681208</v>
      </c>
      <c r="BC71" s="195">
        <f t="shared" si="6"/>
        <v>0</v>
      </c>
      <c r="BD71" s="195">
        <f t="shared" si="6"/>
        <v>0</v>
      </c>
      <c r="BE71" s="195">
        <f t="shared" si="6"/>
        <v>1786953</v>
      </c>
      <c r="BF71" s="195">
        <f t="shared" si="6"/>
        <v>790490</v>
      </c>
      <c r="BG71" s="195">
        <f t="shared" si="6"/>
        <v>0</v>
      </c>
      <c r="BH71" s="195">
        <f t="shared" si="6"/>
        <v>1243122</v>
      </c>
      <c r="BI71" s="195">
        <f t="shared" si="6"/>
        <v>0</v>
      </c>
      <c r="BJ71" s="195">
        <f t="shared" si="6"/>
        <v>547963</v>
      </c>
      <c r="BK71" s="195">
        <f t="shared" si="6"/>
        <v>1367247</v>
      </c>
      <c r="BL71" s="195">
        <f t="shared" si="6"/>
        <v>681754</v>
      </c>
      <c r="BM71" s="195">
        <f t="shared" si="6"/>
        <v>0</v>
      </c>
      <c r="BN71" s="195">
        <f t="shared" si="6"/>
        <v>1846171</v>
      </c>
      <c r="BO71" s="195">
        <f t="shared" si="6"/>
        <v>0</v>
      </c>
      <c r="BP71" s="195">
        <f t="shared" ref="BP71:CC71" si="7">SUM(BP61:BP69)-BP70</f>
        <v>24733</v>
      </c>
      <c r="BQ71" s="195">
        <f t="shared" si="7"/>
        <v>0</v>
      </c>
      <c r="BR71" s="195">
        <f t="shared" si="7"/>
        <v>241311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370607</v>
      </c>
      <c r="BW71" s="195">
        <f t="shared" si="7"/>
        <v>210745</v>
      </c>
      <c r="BX71" s="195">
        <f t="shared" si="7"/>
        <v>0</v>
      </c>
      <c r="BY71" s="195">
        <f t="shared" si="7"/>
        <v>332354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52236</v>
      </c>
      <c r="CD71" s="245">
        <f>CD69-CD70</f>
        <v>479520</v>
      </c>
      <c r="CE71" s="195">
        <f>SUM(CE61:CE69)-CE70</f>
        <v>39402029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4005113</v>
      </c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v>556510</v>
      </c>
      <c r="F73" s="185"/>
      <c r="G73" s="184"/>
      <c r="H73" s="184"/>
      <c r="I73" s="185"/>
      <c r="J73" s="185"/>
      <c r="K73" s="185"/>
      <c r="L73" s="185">
        <v>20207252</v>
      </c>
      <c r="M73" s="184"/>
      <c r="N73" s="184">
        <v>643796</v>
      </c>
      <c r="O73" s="184"/>
      <c r="P73" s="185">
        <v>10119</v>
      </c>
      <c r="Q73" s="185"/>
      <c r="R73" s="185"/>
      <c r="S73" s="185"/>
      <c r="T73" s="185"/>
      <c r="U73" s="185">
        <v>725279</v>
      </c>
      <c r="V73" s="185"/>
      <c r="W73" s="185">
        <v>86427</v>
      </c>
      <c r="X73" s="185">
        <v>390992</v>
      </c>
      <c r="Y73" s="185">
        <v>261406</v>
      </c>
      <c r="Z73" s="185"/>
      <c r="AA73" s="185"/>
      <c r="AB73" s="185">
        <v>2097648</v>
      </c>
      <c r="AC73" s="185"/>
      <c r="AD73" s="185"/>
      <c r="AE73" s="185">
        <v>1394957</v>
      </c>
      <c r="AF73" s="185"/>
      <c r="AG73" s="185">
        <v>3733</v>
      </c>
      <c r="AH73" s="185"/>
      <c r="AI73" s="185"/>
      <c r="AJ73" s="185">
        <v>19349</v>
      </c>
      <c r="AK73" s="185">
        <v>1599501</v>
      </c>
      <c r="AL73" s="185">
        <v>873525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256032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29126526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f>76824-852</f>
        <v>75972</v>
      </c>
      <c r="F74" s="185"/>
      <c r="G74" s="184"/>
      <c r="H74" s="184"/>
      <c r="I74" s="184"/>
      <c r="J74" s="185"/>
      <c r="K74" s="185"/>
      <c r="L74" s="185"/>
      <c r="M74" s="184"/>
      <c r="N74" s="184">
        <v>5615</v>
      </c>
      <c r="O74" s="184"/>
      <c r="P74" s="185">
        <v>1321522</v>
      </c>
      <c r="Q74" s="185"/>
      <c r="R74" s="185"/>
      <c r="S74" s="185"/>
      <c r="T74" s="185"/>
      <c r="U74" s="185">
        <v>3863744</v>
      </c>
      <c r="V74" s="185"/>
      <c r="W74" s="185">
        <v>571829</v>
      </c>
      <c r="X74" s="185">
        <v>2708685</v>
      </c>
      <c r="Y74" s="185">
        <v>1864714</v>
      </c>
      <c r="Z74" s="185"/>
      <c r="AA74" s="185"/>
      <c r="AB74" s="185">
        <v>627285</v>
      </c>
      <c r="AC74" s="185"/>
      <c r="AD74" s="185"/>
      <c r="AE74" s="185">
        <v>1321755</v>
      </c>
      <c r="AF74" s="185"/>
      <c r="AG74" s="185">
        <v>7151836</v>
      </c>
      <c r="AH74" s="185"/>
      <c r="AI74" s="185"/>
      <c r="AJ74" s="185">
        <v>2157380</v>
      </c>
      <c r="AK74" s="185">
        <v>181803</v>
      </c>
      <c r="AL74" s="185">
        <v>97201</v>
      </c>
      <c r="AM74" s="185"/>
      <c r="AN74" s="185"/>
      <c r="AO74" s="185"/>
      <c r="AP74" s="185">
        <v>2404234</v>
      </c>
      <c r="AQ74" s="185"/>
      <c r="AR74" s="185"/>
      <c r="AS74" s="185"/>
      <c r="AT74" s="185"/>
      <c r="AU74" s="185"/>
      <c r="AV74" s="185">
        <f>14422+156688</f>
        <v>171110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24524685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632482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20207252</v>
      </c>
      <c r="M75" s="195">
        <f t="shared" si="9"/>
        <v>0</v>
      </c>
      <c r="N75" s="195">
        <f t="shared" si="9"/>
        <v>649411</v>
      </c>
      <c r="O75" s="195">
        <f t="shared" si="9"/>
        <v>0</v>
      </c>
      <c r="P75" s="195">
        <f t="shared" si="9"/>
        <v>1331641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4589023</v>
      </c>
      <c r="V75" s="195">
        <f t="shared" si="9"/>
        <v>0</v>
      </c>
      <c r="W75" s="195">
        <f t="shared" si="9"/>
        <v>658256</v>
      </c>
      <c r="X75" s="195">
        <f t="shared" si="9"/>
        <v>3099677</v>
      </c>
      <c r="Y75" s="195">
        <f t="shared" si="9"/>
        <v>2126120</v>
      </c>
      <c r="Z75" s="195">
        <f t="shared" si="9"/>
        <v>0</v>
      </c>
      <c r="AA75" s="195">
        <f t="shared" si="9"/>
        <v>0</v>
      </c>
      <c r="AB75" s="195">
        <f t="shared" si="9"/>
        <v>2724933</v>
      </c>
      <c r="AC75" s="195">
        <f t="shared" si="9"/>
        <v>0</v>
      </c>
      <c r="AD75" s="195">
        <f t="shared" si="9"/>
        <v>0</v>
      </c>
      <c r="AE75" s="195">
        <f t="shared" si="9"/>
        <v>2716712</v>
      </c>
      <c r="AF75" s="195">
        <f t="shared" si="9"/>
        <v>0</v>
      </c>
      <c r="AG75" s="195">
        <f t="shared" si="9"/>
        <v>7155569</v>
      </c>
      <c r="AH75" s="195">
        <f t="shared" si="9"/>
        <v>0</v>
      </c>
      <c r="AI75" s="195">
        <f t="shared" si="9"/>
        <v>0</v>
      </c>
      <c r="AJ75" s="195">
        <f t="shared" si="9"/>
        <v>2176729</v>
      </c>
      <c r="AK75" s="195">
        <f t="shared" si="9"/>
        <v>1781304</v>
      </c>
      <c r="AL75" s="195">
        <f t="shared" si="9"/>
        <v>970726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2404234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427142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53651211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24311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f>E$76/$CE$76*21624</f>
        <v>1236.8993214375471</v>
      </c>
      <c r="F78" s="184"/>
      <c r="G78" s="184"/>
      <c r="H78" s="184"/>
      <c r="I78" s="184"/>
      <c r="J78" s="184"/>
      <c r="K78" s="184"/>
      <c r="L78" s="184">
        <f>L$76/$CE$76*21624</f>
        <v>4947.5972857501883</v>
      </c>
      <c r="M78" s="184"/>
      <c r="N78" s="184"/>
      <c r="O78" s="184"/>
      <c r="P78" s="184">
        <f>P$76/$CE$76*21624</f>
        <v>493.63659210857003</v>
      </c>
      <c r="Q78" s="184"/>
      <c r="R78" s="184"/>
      <c r="S78" s="184">
        <f>S$76/$CE$76*21624</f>
        <v>802.04624277456639</v>
      </c>
      <c r="T78" s="184"/>
      <c r="U78" s="184">
        <f>U$76/$CE$76*21624</f>
        <v>423.8934405629555</v>
      </c>
      <c r="V78" s="184"/>
      <c r="W78" s="184">
        <f>W$76/$CE$76*21624</f>
        <v>213.4140437295803</v>
      </c>
      <c r="X78" s="184">
        <f>X$76/$CE$76*21624</f>
        <v>378.3248957024378</v>
      </c>
      <c r="Y78" s="184">
        <f>Y$76/$CE$76*21624</f>
        <v>378.3248957024378</v>
      </c>
      <c r="Z78" s="184"/>
      <c r="AA78" s="184"/>
      <c r="AB78" s="184">
        <f>AB$76/$CE$76*21624</f>
        <v>442.46142246795677</v>
      </c>
      <c r="AC78" s="184"/>
      <c r="AD78" s="184"/>
      <c r="AE78" s="184">
        <f>AE$76/$CE$76*21624</f>
        <v>564.18586579542603</v>
      </c>
      <c r="AF78" s="184"/>
      <c r="AG78" s="184">
        <f>AG$76/$CE$76*21624</f>
        <v>1764.8640361899975</v>
      </c>
      <c r="AH78" s="184"/>
      <c r="AI78" s="184"/>
      <c r="AJ78" s="184">
        <f>AJ$76/$CE$76*21624</f>
        <v>730.03870319175667</v>
      </c>
      <c r="AK78" s="184">
        <f>AK$76/$CE$76*21624</f>
        <v>313.43659210857004</v>
      </c>
      <c r="AL78" s="184">
        <f>AL$76/$CE$76*21624</f>
        <v>167.166182457904</v>
      </c>
      <c r="AM78" s="184"/>
      <c r="AN78" s="184"/>
      <c r="AO78" s="184"/>
      <c r="AP78" s="184">
        <f>AP$76/$CE$76*21624</f>
        <v>2951.4033676803215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>BB$76/$CE$76*21624</f>
        <v>71.101784367931643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BV$76/$CE$76*21624</f>
        <v>71.554661975370692</v>
      </c>
      <c r="BW78" s="184"/>
      <c r="BX78" s="184"/>
      <c r="BY78" s="184">
        <f>BY$76/$CE$76*21624</f>
        <v>38.947474239758733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15989.296808243273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2440</v>
      </c>
      <c r="F79" s="184"/>
      <c r="G79" s="184"/>
      <c r="H79" s="184"/>
      <c r="I79" s="184"/>
      <c r="J79" s="184"/>
      <c r="K79" s="184"/>
      <c r="L79" s="184">
        <v>171871</v>
      </c>
      <c r="M79" s="184"/>
      <c r="N79" s="184"/>
      <c r="O79" s="184"/>
      <c r="P79" s="184">
        <v>4077</v>
      </c>
      <c r="Q79" s="184"/>
      <c r="R79" s="184"/>
      <c r="S79" s="184"/>
      <c r="T79" s="184"/>
      <c r="U79" s="184"/>
      <c r="V79" s="184"/>
      <c r="W79" s="184"/>
      <c r="X79" s="184"/>
      <c r="Y79" s="184">
        <v>3097</v>
      </c>
      <c r="Z79" s="184"/>
      <c r="AA79" s="184"/>
      <c r="AB79" s="184"/>
      <c r="AC79" s="184"/>
      <c r="AD79" s="184"/>
      <c r="AE79" s="184"/>
      <c r="AF79" s="184"/>
      <c r="AG79" s="184">
        <v>25261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206746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0.73</v>
      </c>
      <c r="F80" s="187"/>
      <c r="G80" s="187"/>
      <c r="H80" s="187"/>
      <c r="I80" s="187"/>
      <c r="J80" s="187"/>
      <c r="K80" s="187"/>
      <c r="L80" s="187">
        <v>51.57</v>
      </c>
      <c r="M80" s="187"/>
      <c r="N80" s="187"/>
      <c r="O80" s="187"/>
      <c r="P80" s="187">
        <v>0.59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6.71</v>
      </c>
      <c r="AH80" s="187"/>
      <c r="AI80" s="187"/>
      <c r="AJ80" s="187">
        <v>1.04</v>
      </c>
      <c r="AK80" s="187"/>
      <c r="AL80" s="187"/>
      <c r="AM80" s="187">
        <v>0.9</v>
      </c>
      <c r="AN80" s="187"/>
      <c r="AO80" s="187"/>
      <c r="AP80" s="187">
        <v>0.19</v>
      </c>
      <c r="AQ80" s="187"/>
      <c r="AR80" s="187"/>
      <c r="AS80" s="187"/>
      <c r="AT80" s="187"/>
      <c r="AU80" s="187"/>
      <c r="AV80" s="187">
        <v>0.6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62.33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1276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45</v>
      </c>
      <c r="D111" s="174">
        <v>134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263</v>
      </c>
      <c r="D112" s="174">
        <v>8144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>
        <v>15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7774253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20</v>
      </c>
      <c r="C138" s="189">
        <v>6</v>
      </c>
      <c r="D138" s="174">
        <f>33-26</f>
        <v>7</v>
      </c>
      <c r="E138" s="175">
        <f>SUM(B138:D138)</f>
        <v>33</v>
      </c>
    </row>
    <row r="139" spans="1:6" ht="12.65" customHeight="1" x14ac:dyDescent="0.3">
      <c r="A139" s="173" t="s">
        <v>215</v>
      </c>
      <c r="B139" s="174">
        <f>41+25</f>
        <v>66</v>
      </c>
      <c r="C139" s="189">
        <v>30</v>
      </c>
      <c r="D139" s="174">
        <f>115-96</f>
        <v>19</v>
      </c>
      <c r="E139" s="175">
        <f>SUM(B139:D139)</f>
        <v>115</v>
      </c>
    </row>
    <row r="140" spans="1:6" ht="12.65" customHeight="1" x14ac:dyDescent="0.3">
      <c r="A140" s="173" t="s">
        <v>298</v>
      </c>
      <c r="B140" s="174">
        <v>10357</v>
      </c>
      <c r="C140" s="174">
        <v>7913</v>
      </c>
      <c r="D140" s="174">
        <v>29781</v>
      </c>
      <c r="E140" s="175">
        <f>SUM(B140:D140)</f>
        <v>48051</v>
      </c>
    </row>
    <row r="141" spans="1:6" ht="12.65" customHeight="1" x14ac:dyDescent="0.3">
      <c r="A141" s="173" t="s">
        <v>245</v>
      </c>
      <c r="B141" s="174">
        <f>176024+122452</f>
        <v>298476</v>
      </c>
      <c r="C141" s="189">
        <v>132873</v>
      </c>
      <c r="D141" s="174">
        <f>510173-431349</f>
        <v>78824</v>
      </c>
      <c r="E141" s="175">
        <f>SUM(B141:D141)</f>
        <v>510173</v>
      </c>
      <c r="F141" s="199"/>
    </row>
    <row r="142" spans="1:6" ht="12.65" customHeight="1" x14ac:dyDescent="0.3">
      <c r="A142" s="173" t="s">
        <v>246</v>
      </c>
      <c r="B142" s="174">
        <v>5526393</v>
      </c>
      <c r="C142" s="189">
        <v>3602762</v>
      </c>
      <c r="D142" s="174">
        <v>15011987</v>
      </c>
      <c r="E142" s="175">
        <f>SUM(B142:D142)</f>
        <v>24141142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f>194+50</f>
        <v>244</v>
      </c>
      <c r="C144" s="189">
        <v>3</v>
      </c>
      <c r="D144" s="174">
        <f>267-247</f>
        <v>20</v>
      </c>
      <c r="E144" s="175">
        <f>SUM(B144:D144)</f>
        <v>267</v>
      </c>
    </row>
    <row r="145" spans="1:5" ht="12.65" customHeight="1" x14ac:dyDescent="0.3">
      <c r="A145" s="173" t="s">
        <v>215</v>
      </c>
      <c r="B145" s="174">
        <f>6059+1372</f>
        <v>7431</v>
      </c>
      <c r="C145" s="189">
        <f>33+302</f>
        <v>335</v>
      </c>
      <c r="D145" s="174">
        <f>8267-7766</f>
        <v>501</v>
      </c>
      <c r="E145" s="175">
        <f>SUM(B145:D145)</f>
        <v>8267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27491683</v>
      </c>
      <c r="C147" s="189">
        <v>349915</v>
      </c>
      <c r="D147" s="174">
        <v>1671773</v>
      </c>
      <c r="E147" s="175">
        <f>SUM(B147:D147)</f>
        <v>29513371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4219363</v>
      </c>
      <c r="C157" s="174">
        <v>3995116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1326715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109101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209800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f>113058+1644981+26960+282408</f>
        <v>2067407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21801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156414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f>8914+29811</f>
        <v>38725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69347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3999310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814889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814889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85432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84534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169966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35109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275445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310554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6100476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6100476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14631177.529999999</v>
      </c>
      <c r="C195" s="189"/>
      <c r="D195" s="174"/>
      <c r="E195" s="175">
        <f t="shared" ref="E195:E203" si="10">SUM(B195:C195)-D195</f>
        <v>14631177.529999999</v>
      </c>
    </row>
    <row r="196" spans="1:8" ht="12.65" customHeight="1" x14ac:dyDescent="0.3">
      <c r="A196" s="173" t="s">
        <v>333</v>
      </c>
      <c r="B196" s="174">
        <v>11955882.33</v>
      </c>
      <c r="C196" s="189">
        <v>17909</v>
      </c>
      <c r="D196" s="174"/>
      <c r="E196" s="175">
        <f t="shared" si="10"/>
        <v>11973791.33</v>
      </c>
    </row>
    <row r="197" spans="1:8" ht="12.65" customHeight="1" x14ac:dyDescent="0.3">
      <c r="A197" s="173" t="s">
        <v>334</v>
      </c>
      <c r="B197" s="174">
        <v>32029211</v>
      </c>
      <c r="C197" s="189">
        <v>421498</v>
      </c>
      <c r="D197" s="174"/>
      <c r="E197" s="175">
        <f t="shared" si="10"/>
        <v>32450709</v>
      </c>
    </row>
    <row r="198" spans="1:8" ht="12.65" customHeight="1" x14ac:dyDescent="0.3">
      <c r="A198" s="173" t="s">
        <v>335</v>
      </c>
      <c r="B198" s="174">
        <f>6064809.52+9491</f>
        <v>6074300.5199999996</v>
      </c>
      <c r="C198" s="189">
        <v>6506</v>
      </c>
      <c r="D198" s="174"/>
      <c r="E198" s="175">
        <f t="shared" si="10"/>
        <v>6080806.5199999996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6348953</v>
      </c>
      <c r="C200" s="189">
        <v>1098677</v>
      </c>
      <c r="D200" s="174"/>
      <c r="E200" s="175">
        <f t="shared" si="10"/>
        <v>7447630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/>
      <c r="C203" s="189">
        <v>1736335</v>
      </c>
      <c r="D203" s="174"/>
      <c r="E203" s="175">
        <f t="shared" si="10"/>
        <v>1736335</v>
      </c>
    </row>
    <row r="204" spans="1:8" ht="12.65" customHeight="1" x14ac:dyDescent="0.3">
      <c r="A204" s="173" t="s">
        <v>203</v>
      </c>
      <c r="B204" s="175">
        <f>SUM(B195:B203)</f>
        <v>71039524.379999995</v>
      </c>
      <c r="C204" s="191">
        <f>SUM(C195:C203)</f>
        <v>3280925</v>
      </c>
      <c r="D204" s="175">
        <f>SUM(D195:D203)</f>
        <v>0</v>
      </c>
      <c r="E204" s="175">
        <f>SUM(E195:E203)</f>
        <v>74320449.379999995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3593737</v>
      </c>
      <c r="C209" s="189">
        <v>737542</v>
      </c>
      <c r="D209" s="174"/>
      <c r="E209" s="175">
        <f t="shared" ref="E209:E216" si="11">SUM(B209:C209)-D209</f>
        <v>4331279</v>
      </c>
      <c r="H209" s="259"/>
    </row>
    <row r="210" spans="1:8" ht="12.65" customHeight="1" x14ac:dyDescent="0.3">
      <c r="A210" s="173" t="s">
        <v>334</v>
      </c>
      <c r="B210" s="174">
        <v>8700299</v>
      </c>
      <c r="C210" s="189">
        <v>1596528</v>
      </c>
      <c r="D210" s="174"/>
      <c r="E210" s="175">
        <f t="shared" si="11"/>
        <v>10296827</v>
      </c>
      <c r="H210" s="259"/>
    </row>
    <row r="211" spans="1:8" ht="12.65" customHeight="1" x14ac:dyDescent="0.3">
      <c r="A211" s="173" t="s">
        <v>335</v>
      </c>
      <c r="B211" s="174">
        <v>1976376</v>
      </c>
      <c r="C211" s="189">
        <v>419299</v>
      </c>
      <c r="D211" s="174"/>
      <c r="E211" s="175">
        <f t="shared" si="11"/>
        <v>2395675</v>
      </c>
      <c r="H211" s="259"/>
    </row>
    <row r="212" spans="1:8" ht="12.65" customHeight="1" x14ac:dyDescent="0.3">
      <c r="A212" s="173" t="s">
        <v>336</v>
      </c>
      <c r="B212" s="174">
        <v>4962067</v>
      </c>
      <c r="C212" s="189">
        <v>438531</v>
      </c>
      <c r="D212" s="174"/>
      <c r="E212" s="175">
        <f t="shared" si="11"/>
        <v>5400598</v>
      </c>
      <c r="H212" s="259"/>
    </row>
    <row r="213" spans="1:8" ht="12.65" customHeight="1" x14ac:dyDescent="0.3">
      <c r="A213" s="173" t="s">
        <v>337</v>
      </c>
      <c r="B213" s="174">
        <v>0</v>
      </c>
      <c r="C213" s="189"/>
      <c r="D213" s="174"/>
      <c r="E213" s="175">
        <f t="shared" si="11"/>
        <v>0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19232479</v>
      </c>
      <c r="C217" s="191">
        <f>SUM(C208:C216)</f>
        <v>3191900</v>
      </c>
      <c r="D217" s="175">
        <f>SUM(D208:D216)</f>
        <v>0</v>
      </c>
      <c r="E217" s="175">
        <f>SUM(E208:E216)</f>
        <v>22424379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f>477817+35706</f>
        <v>513523</v>
      </c>
      <c r="D221" s="172">
        <f>C221</f>
        <v>513523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6628731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1146554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356640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42283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f>1970620+2354901+1524080+2369633</f>
        <v>8219234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16393442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14278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f>589485-14278</f>
        <v>575207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589485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27911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27911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17524361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32862570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9328449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2174920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f>197177+98756+62422</f>
        <v>358355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278578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37731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40690763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14631178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11973792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32450709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6080807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7447630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1736335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/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74320451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22424379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51896072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3171161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3171161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95757996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966000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1055448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1874423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375162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-41031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19583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4249585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f>11027886+5029578</f>
        <v>16057464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-51070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16006394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1790269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46730000+46333321+19583</f>
        <v>93082904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94873173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19583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94853590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f>647574-19999144</f>
        <v>-19351570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95757999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95757996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E141+E147</f>
        <v>30023544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E142</f>
        <v>24141142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54164686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f>D221</f>
        <v>513523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D229</f>
        <v>16393442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f>D236</f>
        <v>589485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C239</f>
        <v>27911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17524361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36640325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f>643936+124608</f>
        <v>768544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4005113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4773657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41413982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19331559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3999311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f>2546281+26014</f>
        <v>2572295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3145089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492886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>3882607+253800</f>
        <v>4136407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4213443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814889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169966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35109+275445</f>
        <v>310554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6100476.3899999997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45503501-45286875</f>
        <v>216626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45503501.390000001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-4089519.3900000006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344294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-3745225.3900000006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4392899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647673.6099999994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Snoqualmie Valley Hospital   H-0     FYE 12/31/2020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45</v>
      </c>
      <c r="C414" s="194">
        <f>E138</f>
        <v>33</v>
      </c>
      <c r="D414" s="179"/>
    </row>
    <row r="415" spans="1:5" ht="12.65" customHeight="1" x14ac:dyDescent="0.3">
      <c r="A415" s="179" t="s">
        <v>464</v>
      </c>
      <c r="B415" s="179">
        <f>D111</f>
        <v>134</v>
      </c>
      <c r="C415" s="179">
        <f>E139</f>
        <v>115</v>
      </c>
      <c r="D415" s="194">
        <f>SUM(C59:H59)+N59</f>
        <v>115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263</v>
      </c>
      <c r="C417" s="194">
        <f>E144</f>
        <v>267</v>
      </c>
      <c r="D417" s="179"/>
    </row>
    <row r="418" spans="1:7" ht="12.65" customHeight="1" x14ac:dyDescent="0.3">
      <c r="A418" s="179" t="s">
        <v>466</v>
      </c>
      <c r="B418" s="179">
        <f>D112</f>
        <v>8144</v>
      </c>
      <c r="C418" s="179">
        <f>E145</f>
        <v>8267</v>
      </c>
      <c r="D418" s="179">
        <f>K59+L59</f>
        <v>8267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19331559</v>
      </c>
      <c r="C427" s="179">
        <f t="shared" ref="C427:C434" si="13">CE61</f>
        <v>19331559</v>
      </c>
      <c r="D427" s="179"/>
    </row>
    <row r="428" spans="1:7" ht="12.65" customHeight="1" x14ac:dyDescent="0.3">
      <c r="A428" s="179" t="s">
        <v>3</v>
      </c>
      <c r="B428" s="179">
        <f t="shared" si="12"/>
        <v>3999311</v>
      </c>
      <c r="C428" s="179">
        <f t="shared" si="13"/>
        <v>3999311</v>
      </c>
      <c r="D428" s="179">
        <f>D173</f>
        <v>3999310</v>
      </c>
    </row>
    <row r="429" spans="1:7" ht="12.65" customHeight="1" x14ac:dyDescent="0.3">
      <c r="A429" s="179" t="s">
        <v>236</v>
      </c>
      <c r="B429" s="179">
        <f t="shared" si="12"/>
        <v>2572295</v>
      </c>
      <c r="C429" s="179">
        <f t="shared" si="13"/>
        <v>2572295</v>
      </c>
      <c r="D429" s="179"/>
    </row>
    <row r="430" spans="1:7" ht="12.65" customHeight="1" x14ac:dyDescent="0.3">
      <c r="A430" s="179" t="s">
        <v>237</v>
      </c>
      <c r="B430" s="179">
        <f t="shared" si="12"/>
        <v>3145089</v>
      </c>
      <c r="C430" s="179">
        <f t="shared" si="13"/>
        <v>3145089</v>
      </c>
      <c r="D430" s="179"/>
    </row>
    <row r="431" spans="1:7" ht="12.65" customHeight="1" x14ac:dyDescent="0.3">
      <c r="A431" s="179" t="s">
        <v>444</v>
      </c>
      <c r="B431" s="179">
        <f t="shared" si="12"/>
        <v>492886</v>
      </c>
      <c r="C431" s="179">
        <f t="shared" si="13"/>
        <v>492887</v>
      </c>
      <c r="D431" s="179"/>
    </row>
    <row r="432" spans="1:7" ht="12.65" customHeight="1" x14ac:dyDescent="0.3">
      <c r="A432" s="179" t="s">
        <v>445</v>
      </c>
      <c r="B432" s="179">
        <f t="shared" si="12"/>
        <v>4136407</v>
      </c>
      <c r="C432" s="179">
        <f t="shared" si="13"/>
        <v>4136406</v>
      </c>
      <c r="D432" s="179"/>
    </row>
    <row r="433" spans="1:7" ht="12.65" customHeight="1" x14ac:dyDescent="0.3">
      <c r="A433" s="179" t="s">
        <v>6</v>
      </c>
      <c r="B433" s="179">
        <f t="shared" si="12"/>
        <v>4213443</v>
      </c>
      <c r="C433" s="179">
        <f t="shared" si="13"/>
        <v>4213443</v>
      </c>
      <c r="D433" s="179">
        <f>C217</f>
        <v>3191900</v>
      </c>
    </row>
    <row r="434" spans="1:7" ht="12.65" customHeight="1" x14ac:dyDescent="0.3">
      <c r="A434" s="179" t="s">
        <v>474</v>
      </c>
      <c r="B434" s="179">
        <f t="shared" si="12"/>
        <v>814889</v>
      </c>
      <c r="C434" s="179">
        <f t="shared" si="13"/>
        <v>814889</v>
      </c>
      <c r="D434" s="179">
        <f>D177</f>
        <v>814889</v>
      </c>
    </row>
    <row r="435" spans="1:7" ht="12.65" customHeight="1" x14ac:dyDescent="0.3">
      <c r="A435" s="179" t="s">
        <v>447</v>
      </c>
      <c r="B435" s="179">
        <f t="shared" si="12"/>
        <v>169966</v>
      </c>
      <c r="C435" s="179"/>
      <c r="D435" s="179">
        <f>D181</f>
        <v>169966</v>
      </c>
    </row>
    <row r="436" spans="1:7" ht="12.65" customHeight="1" x14ac:dyDescent="0.3">
      <c r="A436" s="179" t="s">
        <v>475</v>
      </c>
      <c r="B436" s="179">
        <f t="shared" si="12"/>
        <v>310554</v>
      </c>
      <c r="C436" s="179"/>
      <c r="D436" s="179">
        <f>D186</f>
        <v>310554</v>
      </c>
    </row>
    <row r="437" spans="1:7" ht="12.65" customHeight="1" x14ac:dyDescent="0.3">
      <c r="A437" s="194" t="s">
        <v>449</v>
      </c>
      <c r="B437" s="194">
        <f t="shared" si="12"/>
        <v>6100476.3899999997</v>
      </c>
      <c r="C437" s="194"/>
      <c r="D437" s="194">
        <f>D190</f>
        <v>6100476</v>
      </c>
    </row>
    <row r="438" spans="1:7" ht="12.65" customHeight="1" x14ac:dyDescent="0.3">
      <c r="A438" s="194" t="s">
        <v>476</v>
      </c>
      <c r="B438" s="194">
        <f>C386+C387+C388</f>
        <v>6580996.3899999997</v>
      </c>
      <c r="C438" s="194">
        <f>CD69</f>
        <v>479520</v>
      </c>
      <c r="D438" s="194">
        <f>D181+D186+D190</f>
        <v>6580996</v>
      </c>
    </row>
    <row r="439" spans="1:7" ht="12.65" customHeight="1" x14ac:dyDescent="0.3">
      <c r="A439" s="179" t="s">
        <v>451</v>
      </c>
      <c r="B439" s="194">
        <f>C389</f>
        <v>216626</v>
      </c>
      <c r="C439" s="194">
        <f>SUM(C69:CC69)</f>
        <v>216630</v>
      </c>
      <c r="D439" s="179"/>
    </row>
    <row r="440" spans="1:7" ht="12.65" customHeight="1" x14ac:dyDescent="0.3">
      <c r="A440" s="179" t="s">
        <v>477</v>
      </c>
      <c r="B440" s="194">
        <f>B438+B439</f>
        <v>6797622.3899999997</v>
      </c>
      <c r="C440" s="194">
        <f>CE69</f>
        <v>696150</v>
      </c>
      <c r="D440" s="179"/>
    </row>
    <row r="441" spans="1:7" ht="12.65" customHeight="1" x14ac:dyDescent="0.3">
      <c r="A441" s="179" t="s">
        <v>478</v>
      </c>
      <c r="B441" s="179">
        <f>D390</f>
        <v>45503501.390000001</v>
      </c>
      <c r="C441" s="179">
        <f>SUM(C427:C437)+C440</f>
        <v>39402029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513523</v>
      </c>
      <c r="C444" s="179">
        <f>C363</f>
        <v>513523</v>
      </c>
      <c r="D444" s="179"/>
    </row>
    <row r="445" spans="1:7" ht="12.65" customHeight="1" x14ac:dyDescent="0.3">
      <c r="A445" s="179" t="s">
        <v>343</v>
      </c>
      <c r="B445" s="179">
        <f>D229</f>
        <v>16393442</v>
      </c>
      <c r="C445" s="179">
        <f>C364</f>
        <v>16393442</v>
      </c>
      <c r="D445" s="179"/>
    </row>
    <row r="446" spans="1:7" ht="12.65" customHeight="1" x14ac:dyDescent="0.3">
      <c r="A446" s="179" t="s">
        <v>351</v>
      </c>
      <c r="B446" s="179">
        <f>D236</f>
        <v>589485</v>
      </c>
      <c r="C446" s="179">
        <f>C365</f>
        <v>589485</v>
      </c>
      <c r="D446" s="179"/>
    </row>
    <row r="447" spans="1:7" ht="12.65" customHeight="1" x14ac:dyDescent="0.3">
      <c r="A447" s="179" t="s">
        <v>356</v>
      </c>
      <c r="B447" s="179">
        <f>D240</f>
        <v>27911</v>
      </c>
      <c r="C447" s="179">
        <f>C366</f>
        <v>27911</v>
      </c>
      <c r="D447" s="179"/>
    </row>
    <row r="448" spans="1:7" ht="12.65" customHeight="1" x14ac:dyDescent="0.3">
      <c r="A448" s="179" t="s">
        <v>358</v>
      </c>
      <c r="B448" s="179">
        <f>D242</f>
        <v>17524361</v>
      </c>
      <c r="C448" s="179">
        <f>D367</f>
        <v>17524361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14278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575207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768544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4005113</v>
      </c>
      <c r="C459" s="194">
        <f>CE72</f>
        <v>4005113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30023544</v>
      </c>
      <c r="C463" s="194">
        <f>CE73</f>
        <v>29126526</v>
      </c>
      <c r="D463" s="194">
        <f>E141+E147+E153</f>
        <v>30023544</v>
      </c>
    </row>
    <row r="464" spans="1:7" ht="12.65" customHeight="1" x14ac:dyDescent="0.3">
      <c r="A464" s="179" t="s">
        <v>246</v>
      </c>
      <c r="B464" s="194">
        <f>C360</f>
        <v>24141142</v>
      </c>
      <c r="C464" s="194">
        <f>CE74</f>
        <v>24524685</v>
      </c>
      <c r="D464" s="194">
        <f>E142+E148+E154</f>
        <v>24141142</v>
      </c>
    </row>
    <row r="465" spans="1:7" ht="12.65" customHeight="1" x14ac:dyDescent="0.3">
      <c r="A465" s="179" t="s">
        <v>247</v>
      </c>
      <c r="B465" s="194">
        <f>D361</f>
        <v>54164686</v>
      </c>
      <c r="C465" s="194">
        <f>CE75</f>
        <v>53651211</v>
      </c>
      <c r="D465" s="194">
        <f>D463+D464</f>
        <v>54164686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14631178</v>
      </c>
      <c r="C468" s="179">
        <f>E195</f>
        <v>14631177.529999999</v>
      </c>
      <c r="D468" s="179"/>
    </row>
    <row r="469" spans="1:7" ht="12.65" customHeight="1" x14ac:dyDescent="0.3">
      <c r="A469" s="179" t="s">
        <v>333</v>
      </c>
      <c r="B469" s="179">
        <f t="shared" si="14"/>
        <v>11973792</v>
      </c>
      <c r="C469" s="179">
        <f>E196</f>
        <v>11973791.33</v>
      </c>
      <c r="D469" s="179"/>
    </row>
    <row r="470" spans="1:7" ht="12.65" customHeight="1" x14ac:dyDescent="0.3">
      <c r="A470" s="179" t="s">
        <v>334</v>
      </c>
      <c r="B470" s="179">
        <f t="shared" si="14"/>
        <v>32450709</v>
      </c>
      <c r="C470" s="179">
        <f>E197</f>
        <v>32450709</v>
      </c>
      <c r="D470" s="179"/>
    </row>
    <row r="471" spans="1:7" ht="12.65" customHeight="1" x14ac:dyDescent="0.3">
      <c r="A471" s="179" t="s">
        <v>494</v>
      </c>
      <c r="B471" s="179">
        <f t="shared" si="14"/>
        <v>6080807</v>
      </c>
      <c r="C471" s="179">
        <f>E198</f>
        <v>6080806.5199999996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7447630</v>
      </c>
      <c r="C473" s="179">
        <f>SUM(E200:E201)</f>
        <v>7447630</v>
      </c>
      <c r="D473" s="179"/>
    </row>
    <row r="474" spans="1:7" ht="12.65" customHeight="1" x14ac:dyDescent="0.3">
      <c r="A474" s="179" t="s">
        <v>339</v>
      </c>
      <c r="B474" s="179">
        <f t="shared" si="14"/>
        <v>1736335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1736335</v>
      </c>
      <c r="D475" s="179"/>
    </row>
    <row r="476" spans="1:7" ht="12.65" customHeight="1" x14ac:dyDescent="0.3">
      <c r="A476" s="179" t="s">
        <v>203</v>
      </c>
      <c r="B476" s="179">
        <f>D275</f>
        <v>74320451</v>
      </c>
      <c r="C476" s="179">
        <f>E204</f>
        <v>74320449.379999995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22424379</v>
      </c>
      <c r="C478" s="179">
        <f>E217</f>
        <v>22424379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95757996</v>
      </c>
    </row>
    <row r="482" spans="1:12" ht="12.65" customHeight="1" x14ac:dyDescent="0.3">
      <c r="A482" s="180" t="s">
        <v>499</v>
      </c>
      <c r="C482" s="180">
        <f>D339</f>
        <v>95757999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195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302773</v>
      </c>
      <c r="C498" s="240">
        <f>E71</f>
        <v>352746</v>
      </c>
      <c r="D498" s="240">
        <f>'Prior Year'!E59</f>
        <v>138</v>
      </c>
      <c r="E498" s="180">
        <f>E59</f>
        <v>115</v>
      </c>
      <c r="F498" s="263">
        <f t="shared" si="15"/>
        <v>2194.0072463768115</v>
      </c>
      <c r="G498" s="263">
        <f t="shared" si="15"/>
        <v>3067.3565217391306</v>
      </c>
      <c r="H498" s="265">
        <f t="shared" si="16"/>
        <v>0.39806125381061075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6485827</v>
      </c>
      <c r="C505" s="240">
        <f>L71</f>
        <v>8833382</v>
      </c>
      <c r="D505" s="240">
        <f>'Prior Year'!L59</f>
        <v>8143</v>
      </c>
      <c r="E505" s="180">
        <f>L59</f>
        <v>8267</v>
      </c>
      <c r="F505" s="263">
        <f t="shared" si="15"/>
        <v>796.49109664742718</v>
      </c>
      <c r="G505" s="263">
        <f t="shared" si="15"/>
        <v>1068.5111890649571</v>
      </c>
      <c r="H505" s="265">
        <f t="shared" si="16"/>
        <v>0.34152307987184138</v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835480</v>
      </c>
      <c r="C507" s="240">
        <f>N71</f>
        <v>836849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308893</v>
      </c>
      <c r="C509" s="240">
        <f>P71</f>
        <v>250044</v>
      </c>
      <c r="D509" s="240">
        <f>'Prior Year'!P59</f>
        <v>15300</v>
      </c>
      <c r="E509" s="180">
        <f>P59</f>
        <v>5985</v>
      </c>
      <c r="F509" s="263">
        <f t="shared" si="15"/>
        <v>20.189084967320262</v>
      </c>
      <c r="G509" s="263">
        <f t="shared" si="15"/>
        <v>41.778446115288219</v>
      </c>
      <c r="H509" s="265">
        <f t="shared" si="16"/>
        <v>1.0693580805130245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428646</v>
      </c>
      <c r="C512" s="240">
        <f>S71</f>
        <v>510769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1676024</v>
      </c>
      <c r="C514" s="240">
        <f>U71</f>
        <v>2879096</v>
      </c>
      <c r="D514" s="240">
        <f>'Prior Year'!U59</f>
        <v>53952</v>
      </c>
      <c r="E514" s="180">
        <f>U59</f>
        <v>103486</v>
      </c>
      <c r="F514" s="263">
        <f t="shared" si="17"/>
        <v>31.065094899169633</v>
      </c>
      <c r="G514" s="263">
        <f t="shared" si="17"/>
        <v>27.821115899735229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216953</v>
      </c>
      <c r="C516" s="240">
        <f>W71</f>
        <v>81279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276900</v>
      </c>
      <c r="C517" s="240">
        <f>X71</f>
        <v>228281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1425048</v>
      </c>
      <c r="C518" s="240">
        <f>Y71</f>
        <v>1280056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1567248</v>
      </c>
      <c r="C521" s="240">
        <f>AB71</f>
        <v>1627524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927182</v>
      </c>
      <c r="C524" s="240">
        <f>AE71</f>
        <v>926481</v>
      </c>
      <c r="D524" s="240">
        <f>'Prior Year'!AE59</f>
        <v>17948</v>
      </c>
      <c r="E524" s="180">
        <f>AE59</f>
        <v>16063</v>
      </c>
      <c r="F524" s="263">
        <f t="shared" si="17"/>
        <v>51.659349231112103</v>
      </c>
      <c r="G524" s="263">
        <f t="shared" si="17"/>
        <v>57.677955550021792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3136983</v>
      </c>
      <c r="C526" s="240">
        <f>AG71</f>
        <v>3393211</v>
      </c>
      <c r="D526" s="240">
        <f>'Prior Year'!AG59</f>
        <v>3960</v>
      </c>
      <c r="E526" s="180">
        <f>AG59</f>
        <v>3200</v>
      </c>
      <c r="F526" s="263">
        <f t="shared" si="17"/>
        <v>792.1674242424242</v>
      </c>
      <c r="G526" s="263">
        <f t="shared" si="17"/>
        <v>1060.3784375</v>
      </c>
      <c r="H526" s="265">
        <f t="shared" si="16"/>
        <v>0.33857869567670607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1978341</v>
      </c>
      <c r="C529" s="240">
        <f>AJ71</f>
        <v>2083638</v>
      </c>
      <c r="D529" s="240">
        <f>'Prior Year'!AJ59</f>
        <v>8372</v>
      </c>
      <c r="E529" s="180">
        <f>AJ59</f>
        <v>8720</v>
      </c>
      <c r="F529" s="263">
        <f t="shared" si="18"/>
        <v>236.30446727185858</v>
      </c>
      <c r="G529" s="263">
        <f t="shared" si="18"/>
        <v>238.9493119266055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603367</v>
      </c>
      <c r="C530" s="240">
        <f>AK71</f>
        <v>641036</v>
      </c>
      <c r="D530" s="240">
        <f>'Prior Year'!AK59</f>
        <v>11101</v>
      </c>
      <c r="E530" s="180">
        <f>AK59</f>
        <v>12087</v>
      </c>
      <c r="F530" s="263">
        <f t="shared" si="18"/>
        <v>54.352490766597604</v>
      </c>
      <c r="G530" s="263">
        <f t="shared" si="18"/>
        <v>53.035161744022503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262729</v>
      </c>
      <c r="C531" s="240">
        <f>AL71</f>
        <v>294263</v>
      </c>
      <c r="D531" s="240">
        <f>'Prior Year'!AL59</f>
        <v>4053</v>
      </c>
      <c r="E531" s="180">
        <f>AL59</f>
        <v>3979</v>
      </c>
      <c r="F531" s="263">
        <f t="shared" si="18"/>
        <v>64.82334073525783</v>
      </c>
      <c r="G531" s="263">
        <f t="shared" si="18"/>
        <v>73.954008544860514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350378</v>
      </c>
      <c r="C532" s="240">
        <f>AM71</f>
        <v>312339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2657859</v>
      </c>
      <c r="C535" s="240">
        <f>AP71</f>
        <v>2638222</v>
      </c>
      <c r="D535" s="240">
        <f>'Prior Year'!AP59</f>
        <v>11086</v>
      </c>
      <c r="E535" s="180">
        <f>AP59</f>
        <v>9450</v>
      </c>
      <c r="F535" s="263">
        <f t="shared" si="18"/>
        <v>239.74914306332312</v>
      </c>
      <c r="G535" s="263">
        <f t="shared" si="18"/>
        <v>279.17693121693122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224170</v>
      </c>
      <c r="C541" s="240">
        <f>AV71</f>
        <v>188714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1260661</v>
      </c>
      <c r="C544" s="240">
        <f>AY71</f>
        <v>1322650</v>
      </c>
      <c r="D544" s="240">
        <f>'Prior Year'!AY59</f>
        <v>23563</v>
      </c>
      <c r="E544" s="180">
        <f>AY59</f>
        <v>24311</v>
      </c>
      <c r="F544" s="263">
        <f t="shared" ref="F544:G550" si="19">IF(B544=0,"",IF(D544=0,"",B544/D544))</f>
        <v>53.50171879641811</v>
      </c>
      <c r="G544" s="263">
        <f t="shared" si="19"/>
        <v>54.405413187446015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50910</v>
      </c>
      <c r="C545" s="240">
        <f>AZ71</f>
        <v>65035</v>
      </c>
      <c r="D545" s="240">
        <f>'Prior Year'!AZ59</f>
        <v>12688</v>
      </c>
      <c r="E545" s="180">
        <f>AZ59</f>
        <v>11863</v>
      </c>
      <c r="F545" s="263">
        <f t="shared" si="19"/>
        <v>4.0124527112232027</v>
      </c>
      <c r="G545" s="263">
        <f t="shared" si="19"/>
        <v>5.4821714574728144</v>
      </c>
      <c r="H545" s="265">
        <f t="shared" si="16"/>
        <v>0.36628936264810608</v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298085</v>
      </c>
      <c r="C547" s="240">
        <f>BB71</f>
        <v>681208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1666978</v>
      </c>
      <c r="C550" s="240">
        <f>BE71</f>
        <v>1786953</v>
      </c>
      <c r="D550" s="240">
        <f>'Prior Year'!BE59</f>
        <v>47748</v>
      </c>
      <c r="E550" s="180">
        <f>BE59</f>
        <v>47748</v>
      </c>
      <c r="F550" s="263">
        <f t="shared" si="19"/>
        <v>34.911996313981739</v>
      </c>
      <c r="G550" s="263">
        <f t="shared" si="19"/>
        <v>37.424667001759239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708115</v>
      </c>
      <c r="C551" s="240">
        <f>BF71</f>
        <v>790490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1356118</v>
      </c>
      <c r="C553" s="240">
        <f>BH71</f>
        <v>1243122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510412</v>
      </c>
      <c r="C555" s="240">
        <f>BJ71</f>
        <v>547963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1197487</v>
      </c>
      <c r="C556" s="240">
        <f>BK71</f>
        <v>1367247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613734</v>
      </c>
      <c r="C557" s="240">
        <f>BL71</f>
        <v>681754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1846617</v>
      </c>
      <c r="C559" s="240">
        <f>BN71</f>
        <v>1846171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27933</v>
      </c>
      <c r="C561" s="240">
        <f>BP71</f>
        <v>24733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276040</v>
      </c>
      <c r="C563" s="240">
        <f>BR71</f>
        <v>241311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323276</v>
      </c>
      <c r="C567" s="240">
        <f>BV71</f>
        <v>370607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153923</v>
      </c>
      <c r="C568" s="240">
        <f>BW71</f>
        <v>210745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719528</v>
      </c>
      <c r="C570" s="240">
        <f>BY71</f>
        <v>332354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83400</v>
      </c>
      <c r="C574" s="240">
        <f>CC71</f>
        <v>52236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224719</v>
      </c>
      <c r="C575" s="240">
        <f>CD71</f>
        <v>479520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42682</v>
      </c>
      <c r="E612" s="180">
        <f>SUM(C624:D647)+SUM(C668:D713)</f>
        <v>36747885.55130969</v>
      </c>
      <c r="F612" s="180">
        <f>CE64-(AX64+BD64+BE64+BG64+BJ64+BN64+BP64+BQ64+CB64+CC64+CD64)</f>
        <v>3023878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200.26999999999995</v>
      </c>
      <c r="I612" s="180">
        <f>CE78-(AX78+AY78+AZ78+BD78+BE78+BF78+BG78+BJ78+BN78+BO78+BP78+BQ78+BR78+CB78+CC78+CD78)</f>
        <v>15989.296808243273</v>
      </c>
      <c r="J612" s="180">
        <f>CE79-(AX79+AY79+AZ79+BA79+BD79+BE79+BF79+BG79+BJ79+BN79+BO79+BP79+BQ79+BR79+CB79+CC79+CD79)</f>
        <v>206746</v>
      </c>
      <c r="K612" s="180">
        <f>CE75-(AW75+AX75+AY75+AZ75+BA75+BB75+BC75+BD75+BE75+BF75+BG75+BH75+BI75+BJ75+BK75+BL75+BM75+BN75+BO75+BP75+BQ75+BR75+BS75+BT75+BU75+BV75+BW75+BX75+CB75+CC75+CD75)</f>
        <v>53651211</v>
      </c>
      <c r="L612" s="197">
        <f>CE80-(AW80+AX80+AY80+AZ80+BA80+BB80+BC80+BD80+BE80+BF80+BG80+BH80+BI80+BJ80+BK80+BL80+BM80+BN80+BO80+BP80+BQ80+BR80+BS80+BT80+BU80+BV80+BW80+BX80+BY80+BZ80+CA80+CB80+CC80+CD80)</f>
        <v>62.33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1786953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479520</v>
      </c>
      <c r="D615" s="266">
        <f>SUM(C614:C615)</f>
        <v>2266473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547963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1846171</v>
      </c>
      <c r="D619" s="180">
        <f>(D615/D612)*BN76</f>
        <v>183040.4486903144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52236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24733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2654143.4486903143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1322650</v>
      </c>
      <c r="D625" s="180">
        <f>(D615/D612)*AY76</f>
        <v>126115.77187104634</v>
      </c>
      <c r="E625" s="180">
        <f>(E623/E612)*SUM(C625:D625)</f>
        <v>104638.18868515173</v>
      </c>
      <c r="F625" s="180">
        <f>(F624/F612)*AY64</f>
        <v>0</v>
      </c>
      <c r="G625" s="180">
        <f>SUM(C625:F625)</f>
        <v>1553403.9605561981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241311</v>
      </c>
      <c r="D626" s="180">
        <f>(D615/D612)*BR76</f>
        <v>0</v>
      </c>
      <c r="E626" s="180">
        <f>(E623/E612)*SUM(C626:D626)</f>
        <v>17428.866998419235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65035</v>
      </c>
      <c r="D628" s="180">
        <f>(D615/D612)*AZ76</f>
        <v>39135.715313246801</v>
      </c>
      <c r="E628" s="180">
        <f>(E623/E612)*SUM(C628:D628)</f>
        <v>7523.8076271896934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790490</v>
      </c>
      <c r="D629" s="180">
        <f>(D615/D612)*BF76</f>
        <v>43383.825523639942</v>
      </c>
      <c r="E629" s="180">
        <f>(E623/E612)*SUM(C629:D629)</f>
        <v>60227.159137024697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681208</v>
      </c>
      <c r="D632" s="180">
        <f>(D615/D612)*BB76</f>
        <v>8336.9162878965362</v>
      </c>
      <c r="E632" s="180">
        <f>(E623/E612)*SUM(C632:D632)</f>
        <v>49802.89599486917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1367247</v>
      </c>
      <c r="D635" s="180">
        <f>(D615/D612)*BK76</f>
        <v>0</v>
      </c>
      <c r="E635" s="180">
        <f>(E623/E612)*SUM(C635:D635)</f>
        <v>98750.434571932914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1243122</v>
      </c>
      <c r="D636" s="180">
        <f>(D615/D612)*BH76</f>
        <v>0</v>
      </c>
      <c r="E636" s="180">
        <f>(E623/E612)*SUM(C636:D636)</f>
        <v>89785.41384689846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681754</v>
      </c>
      <c r="D637" s="180">
        <f>(D615/D612)*BL76</f>
        <v>0</v>
      </c>
      <c r="E637" s="180">
        <f>(E623/E612)*SUM(C637:D637)</f>
        <v>49240.191253777521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370607</v>
      </c>
      <c r="D642" s="180">
        <f>(D615/D612)*BV76</f>
        <v>8390.0176655264513</v>
      </c>
      <c r="E642" s="180">
        <f>(E623/E612)*SUM(C642:D642)</f>
        <v>27373.342341169719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210745</v>
      </c>
      <c r="D643" s="180">
        <f>(D615/D612)*BW76</f>
        <v>0</v>
      </c>
      <c r="E643" s="180">
        <f>(E623/E612)*SUM(C643:D643)</f>
        <v>15221.21484549756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332354</v>
      </c>
      <c r="D645" s="180">
        <f>(D615/D612)*BY76</f>
        <v>4566.7184761726248</v>
      </c>
      <c r="E645" s="180">
        <f>(E623/E612)*SUM(C645:D645)</f>
        <v>24334.350242355562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12044099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352746</v>
      </c>
      <c r="D670" s="180">
        <f>(D615/D612)*E76</f>
        <v>145030.4825828218</v>
      </c>
      <c r="E670" s="180">
        <f>(E623/E612)*SUM(C670:D670)</f>
        <v>35952.277806966733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8833382</v>
      </c>
      <c r="D677" s="180">
        <f>(D615/D612)*L76</f>
        <v>580121.93033128721</v>
      </c>
      <c r="E677" s="180">
        <f>(E623/E612)*SUM(C677:D677)</f>
        <v>679897.34405327868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836849</v>
      </c>
      <c r="D679" s="180">
        <f>(D615/D612)*N76</f>
        <v>0</v>
      </c>
      <c r="E679" s="180">
        <f>(E623/E612)*SUM(C679:D679)</f>
        <v>60442.043333126705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250044</v>
      </c>
      <c r="D681" s="180">
        <f>(D615/D612)*P76</f>
        <v>57880.501616606525</v>
      </c>
      <c r="E681" s="180">
        <f>(E623/E612)*SUM(C681:D681)</f>
        <v>22240.076847845161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510769</v>
      </c>
      <c r="D684" s="180">
        <f>(D615/D612)*S76</f>
        <v>94042.539782578126</v>
      </c>
      <c r="E684" s="180">
        <f>(E623/E612)*SUM(C684:D684)</f>
        <v>43682.96466377288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2879096</v>
      </c>
      <c r="D686" s="180">
        <f>(D615/D612)*U76</f>
        <v>49702.889461599734</v>
      </c>
      <c r="E686" s="180">
        <f>(E623/E612)*SUM(C686:D686)</f>
        <v>211534.68474103618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81279</v>
      </c>
      <c r="D688" s="180">
        <f>(D615/D612)*W76</f>
        <v>25023.493194320788</v>
      </c>
      <c r="E688" s="180">
        <f>(E623/E612)*SUM(C688:D688)</f>
        <v>7677.7768750043842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228281</v>
      </c>
      <c r="D689" s="180">
        <f>(D615/D612)*X76</f>
        <v>44359.828844477765</v>
      </c>
      <c r="E689" s="180">
        <f>(E623/E612)*SUM(C689:D689)</f>
        <v>19691.687259466769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1280056</v>
      </c>
      <c r="D690" s="180">
        <f>(D615/D612)*Y76</f>
        <v>44359.828844477765</v>
      </c>
      <c r="E690" s="180">
        <f>(E623/E612)*SUM(C690:D690)</f>
        <v>95656.921282210809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1627524</v>
      </c>
      <c r="D693" s="180">
        <f>(D615/D612)*AB76</f>
        <v>51880.045944426216</v>
      </c>
      <c r="E693" s="180">
        <f>(E623/E612)*SUM(C693:D693)</f>
        <v>121296.21009142787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926481</v>
      </c>
      <c r="D696" s="180">
        <f>(D615/D612)*AE76</f>
        <v>66152.634223794565</v>
      </c>
      <c r="E696" s="180">
        <f>(E623/E612)*SUM(C696:D696)</f>
        <v>71693.704758772044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3393211</v>
      </c>
      <c r="D698" s="180">
        <f>(D615/D612)*AG76</f>
        <v>206936.06862377582</v>
      </c>
      <c r="E698" s="180">
        <f>(E623/E612)*SUM(C698:D698)</f>
        <v>260023.30782182608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2083638</v>
      </c>
      <c r="D701" s="180">
        <f>(D615/D612)*AJ76</f>
        <v>85599.420739421766</v>
      </c>
      <c r="E701" s="180">
        <f>(E623/E612)*SUM(C701:D701)</f>
        <v>156674.79101268225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641036</v>
      </c>
      <c r="D702" s="180">
        <f>(D615/D612)*AK76</f>
        <v>36751.463457663653</v>
      </c>
      <c r="E702" s="180">
        <f>(E623/E612)*SUM(C702:D702)</f>
        <v>48953.705192882036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294263</v>
      </c>
      <c r="D703" s="180">
        <f>(D615/D612)*AL76</f>
        <v>19600.780510753946</v>
      </c>
      <c r="E703" s="180">
        <f>(E623/E612)*SUM(C703:D703)</f>
        <v>22669.045696810248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312339</v>
      </c>
      <c r="D704" s="180">
        <f>(D615/D612)*AM76</f>
        <v>0</v>
      </c>
      <c r="E704" s="180">
        <f>(E623/E612)*SUM(C704:D704)</f>
        <v>22558.917286900578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2638222</v>
      </c>
      <c r="D707" s="180">
        <f>(D615/D612)*AP76</f>
        <v>346061.67801415117</v>
      </c>
      <c r="E707" s="180">
        <f>(E623/E612)*SUM(C707:D707)</f>
        <v>215542.11498714113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188714</v>
      </c>
      <c r="D713" s="180">
        <f>(D615/D612)*AV76</f>
        <v>0</v>
      </c>
      <c r="E713" s="180">
        <f>(E623/E612)*SUM(C713:D713)</f>
        <v>13630.009434877347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39402029</v>
      </c>
      <c r="D715" s="180">
        <f>SUM(D616:D647)+SUM(D668:D713)</f>
        <v>2266473</v>
      </c>
      <c r="E715" s="180">
        <f>SUM(E624:E647)+SUM(E668:E713)</f>
        <v>2654143.4486903148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39402029</v>
      </c>
      <c r="D716" s="180">
        <f>D615</f>
        <v>2266473</v>
      </c>
      <c r="E716" s="180">
        <f>E623</f>
        <v>2654143.4486903143</v>
      </c>
      <c r="F716" s="180">
        <f>F624</f>
        <v>0</v>
      </c>
      <c r="G716" s="180">
        <f>G625</f>
        <v>1553403.9605561981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12044099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195*2020*A</v>
      </c>
      <c r="B722" s="276">
        <f>ROUND(C165,0)</f>
        <v>1326715</v>
      </c>
      <c r="C722" s="276">
        <f>ROUND(C166,0)</f>
        <v>109101</v>
      </c>
      <c r="D722" s="276">
        <f>ROUND(C167,0)</f>
        <v>209800</v>
      </c>
      <c r="E722" s="276">
        <f>ROUND(C168,0)</f>
        <v>2067407</v>
      </c>
      <c r="F722" s="276">
        <f>ROUND(C169,0)</f>
        <v>21801</v>
      </c>
      <c r="G722" s="276">
        <f>ROUND(C170,0)</f>
        <v>156414</v>
      </c>
      <c r="H722" s="276">
        <f>ROUND(C171+C172,0)</f>
        <v>108072</v>
      </c>
      <c r="I722" s="276">
        <f>ROUND(C175,0)</f>
        <v>0</v>
      </c>
      <c r="J722" s="276">
        <f>ROUND(C176,0)</f>
        <v>814889</v>
      </c>
      <c r="K722" s="276">
        <f>ROUND(C179,0)</f>
        <v>85432</v>
      </c>
      <c r="L722" s="276">
        <f>ROUND(C180,0)</f>
        <v>84534</v>
      </c>
      <c r="M722" s="276">
        <f>ROUND(C183,0)</f>
        <v>35109</v>
      </c>
      <c r="N722" s="276">
        <f>ROUND(C184,0)</f>
        <v>275445</v>
      </c>
      <c r="O722" s="276">
        <f>ROUND(C185,0)</f>
        <v>0</v>
      </c>
      <c r="P722" s="276">
        <f>ROUND(C188,0)</f>
        <v>0</v>
      </c>
      <c r="Q722" s="276">
        <f>ROUND(C189,0)</f>
        <v>6100476</v>
      </c>
      <c r="R722" s="276">
        <f>ROUND(B195,0)</f>
        <v>14631178</v>
      </c>
      <c r="S722" s="276">
        <f>ROUND(C195,0)</f>
        <v>0</v>
      </c>
      <c r="T722" s="276">
        <f>ROUND(D195,0)</f>
        <v>0</v>
      </c>
      <c r="U722" s="276">
        <f>ROUND(B196,0)</f>
        <v>11955882</v>
      </c>
      <c r="V722" s="276">
        <f>ROUND(C196,0)</f>
        <v>17909</v>
      </c>
      <c r="W722" s="276">
        <f>ROUND(D196,0)</f>
        <v>0</v>
      </c>
      <c r="X722" s="276">
        <f>ROUND(B197,0)</f>
        <v>32029211</v>
      </c>
      <c r="Y722" s="276">
        <f>ROUND(C197,0)</f>
        <v>421498</v>
      </c>
      <c r="Z722" s="276">
        <f>ROUND(D197,0)</f>
        <v>0</v>
      </c>
      <c r="AA722" s="276">
        <f>ROUND(B198,0)</f>
        <v>6074301</v>
      </c>
      <c r="AB722" s="276">
        <f>ROUND(C198,0)</f>
        <v>6506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6348953</v>
      </c>
      <c r="AH722" s="276">
        <f>ROUND(C200,0)</f>
        <v>1098677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1736335</v>
      </c>
      <c r="AR722" s="276">
        <f>ROUND(D203,0)</f>
        <v>0</v>
      </c>
      <c r="AS722" s="276"/>
      <c r="AT722" s="276"/>
      <c r="AU722" s="276"/>
      <c r="AV722" s="276">
        <f>ROUND(B209,0)</f>
        <v>3593737</v>
      </c>
      <c r="AW722" s="276">
        <f>ROUND(C209,0)</f>
        <v>737542</v>
      </c>
      <c r="AX722" s="276">
        <f>ROUND(D209,0)</f>
        <v>0</v>
      </c>
      <c r="AY722" s="276">
        <f>ROUND(B210,0)</f>
        <v>8700299</v>
      </c>
      <c r="AZ722" s="276">
        <f>ROUND(C210,0)</f>
        <v>1596528</v>
      </c>
      <c r="BA722" s="276">
        <f>ROUND(D210,0)</f>
        <v>0</v>
      </c>
      <c r="BB722" s="276">
        <f>ROUND(B211,0)</f>
        <v>1976376</v>
      </c>
      <c r="BC722" s="276">
        <f>ROUND(C211,0)</f>
        <v>419299</v>
      </c>
      <c r="BD722" s="276">
        <f>ROUND(D211,0)</f>
        <v>0</v>
      </c>
      <c r="BE722" s="276">
        <f>ROUND(B212,0)</f>
        <v>4962067</v>
      </c>
      <c r="BF722" s="276">
        <f>ROUND(C212,0)</f>
        <v>438531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6628731</v>
      </c>
      <c r="BU722" s="276">
        <f>ROUND(C224,0)</f>
        <v>1146554</v>
      </c>
      <c r="BV722" s="276">
        <f>ROUND(C225,0)</f>
        <v>356640</v>
      </c>
      <c r="BW722" s="276">
        <f>ROUND(C226,0)</f>
        <v>42283</v>
      </c>
      <c r="BX722" s="276">
        <f>ROUND(C227,0)</f>
        <v>8219234</v>
      </c>
      <c r="BY722" s="276">
        <f>ROUND(C228,0)</f>
        <v>0</v>
      </c>
      <c r="BZ722" s="276">
        <f>ROUND(C231,0)</f>
        <v>0</v>
      </c>
      <c r="CA722" s="276">
        <f>ROUND(C233,0)</f>
        <v>14278</v>
      </c>
      <c r="CB722" s="276">
        <f>ROUND(C234,0)</f>
        <v>575207</v>
      </c>
      <c r="CC722" s="276">
        <f>ROUND(C238+C239,0)</f>
        <v>27911</v>
      </c>
      <c r="CD722" s="276">
        <f>D221</f>
        <v>513523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195*2020*A</v>
      </c>
      <c r="B726" s="276">
        <f>ROUND(C111,0)</f>
        <v>45</v>
      </c>
      <c r="C726" s="276">
        <f>ROUND(C112,0)</f>
        <v>263</v>
      </c>
      <c r="D726" s="276">
        <f>ROUND(C113,0)</f>
        <v>0</v>
      </c>
      <c r="E726" s="276">
        <f>ROUND(C114,0)</f>
        <v>0</v>
      </c>
      <c r="F726" s="276">
        <f>ROUND(D111,0)</f>
        <v>134</v>
      </c>
      <c r="G726" s="276">
        <f>ROUND(D112,0)</f>
        <v>8144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15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20</v>
      </c>
      <c r="Y726" s="276">
        <f>ROUND(B139,0)</f>
        <v>66</v>
      </c>
      <c r="Z726" s="276">
        <f>ROUND(B140,0)</f>
        <v>10357</v>
      </c>
      <c r="AA726" s="276">
        <f>ROUND(B141,0)</f>
        <v>298476</v>
      </c>
      <c r="AB726" s="276">
        <f>ROUND(B142,0)</f>
        <v>5526393</v>
      </c>
      <c r="AC726" s="276">
        <f>ROUND(C138,0)</f>
        <v>6</v>
      </c>
      <c r="AD726" s="276">
        <f>ROUND(C139,0)</f>
        <v>30</v>
      </c>
      <c r="AE726" s="276">
        <f>ROUND(C140,0)</f>
        <v>7913</v>
      </c>
      <c r="AF726" s="276">
        <f>ROUND(C141,0)</f>
        <v>132873</v>
      </c>
      <c r="AG726" s="276">
        <f>ROUND(C142,0)</f>
        <v>3602762</v>
      </c>
      <c r="AH726" s="276">
        <f>ROUND(D138,0)</f>
        <v>7</v>
      </c>
      <c r="AI726" s="276">
        <f>ROUND(D139,0)</f>
        <v>19</v>
      </c>
      <c r="AJ726" s="276">
        <f>ROUND(D140,0)</f>
        <v>29781</v>
      </c>
      <c r="AK726" s="276">
        <f>ROUND(D141,0)</f>
        <v>78824</v>
      </c>
      <c r="AL726" s="276">
        <f>ROUND(D142,0)</f>
        <v>15011987</v>
      </c>
      <c r="AM726" s="276">
        <f>ROUND(B144,0)</f>
        <v>244</v>
      </c>
      <c r="AN726" s="276">
        <f>ROUND(B145,0)</f>
        <v>7431</v>
      </c>
      <c r="AO726" s="276">
        <f>ROUND(B146,0)</f>
        <v>0</v>
      </c>
      <c r="AP726" s="276">
        <f>ROUND(B147,0)</f>
        <v>27491683</v>
      </c>
      <c r="AQ726" s="276">
        <f>ROUND(B148,0)</f>
        <v>0</v>
      </c>
      <c r="AR726" s="276">
        <f>ROUND(C144,0)</f>
        <v>3</v>
      </c>
      <c r="AS726" s="276">
        <f>ROUND(C145,0)</f>
        <v>335</v>
      </c>
      <c r="AT726" s="276">
        <f>ROUND(C146,0)</f>
        <v>0</v>
      </c>
      <c r="AU726" s="276">
        <f>ROUND(C147,0)</f>
        <v>349915</v>
      </c>
      <c r="AV726" s="276">
        <f>ROUND(C148,0)</f>
        <v>0</v>
      </c>
      <c r="AW726" s="276">
        <f>ROUND(D144,0)</f>
        <v>20</v>
      </c>
      <c r="AX726" s="276">
        <f>ROUND(D145,0)</f>
        <v>501</v>
      </c>
      <c r="AY726" s="276">
        <f>ROUND(D146,0)</f>
        <v>0</v>
      </c>
      <c r="AZ726" s="276">
        <f>ROUND(D147,0)</f>
        <v>1671773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4219363</v>
      </c>
      <c r="BR726" s="276">
        <f>ROUND(C157,0)</f>
        <v>3995116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195*2020*A</v>
      </c>
      <c r="B730" s="276">
        <f>ROUND(C250,0)</f>
        <v>32862570</v>
      </c>
      <c r="C730" s="276">
        <f>ROUND(C251,0)</f>
        <v>0</v>
      </c>
      <c r="D730" s="276">
        <f>ROUND(C252,0)</f>
        <v>9328449</v>
      </c>
      <c r="E730" s="276">
        <f>ROUND(C253,0)</f>
        <v>2174920</v>
      </c>
      <c r="F730" s="276">
        <f>ROUND(C254,0)</f>
        <v>0</v>
      </c>
      <c r="G730" s="276">
        <f>ROUND(C255,0)</f>
        <v>358355</v>
      </c>
      <c r="H730" s="276">
        <f>ROUND(C256,0)</f>
        <v>0</v>
      </c>
      <c r="I730" s="276">
        <f>ROUND(C257,0)</f>
        <v>278578</v>
      </c>
      <c r="J730" s="276">
        <f>ROUND(C258,0)</f>
        <v>37731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14631178</v>
      </c>
      <c r="P730" s="276">
        <f>ROUND(C268,0)</f>
        <v>11973792</v>
      </c>
      <c r="Q730" s="276">
        <f>ROUND(C269,0)</f>
        <v>32450709</v>
      </c>
      <c r="R730" s="276">
        <f>ROUND(C270,0)</f>
        <v>6080807</v>
      </c>
      <c r="S730" s="276">
        <f>ROUND(C271,0)</f>
        <v>0</v>
      </c>
      <c r="T730" s="276">
        <f>ROUND(C272,0)</f>
        <v>7447630</v>
      </c>
      <c r="U730" s="276">
        <f>ROUND(C273,0)</f>
        <v>1736335</v>
      </c>
      <c r="V730" s="276">
        <f>ROUND(C274,0)</f>
        <v>0</v>
      </c>
      <c r="W730" s="276">
        <f>ROUND(C275,0)</f>
        <v>0</v>
      </c>
      <c r="X730" s="276">
        <f>ROUND(C276,0)</f>
        <v>22424379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3171161</v>
      </c>
      <c r="AE730" s="276">
        <f>ROUND(C288,0)</f>
        <v>0</v>
      </c>
      <c r="AF730" s="276">
        <f>ROUND(C289,0)</f>
        <v>0</v>
      </c>
      <c r="AG730" s="276">
        <f>ROUND(C304,0)</f>
        <v>966000</v>
      </c>
      <c r="AH730" s="276">
        <f>ROUND(C305,0)</f>
        <v>1055448</v>
      </c>
      <c r="AI730" s="276">
        <f>ROUND(C306,0)</f>
        <v>1874423</v>
      </c>
      <c r="AJ730" s="276">
        <f>ROUND(C307,0)</f>
        <v>375162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-41031</v>
      </c>
      <c r="AP730" s="276">
        <f>ROUND(C313,0)</f>
        <v>19583</v>
      </c>
      <c r="AQ730" s="276">
        <f>ROUND(C316,0)</f>
        <v>0</v>
      </c>
      <c r="AR730" s="276">
        <f>ROUND(C317,0)</f>
        <v>16057464</v>
      </c>
      <c r="AS730" s="276">
        <f>ROUND(C318,0)</f>
        <v>-51070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1790269</v>
      </c>
      <c r="AX730" s="276">
        <f>ROUND(C325,0)</f>
        <v>93082904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-19351570</v>
      </c>
      <c r="BF730" s="276">
        <f>ROUND(C336,0)</f>
        <v>0</v>
      </c>
      <c r="BG730" s="276"/>
      <c r="BH730" s="276"/>
      <c r="BI730" s="276">
        <f>ROUND(CE60,2)</f>
        <v>225.59</v>
      </c>
      <c r="BJ730" s="276">
        <f>ROUND(C359,0)</f>
        <v>30023544</v>
      </c>
      <c r="BK730" s="276">
        <f>ROUND(C360,0)</f>
        <v>24141142</v>
      </c>
      <c r="BL730" s="276">
        <f>ROUND(C364,0)</f>
        <v>16393442</v>
      </c>
      <c r="BM730" s="276">
        <f>ROUND(C365,0)</f>
        <v>589485</v>
      </c>
      <c r="BN730" s="276">
        <f>ROUND(C366,0)</f>
        <v>27911</v>
      </c>
      <c r="BO730" s="276">
        <f>ROUND(C370,0)</f>
        <v>768544</v>
      </c>
      <c r="BP730" s="276">
        <f>ROUND(C371,0)</f>
        <v>4005113</v>
      </c>
      <c r="BQ730" s="276">
        <f>ROUND(C378,0)</f>
        <v>19331559</v>
      </c>
      <c r="BR730" s="276">
        <f>ROUND(C379,0)</f>
        <v>3999311</v>
      </c>
      <c r="BS730" s="276">
        <f>ROUND(C380,0)</f>
        <v>2572295</v>
      </c>
      <c r="BT730" s="276">
        <f>ROUND(C381,0)</f>
        <v>3145089</v>
      </c>
      <c r="BU730" s="276">
        <f>ROUND(C382,0)</f>
        <v>492886</v>
      </c>
      <c r="BV730" s="276">
        <f>ROUND(C383,0)</f>
        <v>4136407</v>
      </c>
      <c r="BW730" s="276">
        <f>ROUND(C384,0)</f>
        <v>4213443</v>
      </c>
      <c r="BX730" s="276">
        <f>ROUND(C385,0)</f>
        <v>814889</v>
      </c>
      <c r="BY730" s="276">
        <f>ROUND(C386,0)</f>
        <v>169966</v>
      </c>
      <c r="BZ730" s="276">
        <f>ROUND(C387,0)</f>
        <v>310554</v>
      </c>
      <c r="CA730" s="276">
        <f>ROUND(C388,0)</f>
        <v>6100476</v>
      </c>
      <c r="CB730" s="276">
        <f>C363</f>
        <v>513523</v>
      </c>
      <c r="CC730" s="276">
        <f>ROUND(C389,0)</f>
        <v>216626</v>
      </c>
      <c r="CD730" s="276">
        <f>ROUND(C392,0)</f>
        <v>344294</v>
      </c>
      <c r="CE730" s="276">
        <f>ROUND(C394,0)</f>
        <v>4392899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195*2020*6010*A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195*2020*6030*A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195*2020*6070*A</v>
      </c>
      <c r="B736" s="276">
        <f>ROUND(E59,0)</f>
        <v>115</v>
      </c>
      <c r="C736" s="278">
        <f>ROUND(E60,2)</f>
        <v>0.78</v>
      </c>
      <c r="D736" s="276">
        <f>ROUND(E61,0)</f>
        <v>54802</v>
      </c>
      <c r="E736" s="276">
        <f>ROUND(E62,0)</f>
        <v>11280</v>
      </c>
      <c r="F736" s="276">
        <f>ROUND(E63,0)</f>
        <v>21182</v>
      </c>
      <c r="G736" s="276">
        <f>ROUND(E64,0)</f>
        <v>5983</v>
      </c>
      <c r="H736" s="276">
        <f>ROUND(E65,0)</f>
        <v>5</v>
      </c>
      <c r="I736" s="276">
        <f>ROUND(E66,0)</f>
        <v>10681</v>
      </c>
      <c r="J736" s="276">
        <f>ROUND(E67,0)</f>
        <v>241010</v>
      </c>
      <c r="K736" s="276">
        <f>ROUND(E68,0)</f>
        <v>7451</v>
      </c>
      <c r="L736" s="276">
        <f>ROUND(E69,0)</f>
        <v>352</v>
      </c>
      <c r="M736" s="276">
        <f>ROUND(E70,0)</f>
        <v>0</v>
      </c>
      <c r="N736" s="276">
        <f>ROUND(E75,0)</f>
        <v>632482</v>
      </c>
      <c r="O736" s="276">
        <f>ROUND(E73,0)</f>
        <v>556510</v>
      </c>
      <c r="P736" s="276">
        <f>IF(E76&gt;0,ROUND(E76,0),0)</f>
        <v>2731</v>
      </c>
      <c r="Q736" s="276">
        <f>IF(E77&gt;0,ROUND(E77,0),0)</f>
        <v>0</v>
      </c>
      <c r="R736" s="276">
        <f>IF(E78&gt;0,ROUND(E78,0),0)</f>
        <v>1237</v>
      </c>
      <c r="S736" s="276">
        <f>IF(E79&gt;0,ROUND(E79,0),0)</f>
        <v>2440</v>
      </c>
      <c r="T736" s="278">
        <f>IF(E80&gt;0,ROUND(E80,2),0)</f>
        <v>0.73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195*2020*6100*A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195*2020*6120*A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195*2020*6140*A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195*2020*6150*A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195*2020*6170*A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195*2020*6200*A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195*2020*6210*A</v>
      </c>
      <c r="B743" s="276">
        <f>ROUND(L59,0)</f>
        <v>8267</v>
      </c>
      <c r="C743" s="278">
        <f>ROUND(L60,2)</f>
        <v>54.92</v>
      </c>
      <c r="D743" s="276">
        <f>ROUND(L61,0)</f>
        <v>3859619</v>
      </c>
      <c r="E743" s="276">
        <f>ROUND(L62,0)</f>
        <v>794402</v>
      </c>
      <c r="F743" s="276">
        <f>ROUND(L63,0)</f>
        <v>1491804</v>
      </c>
      <c r="G743" s="276">
        <f>ROUND(L64,0)</f>
        <v>421375</v>
      </c>
      <c r="H743" s="276">
        <f>ROUND(L65,0)</f>
        <v>370</v>
      </c>
      <c r="I743" s="276">
        <f>ROUND(L66,0)</f>
        <v>752257</v>
      </c>
      <c r="J743" s="276">
        <f>ROUND(L67,0)</f>
        <v>964041</v>
      </c>
      <c r="K743" s="276">
        <f>ROUND(L68,0)</f>
        <v>524750</v>
      </c>
      <c r="L743" s="276">
        <f>ROUND(L69,0)</f>
        <v>24764</v>
      </c>
      <c r="M743" s="276">
        <f>ROUND(L70,0)</f>
        <v>0</v>
      </c>
      <c r="N743" s="276">
        <f>ROUND(L75,0)</f>
        <v>20207252</v>
      </c>
      <c r="O743" s="276">
        <f>ROUND(L73,0)</f>
        <v>20207252</v>
      </c>
      <c r="P743" s="276">
        <f>IF(L76&gt;0,ROUND(L76,0),0)</f>
        <v>10925</v>
      </c>
      <c r="Q743" s="276">
        <f>IF(L77&gt;0,ROUND(L77,0),0)</f>
        <v>0</v>
      </c>
      <c r="R743" s="276">
        <f>IF(L78&gt;0,ROUND(L78,0),0)</f>
        <v>4948</v>
      </c>
      <c r="S743" s="276">
        <f>IF(L79&gt;0,ROUND(L79,0),0)</f>
        <v>171871</v>
      </c>
      <c r="T743" s="278">
        <f>IF(L80&gt;0,ROUND(L80,2),0)</f>
        <v>51.57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195*2020*6330*A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195*2020*6400*A</v>
      </c>
      <c r="B745" s="276">
        <f>ROUND(N59,0)</f>
        <v>0</v>
      </c>
      <c r="C745" s="278">
        <f>ROUND(N60,2)</f>
        <v>2.95</v>
      </c>
      <c r="D745" s="276">
        <f>ROUND(N61,0)</f>
        <v>754193</v>
      </c>
      <c r="E745" s="276">
        <f>ROUND(N62,0)</f>
        <v>80440</v>
      </c>
      <c r="F745" s="276">
        <f>ROUND(N63,0)</f>
        <v>0</v>
      </c>
      <c r="G745" s="276">
        <f>ROUND(N64,0)</f>
        <v>197</v>
      </c>
      <c r="H745" s="276">
        <f>ROUND(N65,0)</f>
        <v>578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1441</v>
      </c>
      <c r="M745" s="276">
        <f>ROUND(N70,0)</f>
        <v>0</v>
      </c>
      <c r="N745" s="276">
        <f>ROUND(N75,0)</f>
        <v>649411</v>
      </c>
      <c r="O745" s="276">
        <f>ROUND(N73,0)</f>
        <v>643796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195*2020*7010*A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195*2020*7020*A</v>
      </c>
      <c r="B747" s="276">
        <f>ROUND(P59,0)</f>
        <v>5985</v>
      </c>
      <c r="C747" s="278">
        <f>ROUND(P60,2)</f>
        <v>1.1299999999999999</v>
      </c>
      <c r="D747" s="276">
        <f>ROUND(P61,0)</f>
        <v>109525</v>
      </c>
      <c r="E747" s="276">
        <f>ROUND(P62,0)</f>
        <v>7956</v>
      </c>
      <c r="F747" s="276">
        <f>ROUND(P63,0)</f>
        <v>0</v>
      </c>
      <c r="G747" s="276">
        <f>ROUND(P64,0)</f>
        <v>27317</v>
      </c>
      <c r="H747" s="276">
        <f>ROUND(P65,0)</f>
        <v>0</v>
      </c>
      <c r="I747" s="276">
        <f>ROUND(P66,0)</f>
        <v>1712</v>
      </c>
      <c r="J747" s="276">
        <f>ROUND(P67,0)</f>
        <v>96185</v>
      </c>
      <c r="K747" s="276">
        <f>ROUND(P68,0)</f>
        <v>7130</v>
      </c>
      <c r="L747" s="276">
        <f>ROUND(P69,0)</f>
        <v>219</v>
      </c>
      <c r="M747" s="276">
        <f>ROUND(P70,0)</f>
        <v>0</v>
      </c>
      <c r="N747" s="276">
        <f>ROUND(P75,0)</f>
        <v>1331641</v>
      </c>
      <c r="O747" s="276">
        <f>ROUND(P73,0)</f>
        <v>10119</v>
      </c>
      <c r="P747" s="276">
        <f>IF(P76&gt;0,ROUND(P76,0),0)</f>
        <v>1090</v>
      </c>
      <c r="Q747" s="276">
        <f>IF(P77&gt;0,ROUND(P77,0),0)</f>
        <v>0</v>
      </c>
      <c r="R747" s="276">
        <f>IF(P78&gt;0,ROUND(P78,0),0)</f>
        <v>494</v>
      </c>
      <c r="S747" s="276">
        <f>IF(P79&gt;0,ROUND(P79,0),0)</f>
        <v>4077</v>
      </c>
      <c r="T747" s="278">
        <f>IF(P80&gt;0,ROUND(P80,2),0)</f>
        <v>0.59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195*2020*7030*A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195*2020*7040*A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195*2020*7050*A</v>
      </c>
      <c r="B750" s="276"/>
      <c r="C750" s="278">
        <f>ROUND(S60,2)</f>
        <v>2.59</v>
      </c>
      <c r="D750" s="276">
        <f>ROUND(S61,0)</f>
        <v>186023</v>
      </c>
      <c r="E750" s="276">
        <f>ROUND(S62,0)</f>
        <v>53467</v>
      </c>
      <c r="F750" s="276">
        <f>ROUND(S63,0)</f>
        <v>0</v>
      </c>
      <c r="G750" s="276">
        <f>ROUND(S64,0)</f>
        <v>27039</v>
      </c>
      <c r="H750" s="276">
        <f>ROUND(S65,0)</f>
        <v>0</v>
      </c>
      <c r="I750" s="276">
        <f>ROUND(S66,0)</f>
        <v>87961</v>
      </c>
      <c r="J750" s="276">
        <f>ROUND(S67,0)</f>
        <v>156279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1771</v>
      </c>
      <c r="Q750" s="276">
        <f>IF(S77&gt;0,ROUND(S77,0),0)</f>
        <v>0</v>
      </c>
      <c r="R750" s="276">
        <f>IF(S78&gt;0,ROUND(S78,0),0)</f>
        <v>802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195*2020*7060*A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195*2020*7070*A</v>
      </c>
      <c r="B752" s="276">
        <f>ROUND(U59,0)</f>
        <v>103486</v>
      </c>
      <c r="C752" s="278">
        <f>ROUND(U60,2)</f>
        <v>14.6</v>
      </c>
      <c r="D752" s="276">
        <f>ROUND(U61,0)</f>
        <v>777683</v>
      </c>
      <c r="E752" s="276">
        <f>ROUND(U62,0)</f>
        <v>233008</v>
      </c>
      <c r="F752" s="276">
        <f>ROUND(U63,0)</f>
        <v>40645</v>
      </c>
      <c r="G752" s="276">
        <f>ROUND(U64,0)</f>
        <v>604811</v>
      </c>
      <c r="H752" s="276">
        <f>ROUND(U65,0)</f>
        <v>0</v>
      </c>
      <c r="I752" s="276">
        <f>ROUND(U66,0)</f>
        <v>1128851</v>
      </c>
      <c r="J752" s="276">
        <f>ROUND(U67,0)</f>
        <v>82596</v>
      </c>
      <c r="K752" s="276">
        <f>ROUND(U68,0)</f>
        <v>9537</v>
      </c>
      <c r="L752" s="276">
        <f>ROUND(U69,0)</f>
        <v>1965</v>
      </c>
      <c r="M752" s="276">
        <f>ROUND(U70,0)</f>
        <v>0</v>
      </c>
      <c r="N752" s="276">
        <f>ROUND(U75,0)</f>
        <v>4589023</v>
      </c>
      <c r="O752" s="276">
        <f>ROUND(U73,0)</f>
        <v>725279</v>
      </c>
      <c r="P752" s="276">
        <f>IF(U76&gt;0,ROUND(U76,0),0)</f>
        <v>936</v>
      </c>
      <c r="Q752" s="276">
        <f>IF(U77&gt;0,ROUND(U77,0),0)</f>
        <v>0</v>
      </c>
      <c r="R752" s="276">
        <f>IF(U78&gt;0,ROUND(U78,0),0)</f>
        <v>424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195*2020*7110*A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195*2020*7120*A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5680</v>
      </c>
      <c r="G754" s="276">
        <f>ROUND(W64,0)</f>
        <v>253</v>
      </c>
      <c r="H754" s="276">
        <f>ROUND(W65,0)</f>
        <v>0</v>
      </c>
      <c r="I754" s="276">
        <f>ROUND(W66,0)</f>
        <v>33662</v>
      </c>
      <c r="J754" s="276">
        <f>ROUND(W67,0)</f>
        <v>41584</v>
      </c>
      <c r="K754" s="276">
        <f>ROUND(W68,0)</f>
        <v>0</v>
      </c>
      <c r="L754" s="276">
        <f>ROUND(W69,0)</f>
        <v>100</v>
      </c>
      <c r="M754" s="276">
        <f>ROUND(W70,0)</f>
        <v>0</v>
      </c>
      <c r="N754" s="276">
        <f>ROUND(W75,0)</f>
        <v>658256</v>
      </c>
      <c r="O754" s="276">
        <f>ROUND(W73,0)</f>
        <v>86427</v>
      </c>
      <c r="P754" s="276">
        <f>IF(W76&gt;0,ROUND(W76,0),0)</f>
        <v>471</v>
      </c>
      <c r="Q754" s="276">
        <f>IF(W77&gt;0,ROUND(W77,0),0)</f>
        <v>0</v>
      </c>
      <c r="R754" s="276">
        <f>IF(W78&gt;0,ROUND(W78,0),0)</f>
        <v>213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195*2020*7130*A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39750</v>
      </c>
      <c r="G755" s="276">
        <f>ROUND(X64,0)</f>
        <v>0</v>
      </c>
      <c r="H755" s="276">
        <f>ROUND(X65,0)</f>
        <v>0</v>
      </c>
      <c r="I755" s="276">
        <f>ROUND(X66,0)</f>
        <v>77624</v>
      </c>
      <c r="J755" s="276">
        <f>ROUND(X67,0)</f>
        <v>73717</v>
      </c>
      <c r="K755" s="276">
        <f>ROUND(X68,0)</f>
        <v>37190</v>
      </c>
      <c r="L755" s="276">
        <f>ROUND(X69,0)</f>
        <v>0</v>
      </c>
      <c r="M755" s="276">
        <f>ROUND(X70,0)</f>
        <v>0</v>
      </c>
      <c r="N755" s="276">
        <f>ROUND(X75,0)</f>
        <v>3099677</v>
      </c>
      <c r="O755" s="276">
        <f>ROUND(X73,0)</f>
        <v>390992</v>
      </c>
      <c r="P755" s="276">
        <f>IF(X76&gt;0,ROUND(X76,0),0)</f>
        <v>835</v>
      </c>
      <c r="Q755" s="276">
        <f>IF(X77&gt;0,ROUND(X77,0),0)</f>
        <v>0</v>
      </c>
      <c r="R755" s="276">
        <f>IF(X78&gt;0,ROUND(X78,0),0)</f>
        <v>378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195*2020*7140*A</v>
      </c>
      <c r="B756" s="276">
        <f>ROUND(Y59,0)</f>
        <v>0</v>
      </c>
      <c r="C756" s="278">
        <f>ROUND(Y60,2)</f>
        <v>8.52</v>
      </c>
      <c r="D756" s="276">
        <f>ROUND(Y61,0)</f>
        <v>890735</v>
      </c>
      <c r="E756" s="276">
        <f>ROUND(Y62,0)</f>
        <v>176855</v>
      </c>
      <c r="F756" s="276">
        <f>ROUND(Y63,0)</f>
        <v>67690</v>
      </c>
      <c r="G756" s="276">
        <f>ROUND(Y64,0)</f>
        <v>40225</v>
      </c>
      <c r="H756" s="276">
        <f>ROUND(Y65,0)</f>
        <v>0</v>
      </c>
      <c r="I756" s="276">
        <f>ROUND(Y66,0)</f>
        <v>21303</v>
      </c>
      <c r="J756" s="276">
        <f>ROUND(Y67,0)</f>
        <v>73717</v>
      </c>
      <c r="K756" s="276">
        <f>ROUND(Y68,0)</f>
        <v>9432</v>
      </c>
      <c r="L756" s="276">
        <f>ROUND(Y69,0)</f>
        <v>99</v>
      </c>
      <c r="M756" s="276">
        <f>ROUND(Y70,0)</f>
        <v>0</v>
      </c>
      <c r="N756" s="276">
        <f>ROUND(Y75,0)</f>
        <v>2126120</v>
      </c>
      <c r="O756" s="276">
        <f>ROUND(Y73,0)</f>
        <v>261406</v>
      </c>
      <c r="P756" s="276">
        <f>IF(Y76&gt;0,ROUND(Y76,0),0)</f>
        <v>835</v>
      </c>
      <c r="Q756" s="276">
        <f>IF(Y77&gt;0,ROUND(Y77,0),0)</f>
        <v>0</v>
      </c>
      <c r="R756" s="276">
        <f>IF(Y78&gt;0,ROUND(Y78,0),0)</f>
        <v>378</v>
      </c>
      <c r="S756" s="276">
        <f>IF(Y79&gt;0,ROUND(Y79,0),0)</f>
        <v>3097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195*2020*7150*A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195*2020*7160*A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195*2020*7170*A</v>
      </c>
      <c r="B759" s="276"/>
      <c r="C759" s="278">
        <f>ROUND(AB60,2)</f>
        <v>5.92</v>
      </c>
      <c r="D759" s="276">
        <f>ROUND(AB61,0)</f>
        <v>490873</v>
      </c>
      <c r="E759" s="276">
        <f>ROUND(AB62,0)</f>
        <v>91072</v>
      </c>
      <c r="F759" s="276">
        <f>ROUND(AB63,0)</f>
        <v>4000</v>
      </c>
      <c r="G759" s="276">
        <f>ROUND(AB64,0)</f>
        <v>889840</v>
      </c>
      <c r="H759" s="276">
        <f>ROUND(AB65,0)</f>
        <v>18662</v>
      </c>
      <c r="I759" s="276">
        <f>ROUND(AB66,0)</f>
        <v>3137</v>
      </c>
      <c r="J759" s="276">
        <f>ROUND(AB67,0)</f>
        <v>86214</v>
      </c>
      <c r="K759" s="276">
        <f>ROUND(AB68,0)</f>
        <v>43576</v>
      </c>
      <c r="L759" s="276">
        <f>ROUND(AB69,0)</f>
        <v>150</v>
      </c>
      <c r="M759" s="276">
        <f>ROUND(AB70,0)</f>
        <v>0</v>
      </c>
      <c r="N759" s="276">
        <f>ROUND(AB75,0)</f>
        <v>2724933</v>
      </c>
      <c r="O759" s="276">
        <f>ROUND(AB73,0)</f>
        <v>2097648</v>
      </c>
      <c r="P759" s="276">
        <f>IF(AB76&gt;0,ROUND(AB76,0),0)</f>
        <v>977</v>
      </c>
      <c r="Q759" s="276">
        <f>IF(AB77&gt;0,ROUND(AB77,0),0)</f>
        <v>0</v>
      </c>
      <c r="R759" s="276">
        <f>IF(AB78&gt;0,ROUND(AB78,0),0)</f>
        <v>442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195*2020*7180*A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195*2020*7190*A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195*2020*7200*A</v>
      </c>
      <c r="B762" s="276">
        <f>ROUND(AE59,0)</f>
        <v>16063</v>
      </c>
      <c r="C762" s="278">
        <f>ROUND(AE60,2)</f>
        <v>7.04</v>
      </c>
      <c r="D762" s="276">
        <f>ROUND(AE61,0)</f>
        <v>640225</v>
      </c>
      <c r="E762" s="276">
        <f>ROUND(AE62,0)</f>
        <v>123510</v>
      </c>
      <c r="F762" s="276">
        <f>ROUND(AE63,0)</f>
        <v>0</v>
      </c>
      <c r="G762" s="276">
        <f>ROUND(AE64,0)</f>
        <v>22739</v>
      </c>
      <c r="H762" s="276">
        <f>ROUND(AE65,0)</f>
        <v>0</v>
      </c>
      <c r="I762" s="276">
        <f>ROUND(AE66,0)</f>
        <v>14769</v>
      </c>
      <c r="J762" s="276">
        <f>ROUND(AE67,0)</f>
        <v>109932</v>
      </c>
      <c r="K762" s="276">
        <f>ROUND(AE68,0)</f>
        <v>7712</v>
      </c>
      <c r="L762" s="276">
        <f>ROUND(AE69,0)</f>
        <v>7594</v>
      </c>
      <c r="M762" s="276">
        <f>ROUND(AE70,0)</f>
        <v>0</v>
      </c>
      <c r="N762" s="276">
        <f>ROUND(AE75,0)</f>
        <v>2716712</v>
      </c>
      <c r="O762" s="276">
        <f>ROUND(AE73,0)</f>
        <v>1394957</v>
      </c>
      <c r="P762" s="276">
        <f>IF(AE76&gt;0,ROUND(AE76,0),0)</f>
        <v>1246</v>
      </c>
      <c r="Q762" s="276">
        <f>IF(AE77&gt;0,ROUND(AE77,0),0)</f>
        <v>0</v>
      </c>
      <c r="R762" s="276">
        <f>IF(AE78&gt;0,ROUND(AE78,0),0)</f>
        <v>564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195*2020*7220*A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195*2020*7230*A</v>
      </c>
      <c r="B764" s="276">
        <f>ROUND(AG59,0)</f>
        <v>3200</v>
      </c>
      <c r="C764" s="278">
        <f>ROUND(AG60,2)</f>
        <v>15.93</v>
      </c>
      <c r="D764" s="276">
        <f>ROUND(AG61,0)</f>
        <v>2188744</v>
      </c>
      <c r="E764" s="276">
        <f>ROUND(AG62,0)</f>
        <v>223506</v>
      </c>
      <c r="F764" s="276">
        <f>ROUND(AG63,0)</f>
        <v>503080</v>
      </c>
      <c r="G764" s="276">
        <f>ROUND(AG64,0)</f>
        <v>94953</v>
      </c>
      <c r="H764" s="276">
        <f>ROUND(AG65,0)</f>
        <v>300</v>
      </c>
      <c r="I764" s="276">
        <f>ROUND(AG66,0)</f>
        <v>27041</v>
      </c>
      <c r="J764" s="276">
        <f>ROUND(AG67,0)</f>
        <v>343884</v>
      </c>
      <c r="K764" s="276">
        <f>ROUND(AG68,0)</f>
        <v>228</v>
      </c>
      <c r="L764" s="276">
        <f>ROUND(AG69,0)</f>
        <v>11475</v>
      </c>
      <c r="M764" s="276">
        <f>ROUND(AG70,0)</f>
        <v>0</v>
      </c>
      <c r="N764" s="276">
        <f>ROUND(AG75,0)</f>
        <v>7155569</v>
      </c>
      <c r="O764" s="276">
        <f>ROUND(AG73,0)</f>
        <v>3733</v>
      </c>
      <c r="P764" s="276">
        <f>IF(AG76&gt;0,ROUND(AG76,0),0)</f>
        <v>3897</v>
      </c>
      <c r="Q764" s="276">
        <f>IF(AG77&gt;0,ROUND(AG77,0),0)</f>
        <v>0</v>
      </c>
      <c r="R764" s="276">
        <f>IF(AG78&gt;0,ROUND(AG78,0),0)</f>
        <v>1765</v>
      </c>
      <c r="S764" s="276">
        <f>IF(AG79&gt;0,ROUND(AG79,0),0)</f>
        <v>25261</v>
      </c>
      <c r="T764" s="278">
        <f>IF(AG80&gt;0,ROUND(AG80,2),0)</f>
        <v>6.71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195*2020*7240*A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195*2020*7250*A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195*2020*7260*A</v>
      </c>
      <c r="B767" s="276">
        <f>ROUND(AJ59,0)</f>
        <v>8720</v>
      </c>
      <c r="C767" s="278">
        <f>ROUND(AJ60,2)</f>
        <v>10.91</v>
      </c>
      <c r="D767" s="276">
        <f>ROUND(AJ61,0)</f>
        <v>1511604</v>
      </c>
      <c r="E767" s="276">
        <f>ROUND(AJ62,0)</f>
        <v>288950</v>
      </c>
      <c r="F767" s="276">
        <f>ROUND(AJ63,0)</f>
        <v>87150</v>
      </c>
      <c r="G767" s="276">
        <f>ROUND(AJ64,0)</f>
        <v>14415</v>
      </c>
      <c r="H767" s="276">
        <f>ROUND(AJ65,0)</f>
        <v>1015</v>
      </c>
      <c r="I767" s="276">
        <f>ROUND(AJ66,0)</f>
        <v>31806</v>
      </c>
      <c r="J767" s="276">
        <f>ROUND(AJ67,0)</f>
        <v>142248</v>
      </c>
      <c r="K767" s="276">
        <f>ROUND(AJ68,0)</f>
        <v>0</v>
      </c>
      <c r="L767" s="276">
        <f>ROUND(AJ69,0)</f>
        <v>6450</v>
      </c>
      <c r="M767" s="276">
        <f>ROUND(AJ70,0)</f>
        <v>0</v>
      </c>
      <c r="N767" s="276">
        <f>ROUND(AJ75,0)</f>
        <v>2176729</v>
      </c>
      <c r="O767" s="276">
        <f>ROUND(AJ73,0)</f>
        <v>19349</v>
      </c>
      <c r="P767" s="276">
        <f>IF(AJ76&gt;0,ROUND(AJ76,0),0)</f>
        <v>1612</v>
      </c>
      <c r="Q767" s="276">
        <f>IF(AJ77&gt;0,ROUND(AJ77,0),0)</f>
        <v>0</v>
      </c>
      <c r="R767" s="276">
        <f>IF(AJ78&gt;0,ROUND(AJ78,0),0)</f>
        <v>730</v>
      </c>
      <c r="S767" s="276">
        <f>IF(AJ79&gt;0,ROUND(AJ79,0),0)</f>
        <v>0</v>
      </c>
      <c r="T767" s="278">
        <f>IF(AJ80&gt;0,ROUND(AJ80,2),0)</f>
        <v>1.04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195*2020*7310*A</v>
      </c>
      <c r="B768" s="276">
        <f>ROUND(AK59,0)</f>
        <v>12087</v>
      </c>
      <c r="C768" s="278">
        <f>ROUND(AK60,2)</f>
        <v>4.79</v>
      </c>
      <c r="D768" s="276">
        <f>ROUND(AK61,0)</f>
        <v>473880</v>
      </c>
      <c r="E768" s="276">
        <f>ROUND(AK62,0)</f>
        <v>71116</v>
      </c>
      <c r="F768" s="276">
        <f>ROUND(AK63,0)</f>
        <v>0</v>
      </c>
      <c r="G768" s="276">
        <f>ROUND(AK64,0)</f>
        <v>7957</v>
      </c>
      <c r="H768" s="276">
        <f>ROUND(AK65,0)</f>
        <v>0</v>
      </c>
      <c r="I768" s="276">
        <f>ROUND(AK66,0)</f>
        <v>0</v>
      </c>
      <c r="J768" s="276">
        <f>ROUND(AK67,0)</f>
        <v>61073</v>
      </c>
      <c r="K768" s="276">
        <f>ROUND(AK68,0)</f>
        <v>25108</v>
      </c>
      <c r="L768" s="276">
        <f>ROUND(AK69,0)</f>
        <v>1902</v>
      </c>
      <c r="M768" s="276">
        <f>ROUND(AK70,0)</f>
        <v>0</v>
      </c>
      <c r="N768" s="276">
        <f>ROUND(AK75,0)</f>
        <v>1781304</v>
      </c>
      <c r="O768" s="276">
        <f>ROUND(AK73,0)</f>
        <v>1599501</v>
      </c>
      <c r="P768" s="276">
        <f>IF(AK76&gt;0,ROUND(AK76,0),0)</f>
        <v>692</v>
      </c>
      <c r="Q768" s="276">
        <f>IF(AK77&gt;0,ROUND(AK77,0),0)</f>
        <v>0</v>
      </c>
      <c r="R768" s="276">
        <f>IF(AK78&gt;0,ROUND(AK78,0),0)</f>
        <v>313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195*2020*7320*A</v>
      </c>
      <c r="B769" s="276">
        <f>ROUND(AL59,0)</f>
        <v>3979</v>
      </c>
      <c r="C769" s="278">
        <f>ROUND(AL60,2)</f>
        <v>2.1</v>
      </c>
      <c r="D769" s="276">
        <f>ROUND(AL61,0)</f>
        <v>218417</v>
      </c>
      <c r="E769" s="276">
        <f>ROUND(AL62,0)</f>
        <v>43462</v>
      </c>
      <c r="F769" s="276">
        <f>ROUND(AL63,0)</f>
        <v>0</v>
      </c>
      <c r="G769" s="276">
        <f>ROUND(AL64,0)</f>
        <v>43</v>
      </c>
      <c r="H769" s="276">
        <f>ROUND(AL65,0)</f>
        <v>0</v>
      </c>
      <c r="I769" s="276">
        <f>ROUND(AL66,0)</f>
        <v>0</v>
      </c>
      <c r="J769" s="276">
        <f>ROUND(AL67,0)</f>
        <v>32572</v>
      </c>
      <c r="K769" s="276">
        <f>ROUND(AL68,0)</f>
        <v>0</v>
      </c>
      <c r="L769" s="276">
        <f>ROUND(AL69,0)</f>
        <v>-231</v>
      </c>
      <c r="M769" s="276">
        <f>ROUND(AL70,0)</f>
        <v>0</v>
      </c>
      <c r="N769" s="276">
        <f>ROUND(AL75,0)</f>
        <v>970726</v>
      </c>
      <c r="O769" s="276">
        <f>ROUND(AL73,0)</f>
        <v>873525</v>
      </c>
      <c r="P769" s="276">
        <f>IF(AL76&gt;0,ROUND(AL76,0),0)</f>
        <v>369</v>
      </c>
      <c r="Q769" s="276">
        <f>IF(AL77&gt;0,ROUND(AL77,0),0)</f>
        <v>0</v>
      </c>
      <c r="R769" s="276">
        <f>IF(AL78&gt;0,ROUND(AL78,0),0)</f>
        <v>167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195*2020*7330*A</v>
      </c>
      <c r="B770" s="276">
        <f>ROUND(AM59,0)</f>
        <v>0</v>
      </c>
      <c r="C770" s="278">
        <f>ROUND(AM60,2)</f>
        <v>3.85</v>
      </c>
      <c r="D770" s="276">
        <f>ROUND(AM61,0)</f>
        <v>247741</v>
      </c>
      <c r="E770" s="276">
        <f>ROUND(AM62,0)</f>
        <v>60151</v>
      </c>
      <c r="F770" s="276">
        <f>ROUND(AM63,0)</f>
        <v>0</v>
      </c>
      <c r="G770" s="276">
        <f>ROUND(AM64,0)</f>
        <v>3177</v>
      </c>
      <c r="H770" s="276">
        <f>ROUND(AM65,0)</f>
        <v>0</v>
      </c>
      <c r="I770" s="276">
        <f>ROUND(AM66,0)</f>
        <v>1200</v>
      </c>
      <c r="J770" s="276">
        <f>ROUND(AM67,0)</f>
        <v>0</v>
      </c>
      <c r="K770" s="276">
        <f>ROUND(AM68,0)</f>
        <v>0</v>
      </c>
      <c r="L770" s="276">
        <f>ROUND(AM69,0)</f>
        <v>70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0.9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195*2020*7340*A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195*2020*7350*A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195*2020*7380*A</v>
      </c>
      <c r="B773" s="276">
        <f>ROUND(AP59,0)</f>
        <v>9450</v>
      </c>
      <c r="C773" s="278">
        <f>ROUND(AP60,2)</f>
        <v>17.38</v>
      </c>
      <c r="D773" s="276">
        <f>ROUND(AP61,0)</f>
        <v>1597903</v>
      </c>
      <c r="E773" s="276">
        <f>ROUND(AP62,0)</f>
        <v>351049</v>
      </c>
      <c r="F773" s="276">
        <f>ROUND(AP63,0)</f>
        <v>59</v>
      </c>
      <c r="G773" s="276">
        <f>ROUND(AP64,0)</f>
        <v>39064</v>
      </c>
      <c r="H773" s="276">
        <f>ROUND(AP65,0)</f>
        <v>15762</v>
      </c>
      <c r="I773" s="276">
        <f>ROUND(AP66,0)</f>
        <v>53774</v>
      </c>
      <c r="J773" s="276">
        <f>ROUND(AP67,0)</f>
        <v>575082</v>
      </c>
      <c r="K773" s="276">
        <f>ROUND(AP68,0)</f>
        <v>40</v>
      </c>
      <c r="L773" s="276">
        <f>ROUND(AP69,0)</f>
        <v>5489</v>
      </c>
      <c r="M773" s="276">
        <f>ROUND(AP70,0)</f>
        <v>0</v>
      </c>
      <c r="N773" s="276">
        <f>ROUND(AP75,0)</f>
        <v>2404234</v>
      </c>
      <c r="O773" s="276">
        <f>ROUND(AP73,0)</f>
        <v>0</v>
      </c>
      <c r="P773" s="276">
        <f>IF(AP76&gt;0,ROUND(AP76,0),0)</f>
        <v>6517</v>
      </c>
      <c r="Q773" s="276">
        <f>IF(AP77&gt;0,ROUND(AP77,0),0)</f>
        <v>0</v>
      </c>
      <c r="R773" s="276">
        <f>IF(AP78&gt;0,ROUND(AP78,0),0)</f>
        <v>2951</v>
      </c>
      <c r="S773" s="276">
        <f>IF(AP79&gt;0,ROUND(AP79,0),0)</f>
        <v>0</v>
      </c>
      <c r="T773" s="278">
        <f>IF(AP80&gt;0,ROUND(AP80,2),0)</f>
        <v>0.19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195*2020*7390*A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195*2020*7400*A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195*2020*7410*A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195*2020*7420*A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195*2020*7430*A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195*2020*7490*A</v>
      </c>
      <c r="B779" s="276"/>
      <c r="C779" s="278">
        <f>ROUND(AV60,2)</f>
        <v>1.6</v>
      </c>
      <c r="D779" s="276">
        <f>ROUND(AV61,0)</f>
        <v>142808</v>
      </c>
      <c r="E779" s="276">
        <f>ROUND(AV62,0)</f>
        <v>39237</v>
      </c>
      <c r="F779" s="276">
        <f>ROUND(AV63,0)</f>
        <v>0</v>
      </c>
      <c r="G779" s="276">
        <f>ROUND(AV64,0)</f>
        <v>6669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427142</v>
      </c>
      <c r="O779" s="276">
        <f>ROUND(AV73,0)</f>
        <v>256032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0.6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195*2020*8200*A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195*2020*8310*A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195*2020*8320*A</v>
      </c>
      <c r="B782" s="276">
        <f>ROUND(AY59,0)</f>
        <v>24311</v>
      </c>
      <c r="C782" s="278">
        <f>ROUND(AY60,2)</f>
        <v>9.58</v>
      </c>
      <c r="D782" s="276">
        <f>ROUND(AY61,0)</f>
        <v>435125</v>
      </c>
      <c r="E782" s="276">
        <f>ROUND(AY62,0)</f>
        <v>149493</v>
      </c>
      <c r="F782" s="276">
        <f>ROUND(AY63,0)</f>
        <v>0</v>
      </c>
      <c r="G782" s="276">
        <f>ROUND(AY64,0)</f>
        <v>243989</v>
      </c>
      <c r="H782" s="276">
        <f>ROUND(AY65,0)</f>
        <v>0</v>
      </c>
      <c r="I782" s="276">
        <f>ROUND(AY66,0)</f>
        <v>281066</v>
      </c>
      <c r="J782" s="276">
        <f>ROUND(AY67,0)</f>
        <v>209578</v>
      </c>
      <c r="K782" s="276">
        <f>ROUND(AY68,0)</f>
        <v>3399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2375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195*2020*8330*A</v>
      </c>
      <c r="B783" s="276">
        <f>ROUND(AZ59,0)</f>
        <v>11863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65035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195*2020*8350*A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195*2020*8360*A</v>
      </c>
      <c r="B785" s="276"/>
      <c r="C785" s="278">
        <f>ROUND(BB60,2)</f>
        <v>5.29</v>
      </c>
      <c r="D785" s="276">
        <f>ROUND(BB61,0)</f>
        <v>521742</v>
      </c>
      <c r="E785" s="276">
        <f>ROUND(BB62,0)</f>
        <v>144721</v>
      </c>
      <c r="F785" s="276">
        <f>ROUND(BB63,0)</f>
        <v>0</v>
      </c>
      <c r="G785" s="276">
        <f>ROUND(BB64,0)</f>
        <v>891</v>
      </c>
      <c r="H785" s="276">
        <f>ROUND(BB65,0)</f>
        <v>0</v>
      </c>
      <c r="I785" s="276">
        <f>ROUND(BB66,0)</f>
        <v>0</v>
      </c>
      <c r="J785" s="276">
        <f>ROUND(BB67,0)</f>
        <v>13854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157</v>
      </c>
      <c r="Q785" s="276">
        <f>IF(BB77&gt;0,ROUND(BB77,0),0)</f>
        <v>0</v>
      </c>
      <c r="R785" s="276">
        <f>IF(BB78&gt;0,ROUND(BB78,0),0)</f>
        <v>71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195*2020*8370*A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195*2020*8420*A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195*2020*8430*A</v>
      </c>
      <c r="B788" s="276">
        <f>ROUND(BE59,0)</f>
        <v>47748</v>
      </c>
      <c r="C788" s="278">
        <f>ROUND(BE60,2)</f>
        <v>4.8099999999999996</v>
      </c>
      <c r="D788" s="276">
        <f>ROUND(BE61,0)</f>
        <v>322245</v>
      </c>
      <c r="E788" s="276">
        <f>ROUND(BE62,0)</f>
        <v>83824</v>
      </c>
      <c r="F788" s="276">
        <f>ROUND(BE63,0)</f>
        <v>0</v>
      </c>
      <c r="G788" s="276">
        <f>ROUND(BE64,0)</f>
        <v>58300</v>
      </c>
      <c r="H788" s="276">
        <f>ROUND(BE65,0)</f>
        <v>438914</v>
      </c>
      <c r="I788" s="276">
        <f>ROUND(BE66,0)</f>
        <v>389542</v>
      </c>
      <c r="J788" s="276">
        <f>ROUND(BE67,0)</f>
        <v>447041</v>
      </c>
      <c r="K788" s="276">
        <f>ROUND(BE68,0)</f>
        <v>44348</v>
      </c>
      <c r="L788" s="276">
        <f>ROUND(BE69,0)</f>
        <v>2739</v>
      </c>
      <c r="M788" s="276">
        <f>ROUND(BE70,0)</f>
        <v>0</v>
      </c>
      <c r="N788" s="276"/>
      <c r="O788" s="276"/>
      <c r="P788" s="276">
        <f>IF(BE76&gt;0,ROUND(BE76,0),0)</f>
        <v>5066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195*2020*8460*A</v>
      </c>
      <c r="B789" s="276"/>
      <c r="C789" s="278">
        <f>ROUND(BF60,2)</f>
        <v>10.32</v>
      </c>
      <c r="D789" s="276">
        <f>ROUND(BF61,0)</f>
        <v>363424</v>
      </c>
      <c r="E789" s="276">
        <f>ROUND(BF62,0)</f>
        <v>111595</v>
      </c>
      <c r="F789" s="276">
        <f>ROUND(BF63,0)</f>
        <v>0</v>
      </c>
      <c r="G789" s="276">
        <f>ROUND(BF64,0)</f>
        <v>239481</v>
      </c>
      <c r="H789" s="276">
        <f>ROUND(BF65,0)</f>
        <v>0</v>
      </c>
      <c r="I789" s="276">
        <f>ROUND(BF66,0)</f>
        <v>412</v>
      </c>
      <c r="J789" s="276">
        <f>ROUND(BF67,0)</f>
        <v>72095</v>
      </c>
      <c r="K789" s="276">
        <f>ROUND(BF68,0)</f>
        <v>3483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817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195*2020*8470*A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195*2020*8480*A</v>
      </c>
      <c r="B791" s="276"/>
      <c r="C791" s="278">
        <f>ROUND(BH60,2)</f>
        <v>7.63</v>
      </c>
      <c r="D791" s="276">
        <f>ROUND(BH61,0)</f>
        <v>673319</v>
      </c>
      <c r="E791" s="276">
        <f>ROUND(BH62,0)</f>
        <v>157724</v>
      </c>
      <c r="F791" s="276">
        <f>ROUND(BH63,0)</f>
        <v>0</v>
      </c>
      <c r="G791" s="276">
        <f>ROUND(BH64,0)</f>
        <v>303773</v>
      </c>
      <c r="H791" s="276">
        <f>ROUND(BH65,0)</f>
        <v>7491</v>
      </c>
      <c r="I791" s="276">
        <f>ROUND(BH66,0)</f>
        <v>99873</v>
      </c>
      <c r="J791" s="276">
        <f>ROUND(BH67,0)</f>
        <v>0</v>
      </c>
      <c r="K791" s="276">
        <f>ROUND(BH68,0)</f>
        <v>0</v>
      </c>
      <c r="L791" s="276">
        <f>ROUND(BH69,0)</f>
        <v>942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195*2020*8490*A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195*2020*8510*A</v>
      </c>
      <c r="B793" s="276"/>
      <c r="C793" s="278">
        <f>ROUND(BJ60,2)</f>
        <v>4</v>
      </c>
      <c r="D793" s="276">
        <f>ROUND(BJ61,0)</f>
        <v>357581</v>
      </c>
      <c r="E793" s="276">
        <f>ROUND(BJ62,0)</f>
        <v>93149</v>
      </c>
      <c r="F793" s="276">
        <f>ROUND(BJ63,0)</f>
        <v>89076</v>
      </c>
      <c r="G793" s="276">
        <f>ROUND(BJ64,0)</f>
        <v>4694</v>
      </c>
      <c r="H793" s="276">
        <f>ROUND(BJ65,0)</f>
        <v>0</v>
      </c>
      <c r="I793" s="276">
        <f>ROUND(BJ66,0)</f>
        <v>2036</v>
      </c>
      <c r="J793" s="276">
        <f>ROUND(BJ67,0)</f>
        <v>0</v>
      </c>
      <c r="K793" s="276">
        <f>ROUND(BJ68,0)</f>
        <v>0</v>
      </c>
      <c r="L793" s="276">
        <f>ROUND(BJ69,0)</f>
        <v>1427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195*2020*8530*A</v>
      </c>
      <c r="B794" s="276"/>
      <c r="C794" s="278">
        <f>ROUND(BK60,2)</f>
        <v>3.64</v>
      </c>
      <c r="D794" s="276">
        <f>ROUND(BK61,0)</f>
        <v>205145</v>
      </c>
      <c r="E794" s="276">
        <f>ROUND(BK62,0)</f>
        <v>56837</v>
      </c>
      <c r="F794" s="276">
        <f>ROUND(BK63,0)</f>
        <v>0</v>
      </c>
      <c r="G794" s="276">
        <f>ROUND(BK64,0)</f>
        <v>259</v>
      </c>
      <c r="H794" s="276">
        <f>ROUND(BK65,0)</f>
        <v>0</v>
      </c>
      <c r="I794" s="276">
        <f>ROUND(BK66,0)</f>
        <v>1101355</v>
      </c>
      <c r="J794" s="276">
        <f>ROUND(BK67,0)</f>
        <v>0</v>
      </c>
      <c r="K794" s="276">
        <f>ROUND(BK68,0)</f>
        <v>0</v>
      </c>
      <c r="L794" s="276">
        <f>ROUND(BK69,0)</f>
        <v>3651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195*2020*8560*A</v>
      </c>
      <c r="B795" s="276"/>
      <c r="C795" s="278">
        <f>ROUND(BL60,2)</f>
        <v>9.8800000000000008</v>
      </c>
      <c r="D795" s="276">
        <f>ROUND(BL61,0)</f>
        <v>513204</v>
      </c>
      <c r="E795" s="276">
        <f>ROUND(BL62,0)</f>
        <v>166729</v>
      </c>
      <c r="F795" s="276">
        <f>ROUND(BL63,0)</f>
        <v>0</v>
      </c>
      <c r="G795" s="276">
        <f>ROUND(BL64,0)</f>
        <v>1821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195*2020*8590*A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195*2020*8610*A</v>
      </c>
      <c r="B797" s="276"/>
      <c r="C797" s="278">
        <f>ROUND(BN60,2)</f>
        <v>4.4800000000000004</v>
      </c>
      <c r="D797" s="276">
        <f>ROUND(BN61,0)</f>
        <v>879904</v>
      </c>
      <c r="E797" s="276">
        <f>ROUND(BN62,0)</f>
        <v>193509</v>
      </c>
      <c r="F797" s="276">
        <f>ROUND(BN63,0)</f>
        <v>198055</v>
      </c>
      <c r="G797" s="276">
        <f>ROUND(BN64,0)</f>
        <v>56483</v>
      </c>
      <c r="H797" s="276">
        <f>ROUND(BN65,0)</f>
        <v>9790</v>
      </c>
      <c r="I797" s="276">
        <f>ROUND(BN66,0)</f>
        <v>2127</v>
      </c>
      <c r="J797" s="276">
        <f>ROUND(BN67,0)</f>
        <v>304175</v>
      </c>
      <c r="K797" s="276">
        <f>ROUND(BN68,0)</f>
        <v>91505</v>
      </c>
      <c r="L797" s="276">
        <f>ROUND(BN69,0)</f>
        <v>110623</v>
      </c>
      <c r="M797" s="276">
        <f>ROUND(BN70,0)</f>
        <v>0</v>
      </c>
      <c r="N797" s="276"/>
      <c r="O797" s="276"/>
      <c r="P797" s="276">
        <f>IF(BN76&gt;0,ROUND(BN76,0),0)</f>
        <v>3447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195*2020*8620*A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195*2020*8630*A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23730</v>
      </c>
      <c r="G799" s="276">
        <f>ROUND(BP64,0)</f>
        <v>0</v>
      </c>
      <c r="H799" s="276">
        <f>ROUND(BP65,0)</f>
        <v>0</v>
      </c>
      <c r="I799" s="276">
        <f>ROUND(BP66,0)</f>
        <v>473</v>
      </c>
      <c r="J799" s="276">
        <f>ROUND(BP67,0)</f>
        <v>0</v>
      </c>
      <c r="K799" s="276">
        <f>ROUND(BP68,0)</f>
        <v>0</v>
      </c>
      <c r="L799" s="276">
        <f>ROUND(BP69,0)</f>
        <v>530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195*2020*8640*A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195*2020*8650*A</v>
      </c>
      <c r="B801" s="276"/>
      <c r="C801" s="278">
        <f>ROUND(BR60,2)</f>
        <v>1.93</v>
      </c>
      <c r="D801" s="276">
        <f>ROUND(BR61,0)</f>
        <v>161558</v>
      </c>
      <c r="E801" s="276">
        <f>ROUND(BR62,0)</f>
        <v>34216</v>
      </c>
      <c r="F801" s="276">
        <f>ROUND(BR63,0)</f>
        <v>0</v>
      </c>
      <c r="G801" s="276">
        <f>ROUND(BR64,0)</f>
        <v>20120</v>
      </c>
      <c r="H801" s="276">
        <f>ROUND(BR65,0)</f>
        <v>0</v>
      </c>
      <c r="I801" s="276">
        <f>ROUND(BR66,0)</f>
        <v>4186</v>
      </c>
      <c r="J801" s="276">
        <f>ROUND(BR67,0)</f>
        <v>0</v>
      </c>
      <c r="K801" s="276">
        <f>ROUND(BR68,0)</f>
        <v>0</v>
      </c>
      <c r="L801" s="276">
        <f>ROUND(BR69,0)</f>
        <v>21231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195*2020*8660*A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195*2020*8670*A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195*2020*8680*A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195*2020*8690*A</v>
      </c>
      <c r="B805" s="276"/>
      <c r="C805" s="278">
        <f>ROUND(BV60,2)</f>
        <v>3.85</v>
      </c>
      <c r="D805" s="276">
        <f>ROUND(BV61,0)</f>
        <v>274001</v>
      </c>
      <c r="E805" s="276">
        <f>ROUND(BV62,0)</f>
        <v>80748</v>
      </c>
      <c r="F805" s="276">
        <f>ROUND(BV63,0)</f>
        <v>0</v>
      </c>
      <c r="G805" s="276">
        <f>ROUND(BV64,0)</f>
        <v>1414</v>
      </c>
      <c r="H805" s="276">
        <f>ROUND(BV65,0)</f>
        <v>0</v>
      </c>
      <c r="I805" s="276">
        <f>ROUND(BV66,0)</f>
        <v>0</v>
      </c>
      <c r="J805" s="276">
        <f>ROUND(BV67,0)</f>
        <v>13942</v>
      </c>
      <c r="K805" s="276">
        <f>ROUND(BV68,0)</f>
        <v>0</v>
      </c>
      <c r="L805" s="276">
        <f>ROUND(BV69,0)</f>
        <v>502</v>
      </c>
      <c r="M805" s="276">
        <f>ROUND(BV70,0)</f>
        <v>0</v>
      </c>
      <c r="N805" s="276"/>
      <c r="O805" s="276"/>
      <c r="P805" s="276">
        <f>IF(BV76&gt;0,ROUND(BV76,0),0)</f>
        <v>158</v>
      </c>
      <c r="Q805" s="276">
        <f>IF(BV77&gt;0,ROUND(BV77,0),0)</f>
        <v>0</v>
      </c>
      <c r="R805" s="276">
        <f>IF(BV78&gt;0,ROUND(BV78,0),0)</f>
        <v>72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195*2020*8700*A</v>
      </c>
      <c r="B806" s="276"/>
      <c r="C806" s="278">
        <f>ROUND(BW60,2)</f>
        <v>2</v>
      </c>
      <c r="D806" s="276">
        <f>ROUND(BW61,0)</f>
        <v>156764</v>
      </c>
      <c r="E806" s="276">
        <f>ROUND(BW62,0)</f>
        <v>41353</v>
      </c>
      <c r="F806" s="276">
        <f>ROUND(BW63,0)</f>
        <v>0</v>
      </c>
      <c r="G806" s="276">
        <f>ROUND(BW64,0)</f>
        <v>6073</v>
      </c>
      <c r="H806" s="276">
        <f>ROUND(BW65,0)</f>
        <v>0</v>
      </c>
      <c r="I806" s="276">
        <f>ROUND(BW66,0)</f>
        <v>3776</v>
      </c>
      <c r="J806" s="276">
        <f>ROUND(BW67,0)</f>
        <v>0</v>
      </c>
      <c r="K806" s="276">
        <f>ROUND(BW68,0)</f>
        <v>0</v>
      </c>
      <c r="L806" s="276">
        <f>ROUND(BW69,0)</f>
        <v>2779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195*2020*8710*A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195*2020*8720*A</v>
      </c>
      <c r="B808" s="276"/>
      <c r="C808" s="278">
        <f>ROUND(BY60,2)</f>
        <v>2.65</v>
      </c>
      <c r="D808" s="276">
        <f>ROUND(BY61,0)</f>
        <v>281546</v>
      </c>
      <c r="E808" s="276">
        <f>ROUND(BY62,0)</f>
        <v>32523</v>
      </c>
      <c r="F808" s="276">
        <f>ROUND(BY63,0)</f>
        <v>394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7589</v>
      </c>
      <c r="K808" s="276">
        <f>ROUND(BY68,0)</f>
        <v>0</v>
      </c>
      <c r="L808" s="276">
        <f>ROUND(BY69,0)</f>
        <v>10302</v>
      </c>
      <c r="M808" s="276">
        <f>ROUND(BY70,0)</f>
        <v>0</v>
      </c>
      <c r="N808" s="276"/>
      <c r="O808" s="276"/>
      <c r="P808" s="276">
        <f>IF(BY76&gt;0,ROUND(BY76,0),0)</f>
        <v>86</v>
      </c>
      <c r="Q808" s="276">
        <f>IF(BY77&gt;0,ROUND(BY77,0),0)</f>
        <v>0</v>
      </c>
      <c r="R808" s="276">
        <f>IF(BY78&gt;0,ROUND(BY78,0),0)</f>
        <v>39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195*2020*8730*A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195*2020*8740*A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195*2020*8770*A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195*2020*8790*A</v>
      </c>
      <c r="B812" s="276"/>
      <c r="C812" s="278">
        <f>ROUND(CC60,2)</f>
        <v>0.52</v>
      </c>
      <c r="D812" s="276">
        <f>ROUND(CC61,0)</f>
        <v>41226</v>
      </c>
      <c r="E812" s="276">
        <f>ROUND(CC62,0)</f>
        <v>3429</v>
      </c>
      <c r="F812" s="276">
        <f>ROUND(CC63,0)</f>
        <v>0</v>
      </c>
      <c r="G812" s="276">
        <f>ROUND(CC64,0)</f>
        <v>1734</v>
      </c>
      <c r="H812" s="276">
        <f>ROUND(CC65,0)</f>
        <v>0</v>
      </c>
      <c r="I812" s="276">
        <f>ROUND(CC66,0)</f>
        <v>5782</v>
      </c>
      <c r="J812" s="276">
        <f>ROUND(CC67,0)</f>
        <v>0</v>
      </c>
      <c r="K812" s="276">
        <f>ROUND(CC68,0)</f>
        <v>0</v>
      </c>
      <c r="L812" s="276">
        <f>ROUND(CC69,0)</f>
        <v>65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195*2020*9000*A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479520</v>
      </c>
      <c r="V813" s="277">
        <f>ROUND(CD70,0)</f>
        <v>0</v>
      </c>
      <c r="W813" s="276">
        <f>ROUND(CE72,0)</f>
        <v>4005113</v>
      </c>
      <c r="X813" s="276">
        <f>ROUND(C131,0)</f>
        <v>7774253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225.58999999999995</v>
      </c>
      <c r="D815" s="277">
        <f t="shared" si="22"/>
        <v>19331559</v>
      </c>
      <c r="E815" s="277">
        <f t="shared" si="22"/>
        <v>3999311</v>
      </c>
      <c r="F815" s="277">
        <f t="shared" si="22"/>
        <v>2572295</v>
      </c>
      <c r="G815" s="277">
        <f t="shared" si="22"/>
        <v>3145089</v>
      </c>
      <c r="H815" s="277">
        <f t="shared" si="22"/>
        <v>492887</v>
      </c>
      <c r="I815" s="277">
        <f t="shared" si="22"/>
        <v>4136406</v>
      </c>
      <c r="J815" s="277">
        <f t="shared" si="22"/>
        <v>4213443</v>
      </c>
      <c r="K815" s="277">
        <f t="shared" si="22"/>
        <v>814889</v>
      </c>
      <c r="L815" s="277">
        <f>SUM(L734:L813)+SUM(U734:U813)</f>
        <v>696150</v>
      </c>
      <c r="M815" s="277">
        <f>SUM(M734:M813)+SUM(V734:V813)</f>
        <v>0</v>
      </c>
      <c r="N815" s="277">
        <f t="shared" ref="N815:Y815" si="23">SUM(N734:N813)</f>
        <v>53651211</v>
      </c>
      <c r="O815" s="277">
        <f t="shared" si="23"/>
        <v>29126526</v>
      </c>
      <c r="P815" s="277">
        <f t="shared" si="23"/>
        <v>47747</v>
      </c>
      <c r="Q815" s="277">
        <f t="shared" si="23"/>
        <v>0</v>
      </c>
      <c r="R815" s="277">
        <f t="shared" si="23"/>
        <v>15988</v>
      </c>
      <c r="S815" s="277">
        <f t="shared" si="23"/>
        <v>206746</v>
      </c>
      <c r="T815" s="281">
        <f t="shared" si="23"/>
        <v>62.33</v>
      </c>
      <c r="U815" s="277">
        <f t="shared" si="23"/>
        <v>479520</v>
      </c>
      <c r="V815" s="277">
        <f t="shared" si="23"/>
        <v>0</v>
      </c>
      <c r="W815" s="277">
        <f t="shared" si="23"/>
        <v>4005113</v>
      </c>
      <c r="X815" s="277">
        <f t="shared" si="23"/>
        <v>7774253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225.58999999999995</v>
      </c>
      <c r="D816" s="277">
        <f>CE61</f>
        <v>19331559</v>
      </c>
      <c r="E816" s="277">
        <f>CE62</f>
        <v>3999311</v>
      </c>
      <c r="F816" s="277">
        <f>CE63</f>
        <v>2572295</v>
      </c>
      <c r="G816" s="277">
        <f>CE64</f>
        <v>3145089</v>
      </c>
      <c r="H816" s="280">
        <f>CE65</f>
        <v>492887</v>
      </c>
      <c r="I816" s="280">
        <f>CE66</f>
        <v>4136406</v>
      </c>
      <c r="J816" s="280">
        <f>CE67</f>
        <v>4213443</v>
      </c>
      <c r="K816" s="280">
        <f>CE68</f>
        <v>814889</v>
      </c>
      <c r="L816" s="280">
        <f>CE69</f>
        <v>696150</v>
      </c>
      <c r="M816" s="280">
        <f>CE70</f>
        <v>0</v>
      </c>
      <c r="N816" s="277">
        <f>CE75</f>
        <v>53651211</v>
      </c>
      <c r="O816" s="277">
        <f>CE73</f>
        <v>29126526</v>
      </c>
      <c r="P816" s="277">
        <f>CE76</f>
        <v>47748</v>
      </c>
      <c r="Q816" s="277">
        <f>CE77</f>
        <v>0</v>
      </c>
      <c r="R816" s="277">
        <f>CE78</f>
        <v>15989.296808243273</v>
      </c>
      <c r="S816" s="277">
        <f>CE79</f>
        <v>206746</v>
      </c>
      <c r="T816" s="281">
        <f>CE80</f>
        <v>62.33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12044099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19331559</v>
      </c>
      <c r="E817" s="180">
        <f>C379</f>
        <v>3999311</v>
      </c>
      <c r="F817" s="180">
        <f>C380</f>
        <v>2572295</v>
      </c>
      <c r="G817" s="240">
        <f>C381</f>
        <v>3145089</v>
      </c>
      <c r="H817" s="240">
        <f>C382</f>
        <v>492886</v>
      </c>
      <c r="I817" s="240">
        <f>C383</f>
        <v>4136407</v>
      </c>
      <c r="J817" s="240">
        <f>C384</f>
        <v>4213443</v>
      </c>
      <c r="K817" s="240">
        <f>C385</f>
        <v>814889</v>
      </c>
      <c r="L817" s="240">
        <f>C386+C387+C388+C389</f>
        <v>6797622.3899999997</v>
      </c>
      <c r="M817" s="240">
        <f>C370</f>
        <v>768544</v>
      </c>
      <c r="N817" s="180">
        <f>D361</f>
        <v>54164686</v>
      </c>
      <c r="O817" s="180">
        <f>C359</f>
        <v>30023544</v>
      </c>
    </row>
  </sheetData>
  <sheetProtection algorithmName="SHA-512" hashValue="rVuzyP1ti47lkw9l7kYouXqVKK6XCMhzJy2kvUt38yDkZjK9xpzVYJ6F30isf0OiW24s2bTDIIImZKdPdqsGog==" saltValue="ViS8uPiT4K8oYK2gVRv6d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>
        <v>14012</v>
      </c>
      <c r="F47" s="184"/>
      <c r="G47" s="184"/>
      <c r="H47" s="184"/>
      <c r="I47" s="184"/>
      <c r="J47" s="184"/>
      <c r="K47" s="184"/>
      <c r="L47" s="184">
        <v>826786</v>
      </c>
      <c r="M47" s="184"/>
      <c r="N47" s="184">
        <v>109525</v>
      </c>
      <c r="O47" s="184"/>
      <c r="P47" s="184">
        <v>38482</v>
      </c>
      <c r="Q47" s="184"/>
      <c r="R47" s="184"/>
      <c r="S47" s="184">
        <v>48339</v>
      </c>
      <c r="T47" s="184"/>
      <c r="U47" s="184">
        <v>179926</v>
      </c>
      <c r="V47" s="184"/>
      <c r="W47" s="184"/>
      <c r="X47" s="184"/>
      <c r="Y47" s="184">
        <v>190191</v>
      </c>
      <c r="Z47" s="184"/>
      <c r="AA47" s="184"/>
      <c r="AB47" s="184">
        <v>63676</v>
      </c>
      <c r="AC47" s="184"/>
      <c r="AD47" s="184"/>
      <c r="AE47" s="184">
        <v>162488</v>
      </c>
      <c r="AF47" s="184"/>
      <c r="AG47" s="184">
        <v>392030</v>
      </c>
      <c r="AH47" s="184"/>
      <c r="AI47" s="184"/>
      <c r="AJ47" s="184">
        <v>270349</v>
      </c>
      <c r="AK47" s="184">
        <v>101031</v>
      </c>
      <c r="AL47" s="184">
        <v>43168</v>
      </c>
      <c r="AM47" s="184">
        <v>82948</v>
      </c>
      <c r="AN47" s="184"/>
      <c r="AO47" s="184"/>
      <c r="AP47" s="184">
        <v>338193</v>
      </c>
      <c r="AQ47" s="184"/>
      <c r="AR47" s="184"/>
      <c r="AS47" s="184"/>
      <c r="AT47" s="184"/>
      <c r="AU47" s="184"/>
      <c r="AV47" s="184">
        <v>34992</v>
      </c>
      <c r="AW47" s="184"/>
      <c r="AX47" s="184"/>
      <c r="AY47" s="184">
        <v>161621</v>
      </c>
      <c r="AZ47" s="184"/>
      <c r="BA47" s="184"/>
      <c r="BB47" s="184">
        <v>43640</v>
      </c>
      <c r="BC47" s="184"/>
      <c r="BD47" s="184"/>
      <c r="BE47" s="184">
        <v>79571</v>
      </c>
      <c r="BF47" s="184">
        <v>79613</v>
      </c>
      <c r="BG47" s="184"/>
      <c r="BH47" s="184">
        <v>158769</v>
      </c>
      <c r="BI47" s="184"/>
      <c r="BJ47" s="184">
        <v>82501</v>
      </c>
      <c r="BK47" s="184">
        <v>73917</v>
      </c>
      <c r="BL47" s="184">
        <v>177908</v>
      </c>
      <c r="BM47" s="184"/>
      <c r="BN47" s="184">
        <v>77099</v>
      </c>
      <c r="BO47" s="184"/>
      <c r="BP47" s="184"/>
      <c r="BQ47" s="184"/>
      <c r="BR47" s="184">
        <v>36907</v>
      </c>
      <c r="BS47" s="184"/>
      <c r="BT47" s="184"/>
      <c r="BU47" s="184"/>
      <c r="BV47" s="184">
        <v>74075</v>
      </c>
      <c r="BW47" s="184">
        <v>29380</v>
      </c>
      <c r="BX47" s="184"/>
      <c r="BY47" s="184">
        <v>129812</v>
      </c>
      <c r="BZ47" s="184"/>
      <c r="CA47" s="184"/>
      <c r="CB47" s="184"/>
      <c r="CC47" s="184">
        <v>17463</v>
      </c>
      <c r="CD47" s="195"/>
      <c r="CE47" s="195">
        <f>SUM(C47:CC47)</f>
        <v>4118412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3298316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188665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754659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75295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122336</v>
      </c>
      <c r="T52" s="195">
        <f>ROUND((B52/(CE76+CF76)*T76),0)</f>
        <v>0</v>
      </c>
      <c r="U52" s="195">
        <f>ROUND((B52/(CE76+CF76)*U76),0)</f>
        <v>64657</v>
      </c>
      <c r="V52" s="195">
        <f>ROUND((B52/(CE76+CF76)*V76),0)</f>
        <v>0</v>
      </c>
      <c r="W52" s="195">
        <f>ROUND((B52/(CE76+CF76)*W76),0)</f>
        <v>32552</v>
      </c>
      <c r="X52" s="195">
        <f>ROUND((B52/(CE76+CF76)*X76),0)</f>
        <v>57706</v>
      </c>
      <c r="Y52" s="195">
        <f>ROUND((B52/(CE76+CF76)*Y76),0)</f>
        <v>57706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67489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86055</v>
      </c>
      <c r="AF52" s="195">
        <f>ROUND((B52/(CE76+CF76)*AF76),0)</f>
        <v>0</v>
      </c>
      <c r="AG52" s="195">
        <f>ROUND((B52/(CE76+CF76)*AG76),0)</f>
        <v>269195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111353</v>
      </c>
      <c r="AK52" s="195">
        <f>ROUND((B52/(CE76+CF76)*AK76),0)</f>
        <v>47809</v>
      </c>
      <c r="AL52" s="195">
        <f>ROUND((B52/(CE76+CF76)*AL76),0)</f>
        <v>25498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450179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164059</v>
      </c>
      <c r="AZ52" s="195">
        <f>ROUND((B52/(CE76+CF76)*AZ76),0)</f>
        <v>50910</v>
      </c>
      <c r="BA52" s="195">
        <f>ROUND((B52/(CE76+CF76)*BA76),0)</f>
        <v>0</v>
      </c>
      <c r="BB52" s="195">
        <f>ROUND((B52/(CE76+CF76)*BB76),0)</f>
        <v>10845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349947</v>
      </c>
      <c r="BF52" s="195">
        <f>ROUND((B52/(CE76+CF76)*BF76),0)</f>
        <v>56436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238110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10914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5941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3298316</v>
      </c>
    </row>
    <row r="53" spans="1:84" ht="12.65" customHeight="1" x14ac:dyDescent="0.3">
      <c r="A53" s="175" t="s">
        <v>206</v>
      </c>
      <c r="B53" s="195">
        <f>B51+B52</f>
        <v>3298316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v>138</v>
      </c>
      <c r="F59" s="184"/>
      <c r="G59" s="184"/>
      <c r="H59" s="184"/>
      <c r="I59" s="184"/>
      <c r="J59" s="184"/>
      <c r="K59" s="184"/>
      <c r="L59" s="184">
        <v>8143</v>
      </c>
      <c r="M59" s="184"/>
      <c r="N59" s="184"/>
      <c r="O59" s="184"/>
      <c r="P59" s="185">
        <f>340*45</f>
        <v>15300</v>
      </c>
      <c r="Q59" s="185"/>
      <c r="R59" s="185"/>
      <c r="S59" s="248"/>
      <c r="T59" s="248"/>
      <c r="U59" s="224">
        <v>53952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17948</v>
      </c>
      <c r="AF59" s="185"/>
      <c r="AG59" s="185">
        <v>3960</v>
      </c>
      <c r="AH59" s="185"/>
      <c r="AI59" s="185"/>
      <c r="AJ59" s="185">
        <v>8372</v>
      </c>
      <c r="AK59" s="185">
        <v>11101</v>
      </c>
      <c r="AL59" s="185">
        <v>4053</v>
      </c>
      <c r="AM59" s="185"/>
      <c r="AN59" s="185"/>
      <c r="AO59" s="185"/>
      <c r="AP59" s="185">
        <v>11086</v>
      </c>
      <c r="AQ59" s="185"/>
      <c r="AR59" s="185"/>
      <c r="AS59" s="185"/>
      <c r="AT59" s="185"/>
      <c r="AU59" s="185"/>
      <c r="AV59" s="248"/>
      <c r="AW59" s="248"/>
      <c r="AX59" s="248"/>
      <c r="AY59" s="185">
        <v>23563</v>
      </c>
      <c r="AZ59" s="185">
        <v>12688</v>
      </c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v>0.9</v>
      </c>
      <c r="F60" s="223"/>
      <c r="G60" s="187"/>
      <c r="H60" s="187"/>
      <c r="I60" s="187"/>
      <c r="J60" s="223"/>
      <c r="K60" s="187"/>
      <c r="L60" s="187">
        <v>53.2</v>
      </c>
      <c r="M60" s="187"/>
      <c r="N60" s="187">
        <v>2.89</v>
      </c>
      <c r="O60" s="187"/>
      <c r="P60" s="221">
        <v>1.6</v>
      </c>
      <c r="Q60" s="221"/>
      <c r="R60" s="221"/>
      <c r="S60" s="221">
        <v>2.94</v>
      </c>
      <c r="T60" s="221"/>
      <c r="U60" s="221">
        <v>9.89</v>
      </c>
      <c r="V60" s="221"/>
      <c r="W60" s="221"/>
      <c r="X60" s="221"/>
      <c r="Y60" s="221">
        <v>8.7799999999999994</v>
      </c>
      <c r="Z60" s="221"/>
      <c r="AA60" s="221"/>
      <c r="AB60" s="221">
        <f>5.62+0.38</f>
        <v>6</v>
      </c>
      <c r="AC60" s="221"/>
      <c r="AD60" s="221"/>
      <c r="AE60" s="221">
        <f>3.32+4.07</f>
        <v>7.3900000000000006</v>
      </c>
      <c r="AF60" s="221"/>
      <c r="AG60" s="221">
        <v>15.97</v>
      </c>
      <c r="AH60" s="221"/>
      <c r="AI60" s="221"/>
      <c r="AJ60" s="221">
        <v>10.09</v>
      </c>
      <c r="AK60" s="221">
        <v>4.63</v>
      </c>
      <c r="AL60" s="221">
        <v>2.06</v>
      </c>
      <c r="AM60" s="221">
        <v>4.03</v>
      </c>
      <c r="AN60" s="221"/>
      <c r="AO60" s="221"/>
      <c r="AP60" s="221">
        <f>5.79+11.67</f>
        <v>17.46</v>
      </c>
      <c r="AQ60" s="221"/>
      <c r="AR60" s="221"/>
      <c r="AS60" s="221"/>
      <c r="AT60" s="221"/>
      <c r="AU60" s="221"/>
      <c r="AV60" s="221">
        <f>1.2+0.96</f>
        <v>2.16</v>
      </c>
      <c r="AW60" s="221"/>
      <c r="AX60" s="221"/>
      <c r="AY60" s="221">
        <v>9.99</v>
      </c>
      <c r="AZ60" s="221"/>
      <c r="BA60" s="221"/>
      <c r="BB60" s="221">
        <v>2.84</v>
      </c>
      <c r="BC60" s="221"/>
      <c r="BD60" s="221"/>
      <c r="BE60" s="221">
        <v>4.88</v>
      </c>
      <c r="BF60" s="221">
        <v>8.7899999999999991</v>
      </c>
      <c r="BG60" s="221"/>
      <c r="BH60" s="221">
        <f>4.34+2.79</f>
        <v>7.13</v>
      </c>
      <c r="BI60" s="221"/>
      <c r="BJ60" s="221">
        <v>4.03</v>
      </c>
      <c r="BK60" s="221">
        <v>3.5</v>
      </c>
      <c r="BL60" s="221">
        <v>8.75</v>
      </c>
      <c r="BM60" s="221"/>
      <c r="BN60" s="221">
        <v>4.3</v>
      </c>
      <c r="BO60" s="221"/>
      <c r="BP60" s="221"/>
      <c r="BQ60" s="221"/>
      <c r="BR60" s="221">
        <v>2</v>
      </c>
      <c r="BS60" s="221"/>
      <c r="BT60" s="221"/>
      <c r="BU60" s="221"/>
      <c r="BV60" s="221">
        <v>3.69</v>
      </c>
      <c r="BW60" s="221">
        <v>1.23</v>
      </c>
      <c r="BX60" s="221"/>
      <c r="BY60" s="221">
        <v>5.71</v>
      </c>
      <c r="BZ60" s="221"/>
      <c r="CA60" s="221"/>
      <c r="CB60" s="221"/>
      <c r="CC60" s="221">
        <f>0.98+0.18</f>
        <v>1.1599999999999999</v>
      </c>
      <c r="CD60" s="249" t="s">
        <v>221</v>
      </c>
      <c r="CE60" s="251">
        <f t="shared" ref="CE60:CE70" si="0">SUM(C60:CD60)</f>
        <v>217.99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v>71471</v>
      </c>
      <c r="F61" s="185"/>
      <c r="G61" s="184"/>
      <c r="H61" s="184"/>
      <c r="I61" s="185"/>
      <c r="J61" s="185"/>
      <c r="K61" s="185"/>
      <c r="L61" s="185">
        <v>3502080</v>
      </c>
      <c r="M61" s="184"/>
      <c r="N61" s="184">
        <v>723192</v>
      </c>
      <c r="O61" s="184"/>
      <c r="P61" s="185">
        <v>139464</v>
      </c>
      <c r="Q61" s="185"/>
      <c r="R61" s="185"/>
      <c r="S61" s="185">
        <v>189425</v>
      </c>
      <c r="T61" s="185"/>
      <c r="U61" s="185">
        <v>597736</v>
      </c>
      <c r="V61" s="185"/>
      <c r="W61" s="185"/>
      <c r="X61" s="185"/>
      <c r="Y61" s="185">
        <v>874278</v>
      </c>
      <c r="Z61" s="185"/>
      <c r="AA61" s="185"/>
      <c r="AB61" s="185">
        <v>477303</v>
      </c>
      <c r="AC61" s="185"/>
      <c r="AD61" s="185"/>
      <c r="AE61" s="185">
        <v>622826</v>
      </c>
      <c r="AF61" s="185"/>
      <c r="AG61" s="185">
        <v>2065420</v>
      </c>
      <c r="AH61" s="185"/>
      <c r="AI61" s="185"/>
      <c r="AJ61" s="185">
        <v>1466929</v>
      </c>
      <c r="AK61" s="185">
        <v>446810</v>
      </c>
      <c r="AL61" s="185">
        <v>192712</v>
      </c>
      <c r="AM61" s="185">
        <v>258061</v>
      </c>
      <c r="AN61" s="185"/>
      <c r="AO61" s="185"/>
      <c r="AP61" s="185">
        <v>1492736</v>
      </c>
      <c r="AQ61" s="185"/>
      <c r="AR61" s="185"/>
      <c r="AS61" s="185"/>
      <c r="AT61" s="185"/>
      <c r="AU61" s="185"/>
      <c r="AV61" s="185">
        <v>183002</v>
      </c>
      <c r="AW61" s="185"/>
      <c r="AX61" s="185"/>
      <c r="AY61" s="185">
        <v>410575</v>
      </c>
      <c r="AZ61" s="185"/>
      <c r="BA61" s="185"/>
      <c r="BB61" s="185">
        <v>241394</v>
      </c>
      <c r="BC61" s="185"/>
      <c r="BD61" s="185"/>
      <c r="BE61" s="185">
        <v>289865</v>
      </c>
      <c r="BF61" s="185">
        <v>270911</v>
      </c>
      <c r="BG61" s="185"/>
      <c r="BH61" s="185">
        <v>574256</v>
      </c>
      <c r="BI61" s="185"/>
      <c r="BJ61" s="185">
        <v>325482</v>
      </c>
      <c r="BK61" s="185">
        <v>272805</v>
      </c>
      <c r="BL61" s="185">
        <v>412055</v>
      </c>
      <c r="BM61" s="185"/>
      <c r="BN61" s="185">
        <v>638894</v>
      </c>
      <c r="BO61" s="185"/>
      <c r="BP61" s="185"/>
      <c r="BQ61" s="185"/>
      <c r="BR61" s="185">
        <v>162678</v>
      </c>
      <c r="BS61" s="185"/>
      <c r="BT61" s="185"/>
      <c r="BU61" s="185"/>
      <c r="BV61" s="185">
        <v>235484</v>
      </c>
      <c r="BW61" s="185">
        <v>110119</v>
      </c>
      <c r="BX61" s="185"/>
      <c r="BY61" s="185">
        <v>566351</v>
      </c>
      <c r="BZ61" s="185"/>
      <c r="CA61" s="185"/>
      <c r="CB61" s="185"/>
      <c r="CC61" s="185">
        <v>42588</v>
      </c>
      <c r="CD61" s="249" t="s">
        <v>221</v>
      </c>
      <c r="CE61" s="195">
        <f t="shared" si="0"/>
        <v>17856902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14012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826786</v>
      </c>
      <c r="M62" s="195">
        <f t="shared" si="1"/>
        <v>0</v>
      </c>
      <c r="N62" s="195">
        <f t="shared" si="1"/>
        <v>109525</v>
      </c>
      <c r="O62" s="195">
        <f t="shared" si="1"/>
        <v>0</v>
      </c>
      <c r="P62" s="195">
        <f t="shared" si="1"/>
        <v>38482</v>
      </c>
      <c r="Q62" s="195">
        <f t="shared" si="1"/>
        <v>0</v>
      </c>
      <c r="R62" s="195">
        <f t="shared" si="1"/>
        <v>0</v>
      </c>
      <c r="S62" s="195">
        <f t="shared" si="1"/>
        <v>48339</v>
      </c>
      <c r="T62" s="195">
        <f t="shared" si="1"/>
        <v>0</v>
      </c>
      <c r="U62" s="195">
        <f t="shared" si="1"/>
        <v>179926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190191</v>
      </c>
      <c r="Z62" s="195">
        <f t="shared" si="1"/>
        <v>0</v>
      </c>
      <c r="AA62" s="195">
        <f t="shared" si="1"/>
        <v>0</v>
      </c>
      <c r="AB62" s="195">
        <f t="shared" si="1"/>
        <v>63676</v>
      </c>
      <c r="AC62" s="195">
        <f t="shared" si="1"/>
        <v>0</v>
      </c>
      <c r="AD62" s="195">
        <f t="shared" si="1"/>
        <v>0</v>
      </c>
      <c r="AE62" s="195">
        <f t="shared" si="1"/>
        <v>162488</v>
      </c>
      <c r="AF62" s="195">
        <f t="shared" si="1"/>
        <v>0</v>
      </c>
      <c r="AG62" s="195">
        <f t="shared" si="1"/>
        <v>392030</v>
      </c>
      <c r="AH62" s="195">
        <f t="shared" si="1"/>
        <v>0</v>
      </c>
      <c r="AI62" s="195">
        <f t="shared" si="1"/>
        <v>0</v>
      </c>
      <c r="AJ62" s="195">
        <f t="shared" si="1"/>
        <v>270349</v>
      </c>
      <c r="AK62" s="195">
        <f t="shared" si="1"/>
        <v>101031</v>
      </c>
      <c r="AL62" s="195">
        <f t="shared" si="1"/>
        <v>43168</v>
      </c>
      <c r="AM62" s="195">
        <f t="shared" si="1"/>
        <v>82948</v>
      </c>
      <c r="AN62" s="195">
        <f t="shared" si="1"/>
        <v>0</v>
      </c>
      <c r="AO62" s="195">
        <f t="shared" si="1"/>
        <v>0</v>
      </c>
      <c r="AP62" s="195">
        <f t="shared" si="1"/>
        <v>338193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34992</v>
      </c>
      <c r="AW62" s="195">
        <f t="shared" si="1"/>
        <v>0</v>
      </c>
      <c r="AX62" s="195">
        <f t="shared" si="1"/>
        <v>0</v>
      </c>
      <c r="AY62" s="195">
        <f>ROUND(AY47+AY48,0)</f>
        <v>161621</v>
      </c>
      <c r="AZ62" s="195">
        <f>ROUND(AZ47+AZ48,0)</f>
        <v>0</v>
      </c>
      <c r="BA62" s="195">
        <f>ROUND(BA47+BA48,0)</f>
        <v>0</v>
      </c>
      <c r="BB62" s="195">
        <f t="shared" si="1"/>
        <v>43640</v>
      </c>
      <c r="BC62" s="195">
        <f t="shared" si="1"/>
        <v>0</v>
      </c>
      <c r="BD62" s="195">
        <f t="shared" si="1"/>
        <v>0</v>
      </c>
      <c r="BE62" s="195">
        <f t="shared" si="1"/>
        <v>79571</v>
      </c>
      <c r="BF62" s="195">
        <f t="shared" si="1"/>
        <v>79613</v>
      </c>
      <c r="BG62" s="195">
        <f t="shared" si="1"/>
        <v>0</v>
      </c>
      <c r="BH62" s="195">
        <f t="shared" si="1"/>
        <v>158769</v>
      </c>
      <c r="BI62" s="195">
        <f t="shared" si="1"/>
        <v>0</v>
      </c>
      <c r="BJ62" s="195">
        <f t="shared" si="1"/>
        <v>82501</v>
      </c>
      <c r="BK62" s="195">
        <f t="shared" si="1"/>
        <v>73917</v>
      </c>
      <c r="BL62" s="195">
        <f t="shared" si="1"/>
        <v>177908</v>
      </c>
      <c r="BM62" s="195">
        <f t="shared" si="1"/>
        <v>0</v>
      </c>
      <c r="BN62" s="195">
        <f t="shared" si="1"/>
        <v>77099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36907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74075</v>
      </c>
      <c r="BW62" s="195">
        <f t="shared" si="2"/>
        <v>29380</v>
      </c>
      <c r="BX62" s="195">
        <f t="shared" si="2"/>
        <v>0</v>
      </c>
      <c r="BY62" s="195">
        <f t="shared" si="2"/>
        <v>129812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17463</v>
      </c>
      <c r="CD62" s="249" t="s">
        <v>221</v>
      </c>
      <c r="CE62" s="195">
        <f t="shared" si="0"/>
        <v>4118412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6531</v>
      </c>
      <c r="F63" s="185"/>
      <c r="G63" s="184"/>
      <c r="H63" s="184"/>
      <c r="I63" s="185"/>
      <c r="J63" s="185"/>
      <c r="K63" s="185"/>
      <c r="L63" s="185">
        <v>320003</v>
      </c>
      <c r="M63" s="184"/>
      <c r="N63" s="184"/>
      <c r="O63" s="184"/>
      <c r="P63" s="185"/>
      <c r="Q63" s="185"/>
      <c r="R63" s="185"/>
      <c r="S63" s="185"/>
      <c r="T63" s="185"/>
      <c r="U63" s="185">
        <v>1003</v>
      </c>
      <c r="V63" s="185"/>
      <c r="W63" s="185">
        <v>6280</v>
      </c>
      <c r="X63" s="185">
        <v>47800</v>
      </c>
      <c r="Y63" s="185">
        <f>59340+18000</f>
        <v>77340</v>
      </c>
      <c r="Z63" s="185"/>
      <c r="AA63" s="185"/>
      <c r="AB63" s="185">
        <v>8000</v>
      </c>
      <c r="AC63" s="185"/>
      <c r="AD63" s="185"/>
      <c r="AE63" s="185"/>
      <c r="AF63" s="185"/>
      <c r="AG63" s="185">
        <v>247084</v>
      </c>
      <c r="AH63" s="185"/>
      <c r="AI63" s="185"/>
      <c r="AJ63" s="185">
        <v>44872</v>
      </c>
      <c r="AK63" s="185"/>
      <c r="AL63" s="185"/>
      <c r="AM63" s="185"/>
      <c r="AN63" s="185"/>
      <c r="AO63" s="185"/>
      <c r="AP63" s="185">
        <v>46380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>
        <v>11190</v>
      </c>
      <c r="BG63" s="185"/>
      <c r="BH63" s="185">
        <v>46816</v>
      </c>
      <c r="BI63" s="185"/>
      <c r="BJ63" s="185">
        <v>93213</v>
      </c>
      <c r="BK63" s="185">
        <v>5620</v>
      </c>
      <c r="BL63" s="185">
        <v>19902</v>
      </c>
      <c r="BM63" s="185"/>
      <c r="BN63" s="185">
        <v>184234</v>
      </c>
      <c r="BO63" s="185"/>
      <c r="BP63" s="185">
        <v>21682</v>
      </c>
      <c r="BQ63" s="185"/>
      <c r="BR63" s="185">
        <v>108</v>
      </c>
      <c r="BS63" s="185"/>
      <c r="BT63" s="185"/>
      <c r="BU63" s="185"/>
      <c r="BV63" s="185"/>
      <c r="BW63" s="185"/>
      <c r="BX63" s="185"/>
      <c r="BY63" s="185">
        <v>85</v>
      </c>
      <c r="BZ63" s="185"/>
      <c r="CA63" s="185"/>
      <c r="CB63" s="185"/>
      <c r="CC63" s="185"/>
      <c r="CD63" s="249" t="s">
        <v>221</v>
      </c>
      <c r="CE63" s="195">
        <f t="shared" si="0"/>
        <v>1188143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6927</v>
      </c>
      <c r="F64" s="185"/>
      <c r="G64" s="184"/>
      <c r="H64" s="184"/>
      <c r="I64" s="185"/>
      <c r="J64" s="185"/>
      <c r="K64" s="185"/>
      <c r="L64" s="185">
        <v>339433</v>
      </c>
      <c r="M64" s="184"/>
      <c r="N64" s="184">
        <v>209</v>
      </c>
      <c r="O64" s="184"/>
      <c r="P64" s="185">
        <v>49702</v>
      </c>
      <c r="Q64" s="185"/>
      <c r="R64" s="185"/>
      <c r="S64" s="185">
        <v>24874</v>
      </c>
      <c r="T64" s="185"/>
      <c r="U64" s="185">
        <v>447747</v>
      </c>
      <c r="V64" s="185"/>
      <c r="W64" s="185"/>
      <c r="X64" s="185"/>
      <c r="Y64" s="185">
        <v>60072</v>
      </c>
      <c r="Z64" s="185"/>
      <c r="AA64" s="185"/>
      <c r="AB64" s="185">
        <v>851538</v>
      </c>
      <c r="AC64" s="185"/>
      <c r="AD64" s="185"/>
      <c r="AE64" s="185">
        <v>26612</v>
      </c>
      <c r="AF64" s="185"/>
      <c r="AG64" s="185">
        <v>119234</v>
      </c>
      <c r="AH64" s="185"/>
      <c r="AI64" s="185"/>
      <c r="AJ64" s="185">
        <v>25864</v>
      </c>
      <c r="AK64" s="185">
        <v>6906</v>
      </c>
      <c r="AL64" s="185">
        <v>45</v>
      </c>
      <c r="AM64" s="185">
        <v>2654</v>
      </c>
      <c r="AN64" s="185"/>
      <c r="AO64" s="185"/>
      <c r="AP64" s="185">
        <v>35606</v>
      </c>
      <c r="AQ64" s="185"/>
      <c r="AR64" s="185"/>
      <c r="AS64" s="185"/>
      <c r="AT64" s="185"/>
      <c r="AU64" s="185"/>
      <c r="AV64" s="185">
        <v>6056</v>
      </c>
      <c r="AW64" s="185"/>
      <c r="AX64" s="185"/>
      <c r="AY64" s="185">
        <v>260778</v>
      </c>
      <c r="AZ64" s="185"/>
      <c r="BA64" s="185"/>
      <c r="BB64" s="185">
        <v>961</v>
      </c>
      <c r="BC64" s="185"/>
      <c r="BD64" s="185"/>
      <c r="BE64" s="185">
        <v>44191</v>
      </c>
      <c r="BF64" s="185">
        <v>225293</v>
      </c>
      <c r="BG64" s="185"/>
      <c r="BH64" s="185">
        <v>260513</v>
      </c>
      <c r="BI64" s="185"/>
      <c r="BJ64" s="185">
        <v>5777</v>
      </c>
      <c r="BK64" s="185"/>
      <c r="BL64" s="185">
        <v>3005</v>
      </c>
      <c r="BM64" s="185"/>
      <c r="BN64" s="185">
        <v>22386</v>
      </c>
      <c r="BO64" s="185"/>
      <c r="BP64" s="185">
        <v>3128</v>
      </c>
      <c r="BQ64" s="185"/>
      <c r="BR64" s="185">
        <v>25567</v>
      </c>
      <c r="BS64" s="185"/>
      <c r="BT64" s="185"/>
      <c r="BU64" s="185"/>
      <c r="BV64" s="185">
        <v>846</v>
      </c>
      <c r="BW64" s="185">
        <v>6675</v>
      </c>
      <c r="BX64" s="185"/>
      <c r="BY64" s="185">
        <v>50</v>
      </c>
      <c r="BZ64" s="185"/>
      <c r="CA64" s="185"/>
      <c r="CB64" s="185"/>
      <c r="CC64" s="185">
        <f>18780-2</f>
        <v>18778</v>
      </c>
      <c r="CD64" s="249" t="s">
        <v>221</v>
      </c>
      <c r="CE64" s="195">
        <f t="shared" si="0"/>
        <v>2881427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>
        <v>805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17378</v>
      </c>
      <c r="AC65" s="185"/>
      <c r="AD65" s="185"/>
      <c r="AE65" s="185"/>
      <c r="AF65" s="185"/>
      <c r="AG65" s="185">
        <v>360</v>
      </c>
      <c r="AH65" s="185"/>
      <c r="AI65" s="185"/>
      <c r="AJ65" s="185">
        <v>2422</v>
      </c>
      <c r="AK65" s="185"/>
      <c r="AL65" s="185"/>
      <c r="AM65" s="185"/>
      <c r="AN65" s="185"/>
      <c r="AO65" s="185"/>
      <c r="AP65" s="185">
        <v>16094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450</v>
      </c>
      <c r="BC65" s="185"/>
      <c r="BD65" s="185"/>
      <c r="BE65" s="185">
        <v>383147</v>
      </c>
      <c r="BF65" s="185"/>
      <c r="BG65" s="185"/>
      <c r="BH65" s="185">
        <v>7798</v>
      </c>
      <c r="BI65" s="185"/>
      <c r="BJ65" s="185"/>
      <c r="BK65" s="185"/>
      <c r="BL65" s="185"/>
      <c r="BM65" s="185"/>
      <c r="BN65" s="185">
        <v>9296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180</v>
      </c>
      <c r="BZ65" s="185"/>
      <c r="CA65" s="185"/>
      <c r="CB65" s="185"/>
      <c r="CC65" s="185"/>
      <c r="CD65" s="249" t="s">
        <v>221</v>
      </c>
      <c r="CE65" s="195">
        <f t="shared" si="0"/>
        <v>437930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2311</v>
      </c>
      <c r="F66" s="184"/>
      <c r="G66" s="184"/>
      <c r="H66" s="184"/>
      <c r="I66" s="184"/>
      <c r="J66" s="184"/>
      <c r="K66" s="185"/>
      <c r="L66" s="185">
        <v>113236</v>
      </c>
      <c r="M66" s="184"/>
      <c r="N66" s="184"/>
      <c r="O66" s="185"/>
      <c r="P66" s="185">
        <v>3994</v>
      </c>
      <c r="Q66" s="185"/>
      <c r="R66" s="185"/>
      <c r="S66" s="184">
        <v>43292</v>
      </c>
      <c r="T66" s="184"/>
      <c r="U66" s="185">
        <v>367909</v>
      </c>
      <c r="V66" s="185"/>
      <c r="W66" s="185">
        <v>11872</v>
      </c>
      <c r="X66" s="185"/>
      <c r="Y66" s="185">
        <f>15707+12490</f>
        <v>28197</v>
      </c>
      <c r="Z66" s="185"/>
      <c r="AA66" s="185"/>
      <c r="AB66" s="185">
        <v>12350</v>
      </c>
      <c r="AC66" s="185"/>
      <c r="AD66" s="185"/>
      <c r="AE66" s="185">
        <v>13718</v>
      </c>
      <c r="AF66" s="185"/>
      <c r="AG66" s="185">
        <v>31895</v>
      </c>
      <c r="AH66" s="185"/>
      <c r="AI66" s="185"/>
      <c r="AJ66" s="185">
        <v>43978</v>
      </c>
      <c r="AK66" s="185"/>
      <c r="AL66" s="185"/>
      <c r="AM66" s="185">
        <v>3400</v>
      </c>
      <c r="AN66" s="185"/>
      <c r="AO66" s="185"/>
      <c r="AP66" s="185">
        <v>53809</v>
      </c>
      <c r="AQ66" s="185"/>
      <c r="AR66" s="185"/>
      <c r="AS66" s="185"/>
      <c r="AT66" s="185"/>
      <c r="AU66" s="185"/>
      <c r="AV66" s="185"/>
      <c r="AW66" s="185"/>
      <c r="AX66" s="185"/>
      <c r="AY66" s="185">
        <v>229131</v>
      </c>
      <c r="AZ66" s="185"/>
      <c r="BA66" s="185"/>
      <c r="BB66" s="185"/>
      <c r="BC66" s="185"/>
      <c r="BD66" s="185"/>
      <c r="BE66" s="185">
        <v>324397</v>
      </c>
      <c r="BF66" s="185">
        <v>57981</v>
      </c>
      <c r="BG66" s="185"/>
      <c r="BH66" s="185">
        <v>266344</v>
      </c>
      <c r="BI66" s="185"/>
      <c r="BJ66" s="185">
        <v>2036</v>
      </c>
      <c r="BK66" s="185">
        <v>842295</v>
      </c>
      <c r="BL66" s="185"/>
      <c r="BM66" s="185"/>
      <c r="BN66" s="185">
        <v>64052</v>
      </c>
      <c r="BO66" s="185"/>
      <c r="BP66" s="185">
        <v>1639</v>
      </c>
      <c r="BQ66" s="185"/>
      <c r="BR66" s="185">
        <v>3892</v>
      </c>
      <c r="BS66" s="185"/>
      <c r="BT66" s="185"/>
      <c r="BU66" s="185"/>
      <c r="BV66" s="185"/>
      <c r="BW66" s="185">
        <v>3676</v>
      </c>
      <c r="BX66" s="185"/>
      <c r="BY66" s="185"/>
      <c r="BZ66" s="185"/>
      <c r="CA66" s="185"/>
      <c r="CB66" s="185"/>
      <c r="CC66" s="185">
        <v>4188</v>
      </c>
      <c r="CD66" s="249" t="s">
        <v>221</v>
      </c>
      <c r="CE66" s="195">
        <f t="shared" si="0"/>
        <v>2529592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188665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754659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75295</v>
      </c>
      <c r="Q67" s="195">
        <f t="shared" si="3"/>
        <v>0</v>
      </c>
      <c r="R67" s="195">
        <f t="shared" si="3"/>
        <v>0</v>
      </c>
      <c r="S67" s="195">
        <f t="shared" si="3"/>
        <v>122336</v>
      </c>
      <c r="T67" s="195">
        <f t="shared" si="3"/>
        <v>0</v>
      </c>
      <c r="U67" s="195">
        <f t="shared" si="3"/>
        <v>64657</v>
      </c>
      <c r="V67" s="195">
        <f t="shared" si="3"/>
        <v>0</v>
      </c>
      <c r="W67" s="195">
        <f t="shared" si="3"/>
        <v>32552</v>
      </c>
      <c r="X67" s="195">
        <f t="shared" si="3"/>
        <v>57706</v>
      </c>
      <c r="Y67" s="195">
        <f t="shared" si="3"/>
        <v>57706</v>
      </c>
      <c r="Z67" s="195">
        <f t="shared" si="3"/>
        <v>0</v>
      </c>
      <c r="AA67" s="195">
        <f t="shared" si="3"/>
        <v>0</v>
      </c>
      <c r="AB67" s="195">
        <f t="shared" si="3"/>
        <v>67489</v>
      </c>
      <c r="AC67" s="195">
        <f t="shared" si="3"/>
        <v>0</v>
      </c>
      <c r="AD67" s="195">
        <f t="shared" si="3"/>
        <v>0</v>
      </c>
      <c r="AE67" s="195">
        <f t="shared" si="3"/>
        <v>86055</v>
      </c>
      <c r="AF67" s="195">
        <f t="shared" si="3"/>
        <v>0</v>
      </c>
      <c r="AG67" s="195">
        <f t="shared" si="3"/>
        <v>269195</v>
      </c>
      <c r="AH67" s="195">
        <f t="shared" si="3"/>
        <v>0</v>
      </c>
      <c r="AI67" s="195">
        <f t="shared" si="3"/>
        <v>0</v>
      </c>
      <c r="AJ67" s="195">
        <f t="shared" si="3"/>
        <v>111353</v>
      </c>
      <c r="AK67" s="195">
        <f t="shared" si="3"/>
        <v>47809</v>
      </c>
      <c r="AL67" s="195">
        <f t="shared" si="3"/>
        <v>25498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450179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164059</v>
      </c>
      <c r="AZ67" s="195">
        <f>ROUND(AZ51+AZ52,0)</f>
        <v>50910</v>
      </c>
      <c r="BA67" s="195">
        <f>ROUND(BA51+BA52,0)</f>
        <v>0</v>
      </c>
      <c r="BB67" s="195">
        <f t="shared" si="3"/>
        <v>10845</v>
      </c>
      <c r="BC67" s="195">
        <f t="shared" si="3"/>
        <v>0</v>
      </c>
      <c r="BD67" s="195">
        <f t="shared" si="3"/>
        <v>0</v>
      </c>
      <c r="BE67" s="195">
        <f t="shared" si="3"/>
        <v>349947</v>
      </c>
      <c r="BF67" s="195">
        <f t="shared" si="3"/>
        <v>56436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238110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10914</v>
      </c>
      <c r="BW67" s="195">
        <f t="shared" si="4"/>
        <v>0</v>
      </c>
      <c r="BX67" s="195">
        <f t="shared" si="4"/>
        <v>0</v>
      </c>
      <c r="BY67" s="195">
        <f t="shared" si="4"/>
        <v>5941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3298316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>
        <v>12479</v>
      </c>
      <c r="F68" s="184"/>
      <c r="G68" s="184"/>
      <c r="H68" s="184"/>
      <c r="I68" s="184"/>
      <c r="J68" s="184"/>
      <c r="K68" s="185"/>
      <c r="L68" s="185">
        <v>611477</v>
      </c>
      <c r="M68" s="184"/>
      <c r="N68" s="184"/>
      <c r="O68" s="184"/>
      <c r="P68" s="185"/>
      <c r="Q68" s="185"/>
      <c r="R68" s="185"/>
      <c r="S68" s="185"/>
      <c r="T68" s="185"/>
      <c r="U68" s="185">
        <v>13892</v>
      </c>
      <c r="V68" s="185"/>
      <c r="W68" s="185">
        <v>166249</v>
      </c>
      <c r="X68" s="185">
        <v>171394</v>
      </c>
      <c r="Y68" s="185">
        <v>137253</v>
      </c>
      <c r="Z68" s="185"/>
      <c r="AA68" s="185"/>
      <c r="AB68" s="185">
        <v>66219</v>
      </c>
      <c r="AC68" s="185"/>
      <c r="AD68" s="185"/>
      <c r="AE68" s="185">
        <v>8091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186299</v>
      </c>
      <c r="AQ68" s="185"/>
      <c r="AR68" s="185"/>
      <c r="AS68" s="185"/>
      <c r="AT68" s="185"/>
      <c r="AU68" s="185"/>
      <c r="AV68" s="185"/>
      <c r="AW68" s="185"/>
      <c r="AX68" s="185"/>
      <c r="AY68" s="185">
        <v>34181</v>
      </c>
      <c r="AZ68" s="185"/>
      <c r="BA68" s="185"/>
      <c r="BB68" s="185"/>
      <c r="BC68" s="185"/>
      <c r="BD68" s="185"/>
      <c r="BE68" s="185">
        <v>192700</v>
      </c>
      <c r="BF68" s="185">
        <v>6607</v>
      </c>
      <c r="BG68" s="185"/>
      <c r="BH68" s="185">
        <v>40892</v>
      </c>
      <c r="BI68" s="185"/>
      <c r="BJ68" s="185"/>
      <c r="BK68" s="185"/>
      <c r="BL68" s="185"/>
      <c r="BM68" s="185"/>
      <c r="BN68" s="185">
        <v>312858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1960591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v>377</v>
      </c>
      <c r="F69" s="185"/>
      <c r="G69" s="184"/>
      <c r="H69" s="184"/>
      <c r="I69" s="185"/>
      <c r="J69" s="185"/>
      <c r="K69" s="185"/>
      <c r="L69" s="185">
        <v>18153</v>
      </c>
      <c r="M69" s="184"/>
      <c r="N69" s="184">
        <v>1749</v>
      </c>
      <c r="O69" s="184"/>
      <c r="P69" s="185">
        <v>1956</v>
      </c>
      <c r="Q69" s="185"/>
      <c r="R69" s="224"/>
      <c r="S69" s="185">
        <v>380</v>
      </c>
      <c r="T69" s="184"/>
      <c r="U69" s="185">
        <v>3154</v>
      </c>
      <c r="V69" s="185"/>
      <c r="W69" s="184"/>
      <c r="X69" s="185"/>
      <c r="Y69" s="185">
        <v>11</v>
      </c>
      <c r="Z69" s="185"/>
      <c r="AA69" s="185"/>
      <c r="AB69" s="185">
        <v>3295</v>
      </c>
      <c r="AC69" s="185"/>
      <c r="AD69" s="185"/>
      <c r="AE69" s="185">
        <v>7392</v>
      </c>
      <c r="AF69" s="185"/>
      <c r="AG69" s="185">
        <v>11765</v>
      </c>
      <c r="AH69" s="185"/>
      <c r="AI69" s="185"/>
      <c r="AJ69" s="185">
        <v>12574</v>
      </c>
      <c r="AK69" s="185">
        <v>811</v>
      </c>
      <c r="AL69" s="185">
        <v>1306</v>
      </c>
      <c r="AM69" s="185">
        <v>3315</v>
      </c>
      <c r="AN69" s="185"/>
      <c r="AO69" s="184"/>
      <c r="AP69" s="185">
        <v>38563</v>
      </c>
      <c r="AQ69" s="184"/>
      <c r="AR69" s="184"/>
      <c r="AS69" s="184"/>
      <c r="AT69" s="184"/>
      <c r="AU69" s="185"/>
      <c r="AV69" s="185">
        <v>120</v>
      </c>
      <c r="AW69" s="185"/>
      <c r="AX69" s="185"/>
      <c r="AY69" s="185">
        <v>316</v>
      </c>
      <c r="AZ69" s="185"/>
      <c r="BA69" s="185"/>
      <c r="BB69" s="185">
        <v>795</v>
      </c>
      <c r="BC69" s="185"/>
      <c r="BD69" s="185"/>
      <c r="BE69" s="185">
        <v>3160</v>
      </c>
      <c r="BF69" s="185">
        <v>84</v>
      </c>
      <c r="BG69" s="185"/>
      <c r="BH69" s="224">
        <v>730</v>
      </c>
      <c r="BI69" s="185"/>
      <c r="BJ69" s="185">
        <v>1403</v>
      </c>
      <c r="BK69" s="185">
        <v>2850</v>
      </c>
      <c r="BL69" s="185">
        <v>864</v>
      </c>
      <c r="BM69" s="185"/>
      <c r="BN69" s="185">
        <v>299688</v>
      </c>
      <c r="BO69" s="185"/>
      <c r="BP69" s="185">
        <v>1484</v>
      </c>
      <c r="BQ69" s="185"/>
      <c r="BR69" s="185">
        <v>46888</v>
      </c>
      <c r="BS69" s="185"/>
      <c r="BT69" s="185"/>
      <c r="BU69" s="185"/>
      <c r="BV69" s="185">
        <v>1957</v>
      </c>
      <c r="BW69" s="185">
        <v>4073</v>
      </c>
      <c r="BX69" s="185"/>
      <c r="BY69" s="185">
        <v>17109</v>
      </c>
      <c r="BZ69" s="185"/>
      <c r="CA69" s="185"/>
      <c r="CB69" s="185"/>
      <c r="CC69" s="185">
        <v>383</v>
      </c>
      <c r="CD69" s="188">
        <f>40665685-5682948-34758018</f>
        <v>224719</v>
      </c>
      <c r="CE69" s="195">
        <f t="shared" si="0"/>
        <v>711424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302773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6485827</v>
      </c>
      <c r="M71" s="195">
        <f t="shared" si="5"/>
        <v>0</v>
      </c>
      <c r="N71" s="195">
        <f t="shared" si="5"/>
        <v>835480</v>
      </c>
      <c r="O71" s="195">
        <f t="shared" si="5"/>
        <v>0</v>
      </c>
      <c r="P71" s="195">
        <f t="shared" si="5"/>
        <v>308893</v>
      </c>
      <c r="Q71" s="195">
        <f t="shared" si="5"/>
        <v>0</v>
      </c>
      <c r="R71" s="195">
        <f t="shared" si="5"/>
        <v>0</v>
      </c>
      <c r="S71" s="195">
        <f t="shared" si="5"/>
        <v>428646</v>
      </c>
      <c r="T71" s="195">
        <f t="shared" si="5"/>
        <v>0</v>
      </c>
      <c r="U71" s="195">
        <f t="shared" si="5"/>
        <v>1676024</v>
      </c>
      <c r="V71" s="195">
        <f t="shared" si="5"/>
        <v>0</v>
      </c>
      <c r="W71" s="195">
        <f t="shared" si="5"/>
        <v>216953</v>
      </c>
      <c r="X71" s="195">
        <f t="shared" si="5"/>
        <v>276900</v>
      </c>
      <c r="Y71" s="195">
        <f t="shared" si="5"/>
        <v>1425048</v>
      </c>
      <c r="Z71" s="195">
        <f t="shared" si="5"/>
        <v>0</v>
      </c>
      <c r="AA71" s="195">
        <f t="shared" si="5"/>
        <v>0</v>
      </c>
      <c r="AB71" s="195">
        <f t="shared" si="5"/>
        <v>1567248</v>
      </c>
      <c r="AC71" s="195">
        <f t="shared" si="5"/>
        <v>0</v>
      </c>
      <c r="AD71" s="195">
        <f t="shared" si="5"/>
        <v>0</v>
      </c>
      <c r="AE71" s="195">
        <f t="shared" si="5"/>
        <v>927182</v>
      </c>
      <c r="AF71" s="195">
        <f t="shared" si="5"/>
        <v>0</v>
      </c>
      <c r="AG71" s="195">
        <f t="shared" si="5"/>
        <v>3136983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1978341</v>
      </c>
      <c r="AK71" s="195">
        <f t="shared" si="6"/>
        <v>603367</v>
      </c>
      <c r="AL71" s="195">
        <f t="shared" si="6"/>
        <v>262729</v>
      </c>
      <c r="AM71" s="195">
        <f t="shared" si="6"/>
        <v>350378</v>
      </c>
      <c r="AN71" s="195">
        <f t="shared" si="6"/>
        <v>0</v>
      </c>
      <c r="AO71" s="195">
        <f t="shared" si="6"/>
        <v>0</v>
      </c>
      <c r="AP71" s="195">
        <f t="shared" si="6"/>
        <v>2657859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224170</v>
      </c>
      <c r="AW71" s="195">
        <f t="shared" si="6"/>
        <v>0</v>
      </c>
      <c r="AX71" s="195">
        <f t="shared" si="6"/>
        <v>0</v>
      </c>
      <c r="AY71" s="195">
        <f t="shared" si="6"/>
        <v>1260661</v>
      </c>
      <c r="AZ71" s="195">
        <f t="shared" si="6"/>
        <v>50910</v>
      </c>
      <c r="BA71" s="195">
        <f t="shared" si="6"/>
        <v>0</v>
      </c>
      <c r="BB71" s="195">
        <f t="shared" si="6"/>
        <v>298085</v>
      </c>
      <c r="BC71" s="195">
        <f t="shared" si="6"/>
        <v>0</v>
      </c>
      <c r="BD71" s="195">
        <f t="shared" si="6"/>
        <v>0</v>
      </c>
      <c r="BE71" s="195">
        <f t="shared" si="6"/>
        <v>1666978</v>
      </c>
      <c r="BF71" s="195">
        <f t="shared" si="6"/>
        <v>708115</v>
      </c>
      <c r="BG71" s="195">
        <f t="shared" si="6"/>
        <v>0</v>
      </c>
      <c r="BH71" s="195">
        <f t="shared" si="6"/>
        <v>1356118</v>
      </c>
      <c r="BI71" s="195">
        <f t="shared" si="6"/>
        <v>0</v>
      </c>
      <c r="BJ71" s="195">
        <f t="shared" si="6"/>
        <v>510412</v>
      </c>
      <c r="BK71" s="195">
        <f t="shared" si="6"/>
        <v>1197487</v>
      </c>
      <c r="BL71" s="195">
        <f t="shared" si="6"/>
        <v>613734</v>
      </c>
      <c r="BM71" s="195">
        <f t="shared" si="6"/>
        <v>0</v>
      </c>
      <c r="BN71" s="195">
        <f t="shared" si="6"/>
        <v>1846617</v>
      </c>
      <c r="BO71" s="195">
        <f t="shared" si="6"/>
        <v>0</v>
      </c>
      <c r="BP71" s="195">
        <f t="shared" ref="BP71:CC71" si="7">SUM(BP61:BP69)-BP70</f>
        <v>27933</v>
      </c>
      <c r="BQ71" s="195">
        <f t="shared" si="7"/>
        <v>0</v>
      </c>
      <c r="BR71" s="195">
        <f t="shared" si="7"/>
        <v>276040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323276</v>
      </c>
      <c r="BW71" s="195">
        <f t="shared" si="7"/>
        <v>153923</v>
      </c>
      <c r="BX71" s="195">
        <f t="shared" si="7"/>
        <v>0</v>
      </c>
      <c r="BY71" s="195">
        <f t="shared" si="7"/>
        <v>719528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83400</v>
      </c>
      <c r="CD71" s="245">
        <f>CD69-CD70</f>
        <v>224719</v>
      </c>
      <c r="CE71" s="195">
        <f>SUM(CE61:CE69)-CE70</f>
        <v>34982737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3785604</v>
      </c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v>556510</v>
      </c>
      <c r="F73" s="185"/>
      <c r="G73" s="184"/>
      <c r="H73" s="184"/>
      <c r="I73" s="185"/>
      <c r="J73" s="185"/>
      <c r="K73" s="185"/>
      <c r="L73" s="185">
        <v>20207252</v>
      </c>
      <c r="M73" s="184"/>
      <c r="N73" s="184">
        <v>643796</v>
      </c>
      <c r="O73" s="184"/>
      <c r="P73" s="185">
        <v>10119</v>
      </c>
      <c r="Q73" s="185"/>
      <c r="R73" s="185"/>
      <c r="S73" s="185"/>
      <c r="T73" s="185"/>
      <c r="U73" s="185">
        <v>725279</v>
      </c>
      <c r="V73" s="185"/>
      <c r="W73" s="185">
        <v>86427</v>
      </c>
      <c r="X73" s="185">
        <v>390992</v>
      </c>
      <c r="Y73" s="185">
        <v>261406</v>
      </c>
      <c r="Z73" s="185"/>
      <c r="AA73" s="185"/>
      <c r="AB73" s="185">
        <v>2097648</v>
      </c>
      <c r="AC73" s="185"/>
      <c r="AD73" s="185"/>
      <c r="AE73" s="185">
        <v>1394957</v>
      </c>
      <c r="AF73" s="185"/>
      <c r="AG73" s="185">
        <v>3733</v>
      </c>
      <c r="AH73" s="185"/>
      <c r="AI73" s="185"/>
      <c r="AJ73" s="185">
        <v>19349</v>
      </c>
      <c r="AK73" s="185">
        <v>1599501</v>
      </c>
      <c r="AL73" s="185">
        <v>873525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256032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29126526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f>76824-852</f>
        <v>75972</v>
      </c>
      <c r="F74" s="185"/>
      <c r="G74" s="184"/>
      <c r="H74" s="184"/>
      <c r="I74" s="184"/>
      <c r="J74" s="185"/>
      <c r="K74" s="185"/>
      <c r="L74" s="185"/>
      <c r="M74" s="184"/>
      <c r="N74" s="184">
        <v>5615</v>
      </c>
      <c r="O74" s="184"/>
      <c r="P74" s="185">
        <v>1321522</v>
      </c>
      <c r="Q74" s="185"/>
      <c r="R74" s="185"/>
      <c r="S74" s="185"/>
      <c r="T74" s="185"/>
      <c r="U74" s="185">
        <v>3863744</v>
      </c>
      <c r="V74" s="185"/>
      <c r="W74" s="185">
        <v>571829</v>
      </c>
      <c r="X74" s="185">
        <v>2708685</v>
      </c>
      <c r="Y74" s="185">
        <v>1864714</v>
      </c>
      <c r="Z74" s="185"/>
      <c r="AA74" s="185"/>
      <c r="AB74" s="185">
        <v>627285</v>
      </c>
      <c r="AC74" s="185"/>
      <c r="AD74" s="185"/>
      <c r="AE74" s="185">
        <v>1321755</v>
      </c>
      <c r="AF74" s="185"/>
      <c r="AG74" s="185">
        <v>7151836</v>
      </c>
      <c r="AH74" s="185"/>
      <c r="AI74" s="185"/>
      <c r="AJ74" s="185">
        <v>2157380</v>
      </c>
      <c r="AK74" s="185">
        <v>181803</v>
      </c>
      <c r="AL74" s="185">
        <v>97201</v>
      </c>
      <c r="AM74" s="185"/>
      <c r="AN74" s="185"/>
      <c r="AO74" s="185"/>
      <c r="AP74" s="185">
        <v>2404234</v>
      </c>
      <c r="AQ74" s="185"/>
      <c r="AR74" s="185"/>
      <c r="AS74" s="185"/>
      <c r="AT74" s="185"/>
      <c r="AU74" s="185"/>
      <c r="AV74" s="185">
        <f>14422+156688</f>
        <v>171110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24524685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632482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20207252</v>
      </c>
      <c r="M75" s="195">
        <f t="shared" si="9"/>
        <v>0</v>
      </c>
      <c r="N75" s="195">
        <f t="shared" si="9"/>
        <v>649411</v>
      </c>
      <c r="O75" s="195">
        <f t="shared" si="9"/>
        <v>0</v>
      </c>
      <c r="P75" s="195">
        <f t="shared" si="9"/>
        <v>1331641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4589023</v>
      </c>
      <c r="V75" s="195">
        <f t="shared" si="9"/>
        <v>0</v>
      </c>
      <c r="W75" s="195">
        <f t="shared" si="9"/>
        <v>658256</v>
      </c>
      <c r="X75" s="195">
        <f t="shared" si="9"/>
        <v>3099677</v>
      </c>
      <c r="Y75" s="195">
        <f t="shared" si="9"/>
        <v>2126120</v>
      </c>
      <c r="Z75" s="195">
        <f t="shared" si="9"/>
        <v>0</v>
      </c>
      <c r="AA75" s="195">
        <f t="shared" si="9"/>
        <v>0</v>
      </c>
      <c r="AB75" s="195">
        <f t="shared" si="9"/>
        <v>2724933</v>
      </c>
      <c r="AC75" s="195">
        <f t="shared" si="9"/>
        <v>0</v>
      </c>
      <c r="AD75" s="195">
        <f t="shared" si="9"/>
        <v>0</v>
      </c>
      <c r="AE75" s="195">
        <f t="shared" si="9"/>
        <v>2716712</v>
      </c>
      <c r="AF75" s="195">
        <f t="shared" si="9"/>
        <v>0</v>
      </c>
      <c r="AG75" s="195">
        <f t="shared" si="9"/>
        <v>7155569</v>
      </c>
      <c r="AH75" s="195">
        <f t="shared" si="9"/>
        <v>0</v>
      </c>
      <c r="AI75" s="195">
        <f t="shared" si="9"/>
        <v>0</v>
      </c>
      <c r="AJ75" s="195">
        <f t="shared" si="9"/>
        <v>2176729</v>
      </c>
      <c r="AK75" s="195">
        <f t="shared" si="9"/>
        <v>1781304</v>
      </c>
      <c r="AL75" s="195">
        <f t="shared" si="9"/>
        <v>970726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2404234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427142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53651211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23563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f>E$76/$CE$76*18292</f>
        <v>1046.3079165619504</v>
      </c>
      <c r="F78" s="184"/>
      <c r="G78" s="184"/>
      <c r="H78" s="184"/>
      <c r="I78" s="184"/>
      <c r="J78" s="184"/>
      <c r="K78" s="184"/>
      <c r="L78" s="184">
        <f>L$76/$CE$76*18292</f>
        <v>4185.2316662478015</v>
      </c>
      <c r="M78" s="184"/>
      <c r="N78" s="184"/>
      <c r="O78" s="184"/>
      <c r="P78" s="184">
        <f>P$76/$CE$76*18292</f>
        <v>417.57309206668344</v>
      </c>
      <c r="Q78" s="184"/>
      <c r="R78" s="184"/>
      <c r="S78" s="184">
        <f>S$76/$CE$76*18292</f>
        <v>678.46050096339104</v>
      </c>
      <c r="T78" s="184"/>
      <c r="U78" s="184">
        <f>U$76/$CE$76*18292</f>
        <v>358.57652676551896</v>
      </c>
      <c r="V78" s="184"/>
      <c r="W78" s="184">
        <f>W$76/$CE$76*18292</f>
        <v>180.52948982156323</v>
      </c>
      <c r="X78" s="184">
        <f>X$76/$CE$76*18292</f>
        <v>320.02955013822572</v>
      </c>
      <c r="Y78" s="184">
        <f>Y$76/$CE$76*18292</f>
        <v>320.02955013822572</v>
      </c>
      <c r="Z78" s="184"/>
      <c r="AA78" s="184"/>
      <c r="AB78" s="184">
        <f>AB$76/$CE$76*18292</f>
        <v>374.28340454050431</v>
      </c>
      <c r="AC78" s="184"/>
      <c r="AD78" s="184"/>
      <c r="AE78" s="184">
        <f>AE$76/$CE$76*19292</f>
        <v>503.34229203317415</v>
      </c>
      <c r="AF78" s="184"/>
      <c r="AG78" s="184">
        <f>AG$76/$CE$76*18292</f>
        <v>1492.9195777833627</v>
      </c>
      <c r="AH78" s="184"/>
      <c r="AI78" s="184"/>
      <c r="AJ78" s="184">
        <f>AJ$76/$CE$76*18292</f>
        <v>617.5484627628382</v>
      </c>
      <c r="AK78" s="184">
        <f>AK$76/$CE$76*18292</f>
        <v>265.13975873335011</v>
      </c>
      <c r="AL78" s="184">
        <f>AL$76/$CE$76*18292</f>
        <v>141.40787132445337</v>
      </c>
      <c r="AM78" s="184"/>
      <c r="AN78" s="184"/>
      <c r="AO78" s="184"/>
      <c r="AP78" s="184">
        <f>AP$76/$CE$76*18292</f>
        <v>2496.6273770629136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>BB$76/$CE$76*18292</f>
        <v>60.145849040797515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BV$76/$CE$76*18292</f>
        <v>60.528943620675214</v>
      </c>
      <c r="BW78" s="184"/>
      <c r="BX78" s="184"/>
      <c r="BY78" s="184">
        <f>BY$76/$CE$76*18292</f>
        <v>32.946133869481443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13551.627963474912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3137</v>
      </c>
      <c r="F79" s="184"/>
      <c r="G79" s="184"/>
      <c r="H79" s="184"/>
      <c r="I79" s="184"/>
      <c r="J79" s="184"/>
      <c r="K79" s="184"/>
      <c r="L79" s="184">
        <v>153708</v>
      </c>
      <c r="M79" s="184"/>
      <c r="N79" s="184"/>
      <c r="O79" s="184"/>
      <c r="P79" s="184">
        <v>10454</v>
      </c>
      <c r="Q79" s="184"/>
      <c r="R79" s="184"/>
      <c r="S79" s="184"/>
      <c r="T79" s="184"/>
      <c r="U79" s="184"/>
      <c r="V79" s="184"/>
      <c r="W79" s="184"/>
      <c r="X79" s="184"/>
      <c r="Y79" s="184">
        <v>3668</v>
      </c>
      <c r="Z79" s="184"/>
      <c r="AA79" s="184"/>
      <c r="AB79" s="184"/>
      <c r="AC79" s="184"/>
      <c r="AD79" s="184"/>
      <c r="AE79" s="184"/>
      <c r="AF79" s="184"/>
      <c r="AG79" s="184">
        <v>31186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202153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1.03</v>
      </c>
      <c r="F80" s="187"/>
      <c r="G80" s="187"/>
      <c r="H80" s="187"/>
      <c r="I80" s="187"/>
      <c r="J80" s="187"/>
      <c r="K80" s="187"/>
      <c r="L80" s="187">
        <v>50.2</v>
      </c>
      <c r="M80" s="187"/>
      <c r="N80" s="187"/>
      <c r="O80" s="187"/>
      <c r="P80" s="187">
        <v>0.64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6.82</v>
      </c>
      <c r="AH80" s="187"/>
      <c r="AI80" s="187"/>
      <c r="AJ80" s="187">
        <v>0.24</v>
      </c>
      <c r="AK80" s="187"/>
      <c r="AL80" s="187"/>
      <c r="AM80" s="187">
        <v>1.1299999999999999</v>
      </c>
      <c r="AN80" s="187"/>
      <c r="AO80" s="187"/>
      <c r="AP80" s="187">
        <v>0.02</v>
      </c>
      <c r="AQ80" s="187"/>
      <c r="AR80" s="187"/>
      <c r="AS80" s="187"/>
      <c r="AT80" s="187"/>
      <c r="AU80" s="187"/>
      <c r="AV80" s="187">
        <v>0.66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60.740000000000009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1275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45</v>
      </c>
      <c r="D111" s="174">
        <v>134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263</v>
      </c>
      <c r="D112" s="174">
        <v>8144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>
        <v>15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7249786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f>17+10</f>
        <v>27</v>
      </c>
      <c r="C138" s="189">
        <v>5</v>
      </c>
      <c r="D138" s="174">
        <v>13</v>
      </c>
      <c r="E138" s="175">
        <f>SUM(B138:D138)</f>
        <v>45</v>
      </c>
    </row>
    <row r="139" spans="1:6" ht="12.65" customHeight="1" x14ac:dyDescent="0.3">
      <c r="A139" s="173" t="s">
        <v>215</v>
      </c>
      <c r="B139" s="174">
        <f>47+38</f>
        <v>85</v>
      </c>
      <c r="C139" s="189">
        <v>15</v>
      </c>
      <c r="D139" s="174">
        <f>134-100</f>
        <v>34</v>
      </c>
      <c r="E139" s="175">
        <f>SUM(B139:D139)</f>
        <v>134</v>
      </c>
    </row>
    <row r="140" spans="1:6" ht="12.65" customHeight="1" x14ac:dyDescent="0.3">
      <c r="A140" s="173" t="s">
        <v>298</v>
      </c>
      <c r="B140" s="174">
        <v>9643</v>
      </c>
      <c r="C140" s="174">
        <v>4976</v>
      </c>
      <c r="D140" s="174">
        <v>12264</v>
      </c>
      <c r="E140" s="175">
        <f>SUM(B140:D140)</f>
        <v>26883</v>
      </c>
    </row>
    <row r="141" spans="1:6" ht="12.65" customHeight="1" x14ac:dyDescent="0.3">
      <c r="A141" s="173" t="s">
        <v>245</v>
      </c>
      <c r="B141" s="174">
        <v>327272</v>
      </c>
      <c r="C141" s="189">
        <v>77615</v>
      </c>
      <c r="D141" s="174">
        <f>543365-404887</f>
        <v>138478</v>
      </c>
      <c r="E141" s="175">
        <f>SUM(B141:D141)</f>
        <v>543365</v>
      </c>
      <c r="F141" s="199"/>
    </row>
    <row r="142" spans="1:6" ht="12.65" customHeight="1" x14ac:dyDescent="0.3">
      <c r="A142" s="173" t="s">
        <v>246</v>
      </c>
      <c r="B142" s="174">
        <v>6275130</v>
      </c>
      <c r="C142" s="189">
        <v>3924918</v>
      </c>
      <c r="D142" s="174">
        <f>24524599-10200048</f>
        <v>14324551</v>
      </c>
      <c r="E142" s="175">
        <f>SUM(B142:D142)</f>
        <v>24524599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f>188+41+1</f>
        <v>230</v>
      </c>
      <c r="C144" s="189">
        <f>2+4</f>
        <v>6</v>
      </c>
      <c r="D144" s="174">
        <f>263-236</f>
        <v>27</v>
      </c>
      <c r="E144" s="175">
        <f>SUM(B144:D144)</f>
        <v>263</v>
      </c>
    </row>
    <row r="145" spans="1:5" ht="12.65" customHeight="1" x14ac:dyDescent="0.3">
      <c r="A145" s="173" t="s">
        <v>215</v>
      </c>
      <c r="B145" s="174">
        <f>5974+951+40</f>
        <v>6965</v>
      </c>
      <c r="C145" s="189">
        <f>137+203</f>
        <v>340</v>
      </c>
      <c r="D145" s="174">
        <f>8144-7305</f>
        <v>839</v>
      </c>
      <c r="E145" s="175">
        <f>SUM(B145:D145)</f>
        <v>8144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24959655</v>
      </c>
      <c r="C147" s="189">
        <v>617439</v>
      </c>
      <c r="D147" s="174">
        <f>28583165-25577094</f>
        <v>3006071</v>
      </c>
      <c r="E147" s="175">
        <f>SUM(B147:D147)</f>
        <v>28583165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4680278</v>
      </c>
      <c r="C157" s="174">
        <v>3542729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1234330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26707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131795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2162698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25930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172610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364342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4118412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236273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1724319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1960592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87113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37655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124768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74602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224417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299019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5682948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5682948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14631177.529999999</v>
      </c>
      <c r="C195" s="189"/>
      <c r="D195" s="174"/>
      <c r="E195" s="175">
        <f t="shared" ref="E195:E203" si="10">SUM(B195:C195)-D195</f>
        <v>14631177.529999999</v>
      </c>
    </row>
    <row r="196" spans="1:8" ht="12.65" customHeight="1" x14ac:dyDescent="0.3">
      <c r="A196" s="173" t="s">
        <v>333</v>
      </c>
      <c r="B196" s="174">
        <v>11955882.33</v>
      </c>
      <c r="C196" s="189"/>
      <c r="D196" s="174"/>
      <c r="E196" s="175">
        <f t="shared" si="10"/>
        <v>11955882.33</v>
      </c>
    </row>
    <row r="197" spans="1:8" ht="12.65" customHeight="1" x14ac:dyDescent="0.3">
      <c r="A197" s="173" t="s">
        <v>334</v>
      </c>
      <c r="B197" s="174">
        <v>32029211</v>
      </c>
      <c r="C197" s="189"/>
      <c r="D197" s="174"/>
      <c r="E197" s="175">
        <f t="shared" si="10"/>
        <v>32029211</v>
      </c>
    </row>
    <row r="198" spans="1:8" ht="12.65" customHeight="1" x14ac:dyDescent="0.3">
      <c r="A198" s="173" t="s">
        <v>335</v>
      </c>
      <c r="B198" s="174">
        <f>6064809.52+9491</f>
        <v>6074300.5199999996</v>
      </c>
      <c r="C198" s="189"/>
      <c r="D198" s="174"/>
      <c r="E198" s="175">
        <f t="shared" si="10"/>
        <v>6074300.5199999996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6255093</v>
      </c>
      <c r="C200" s="189">
        <v>93860</v>
      </c>
      <c r="D200" s="174"/>
      <c r="E200" s="175">
        <f t="shared" si="10"/>
        <v>6348953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70945664.379999995</v>
      </c>
      <c r="C204" s="191">
        <f>SUM(C195:C203)</f>
        <v>93860</v>
      </c>
      <c r="D204" s="175">
        <f>SUM(D195:D203)</f>
        <v>0</v>
      </c>
      <c r="E204" s="175">
        <f>SUM(E195:E203)</f>
        <v>71039524.379999995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2828537</v>
      </c>
      <c r="C209" s="189">
        <v>765200</v>
      </c>
      <c r="D209" s="174"/>
      <c r="E209" s="175">
        <f t="shared" ref="E209:E216" si="11">SUM(B209:C209)-D209</f>
        <v>3593737</v>
      </c>
      <c r="H209" s="259"/>
    </row>
    <row r="210" spans="1:8" ht="12.65" customHeight="1" x14ac:dyDescent="0.3">
      <c r="A210" s="173" t="s">
        <v>334</v>
      </c>
      <c r="B210" s="174">
        <f>7011680+9490</f>
        <v>7021170</v>
      </c>
      <c r="C210" s="189">
        <v>1679129</v>
      </c>
      <c r="D210" s="174"/>
      <c r="E210" s="175">
        <f t="shared" si="11"/>
        <v>8700299</v>
      </c>
      <c r="H210" s="259"/>
    </row>
    <row r="211" spans="1:8" ht="12.65" customHeight="1" x14ac:dyDescent="0.3">
      <c r="A211" s="173" t="s">
        <v>335</v>
      </c>
      <c r="B211" s="174">
        <v>1552790</v>
      </c>
      <c r="C211" s="189">
        <v>423586</v>
      </c>
      <c r="D211" s="174"/>
      <c r="E211" s="175">
        <f t="shared" si="11"/>
        <v>1976376</v>
      </c>
      <c r="H211" s="259"/>
    </row>
    <row r="212" spans="1:8" ht="12.65" customHeight="1" x14ac:dyDescent="0.3">
      <c r="A212" s="173" t="s">
        <v>336</v>
      </c>
      <c r="B212" s="174">
        <v>4531667</v>
      </c>
      <c r="C212" s="189">
        <v>430400</v>
      </c>
      <c r="D212" s="174"/>
      <c r="E212" s="175">
        <f t="shared" si="11"/>
        <v>4962067</v>
      </c>
      <c r="H212" s="259"/>
    </row>
    <row r="213" spans="1:8" ht="12.65" customHeight="1" x14ac:dyDescent="0.3">
      <c r="A213" s="173" t="s">
        <v>337</v>
      </c>
      <c r="B213" s="174">
        <v>0</v>
      </c>
      <c r="C213" s="189"/>
      <c r="D213" s="174"/>
      <c r="E213" s="175">
        <f t="shared" si="11"/>
        <v>0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15934164</v>
      </c>
      <c r="C217" s="191">
        <f>SUM(C208:C216)</f>
        <v>3298315</v>
      </c>
      <c r="D217" s="175">
        <f>SUM(D208:D216)</f>
        <v>0</v>
      </c>
      <c r="E217" s="175">
        <f>SUM(E208:E216)</f>
        <v>19232479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f>513848+42061</f>
        <v>555909</v>
      </c>
      <c r="D221" s="172">
        <f>C221</f>
        <v>555909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5989522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1369663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197161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161236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f>1878520+1612096+2464143+1904900</f>
        <v>7859659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15577241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99284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950962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1050246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33690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33690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17217086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15058949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8671118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1764348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264571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f>197177+39943+70978</f>
        <v>308098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193306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4200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22735894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14631177.529999999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11955882.33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32029211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6073796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6339967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/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71030033.859999999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19222989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51807044.859999999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2234475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2234475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76777413.859999999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709413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2356916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323240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f>-50592-12917-82823</f>
        <v>-146332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3243237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93533321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93533321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93533321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f>373507-20372651</f>
        <v>-19999144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76777414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76777413.859999999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E141+E147</f>
        <v>29126530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E142</f>
        <v>24524599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53651129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f>D221</f>
        <v>555909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D229</f>
        <v>15577241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f>D236</f>
        <v>1050246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C239</f>
        <v>33690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17217086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36434043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f>423159+176573</f>
        <v>599732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3878417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4478149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40912192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17856903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f>D173</f>
        <v>4118412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1163933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2881427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437930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2406422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3298316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1960591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124768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D186</f>
        <v>299019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f>D190</f>
        <v>5682948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40665685-40230669</f>
        <v>435016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40665685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246507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106558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353065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353065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Snoqualmie Valley Hospital   H-0     FYE 12/31/2019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45</v>
      </c>
      <c r="C414" s="194">
        <f>E138</f>
        <v>45</v>
      </c>
      <c r="D414" s="179"/>
    </row>
    <row r="415" spans="1:5" ht="12.65" customHeight="1" x14ac:dyDescent="0.3">
      <c r="A415" s="179" t="s">
        <v>464</v>
      </c>
      <c r="B415" s="179">
        <f>D111</f>
        <v>134</v>
      </c>
      <c r="C415" s="179">
        <f>E139</f>
        <v>134</v>
      </c>
      <c r="D415" s="194">
        <f>SUM(C59:H59)+N59</f>
        <v>138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263</v>
      </c>
      <c r="C417" s="194">
        <f>E144</f>
        <v>263</v>
      </c>
      <c r="D417" s="179"/>
    </row>
    <row r="418" spans="1:7" ht="12.65" customHeight="1" x14ac:dyDescent="0.3">
      <c r="A418" s="179" t="s">
        <v>466</v>
      </c>
      <c r="B418" s="179">
        <f>D112</f>
        <v>8144</v>
      </c>
      <c r="C418" s="179">
        <f>E145</f>
        <v>8144</v>
      </c>
      <c r="D418" s="179">
        <f>K59+L59</f>
        <v>8143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17856903</v>
      </c>
      <c r="C427" s="179">
        <f t="shared" ref="C427:C434" si="13">CE61</f>
        <v>17856902</v>
      </c>
      <c r="D427" s="179"/>
    </row>
    <row r="428" spans="1:7" ht="12.65" customHeight="1" x14ac:dyDescent="0.3">
      <c r="A428" s="179" t="s">
        <v>3</v>
      </c>
      <c r="B428" s="179">
        <f t="shared" si="12"/>
        <v>4118412</v>
      </c>
      <c r="C428" s="179">
        <f t="shared" si="13"/>
        <v>4118412</v>
      </c>
      <c r="D428" s="179">
        <f>D173</f>
        <v>4118412</v>
      </c>
    </row>
    <row r="429" spans="1:7" ht="12.65" customHeight="1" x14ac:dyDescent="0.3">
      <c r="A429" s="179" t="s">
        <v>236</v>
      </c>
      <c r="B429" s="179">
        <f t="shared" si="12"/>
        <v>1163933</v>
      </c>
      <c r="C429" s="179">
        <f t="shared" si="13"/>
        <v>1188143</v>
      </c>
      <c r="D429" s="179"/>
    </row>
    <row r="430" spans="1:7" ht="12.65" customHeight="1" x14ac:dyDescent="0.3">
      <c r="A430" s="179" t="s">
        <v>237</v>
      </c>
      <c r="B430" s="179">
        <f t="shared" si="12"/>
        <v>2881427</v>
      </c>
      <c r="C430" s="179">
        <f t="shared" si="13"/>
        <v>2881427</v>
      </c>
      <c r="D430" s="179"/>
    </row>
    <row r="431" spans="1:7" ht="12.65" customHeight="1" x14ac:dyDescent="0.3">
      <c r="A431" s="179" t="s">
        <v>444</v>
      </c>
      <c r="B431" s="179">
        <f t="shared" si="12"/>
        <v>437930</v>
      </c>
      <c r="C431" s="179">
        <f t="shared" si="13"/>
        <v>437930</v>
      </c>
      <c r="D431" s="179"/>
    </row>
    <row r="432" spans="1:7" ht="12.65" customHeight="1" x14ac:dyDescent="0.3">
      <c r="A432" s="179" t="s">
        <v>445</v>
      </c>
      <c r="B432" s="179">
        <f t="shared" si="12"/>
        <v>2406422</v>
      </c>
      <c r="C432" s="179">
        <f t="shared" si="13"/>
        <v>2529592</v>
      </c>
      <c r="D432" s="179"/>
    </row>
    <row r="433" spans="1:7" ht="12.65" customHeight="1" x14ac:dyDescent="0.3">
      <c r="A433" s="179" t="s">
        <v>6</v>
      </c>
      <c r="B433" s="179">
        <f t="shared" si="12"/>
        <v>3298316</v>
      </c>
      <c r="C433" s="179">
        <f t="shared" si="13"/>
        <v>3298316</v>
      </c>
      <c r="D433" s="179">
        <f>C217</f>
        <v>3298315</v>
      </c>
    </row>
    <row r="434" spans="1:7" ht="12.65" customHeight="1" x14ac:dyDescent="0.3">
      <c r="A434" s="179" t="s">
        <v>474</v>
      </c>
      <c r="B434" s="179">
        <f t="shared" si="12"/>
        <v>1960591</v>
      </c>
      <c r="C434" s="179">
        <f t="shared" si="13"/>
        <v>1960591</v>
      </c>
      <c r="D434" s="179">
        <f>D177</f>
        <v>1960592</v>
      </c>
    </row>
    <row r="435" spans="1:7" ht="12.65" customHeight="1" x14ac:dyDescent="0.3">
      <c r="A435" s="179" t="s">
        <v>447</v>
      </c>
      <c r="B435" s="179">
        <f t="shared" si="12"/>
        <v>124768</v>
      </c>
      <c r="C435" s="179"/>
      <c r="D435" s="179">
        <f>D181</f>
        <v>124768</v>
      </c>
    </row>
    <row r="436" spans="1:7" ht="12.65" customHeight="1" x14ac:dyDescent="0.3">
      <c r="A436" s="179" t="s">
        <v>475</v>
      </c>
      <c r="B436" s="179">
        <f t="shared" si="12"/>
        <v>299019</v>
      </c>
      <c r="C436" s="179"/>
      <c r="D436" s="179">
        <f>D186</f>
        <v>299019</v>
      </c>
    </row>
    <row r="437" spans="1:7" ht="12.65" customHeight="1" x14ac:dyDescent="0.3">
      <c r="A437" s="194" t="s">
        <v>449</v>
      </c>
      <c r="B437" s="194">
        <f t="shared" si="12"/>
        <v>5682948</v>
      </c>
      <c r="C437" s="194"/>
      <c r="D437" s="194">
        <f>D190</f>
        <v>5682948</v>
      </c>
    </row>
    <row r="438" spans="1:7" ht="12.65" customHeight="1" x14ac:dyDescent="0.3">
      <c r="A438" s="194" t="s">
        <v>476</v>
      </c>
      <c r="B438" s="194">
        <f>C386+C387+C388</f>
        <v>6106735</v>
      </c>
      <c r="C438" s="194">
        <f>CD69</f>
        <v>224719</v>
      </c>
      <c r="D438" s="194">
        <f>D181+D186+D190</f>
        <v>6106735</v>
      </c>
    </row>
    <row r="439" spans="1:7" ht="12.65" customHeight="1" x14ac:dyDescent="0.3">
      <c r="A439" s="179" t="s">
        <v>451</v>
      </c>
      <c r="B439" s="194">
        <f>C389</f>
        <v>435016</v>
      </c>
      <c r="C439" s="194">
        <f>SUM(C69:CC69)</f>
        <v>486705</v>
      </c>
      <c r="D439" s="179"/>
    </row>
    <row r="440" spans="1:7" ht="12.65" customHeight="1" x14ac:dyDescent="0.3">
      <c r="A440" s="179" t="s">
        <v>477</v>
      </c>
      <c r="B440" s="194">
        <f>B438+B439</f>
        <v>6541751</v>
      </c>
      <c r="C440" s="194">
        <f>CE69</f>
        <v>711424</v>
      </c>
      <c r="D440" s="179"/>
    </row>
    <row r="441" spans="1:7" ht="12.65" customHeight="1" x14ac:dyDescent="0.3">
      <c r="A441" s="179" t="s">
        <v>478</v>
      </c>
      <c r="B441" s="179">
        <f>D390</f>
        <v>40665685</v>
      </c>
      <c r="C441" s="179">
        <f>SUM(C427:C437)+C440</f>
        <v>34982737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555909</v>
      </c>
      <c r="C444" s="179">
        <f>C363</f>
        <v>555909</v>
      </c>
      <c r="D444" s="179"/>
    </row>
    <row r="445" spans="1:7" ht="12.65" customHeight="1" x14ac:dyDescent="0.3">
      <c r="A445" s="179" t="s">
        <v>343</v>
      </c>
      <c r="B445" s="179">
        <f>D229</f>
        <v>15577241</v>
      </c>
      <c r="C445" s="179">
        <f>C364</f>
        <v>15577241</v>
      </c>
      <c r="D445" s="179"/>
    </row>
    <row r="446" spans="1:7" ht="12.65" customHeight="1" x14ac:dyDescent="0.3">
      <c r="A446" s="179" t="s">
        <v>351</v>
      </c>
      <c r="B446" s="179">
        <f>D236</f>
        <v>1050246</v>
      </c>
      <c r="C446" s="179">
        <f>C365</f>
        <v>1050246</v>
      </c>
      <c r="D446" s="179"/>
    </row>
    <row r="447" spans="1:7" ht="12.65" customHeight="1" x14ac:dyDescent="0.3">
      <c r="A447" s="179" t="s">
        <v>356</v>
      </c>
      <c r="B447" s="179">
        <f>D240</f>
        <v>33690</v>
      </c>
      <c r="C447" s="179">
        <f>C366</f>
        <v>33690</v>
      </c>
      <c r="D447" s="179"/>
    </row>
    <row r="448" spans="1:7" ht="12.65" customHeight="1" x14ac:dyDescent="0.3">
      <c r="A448" s="179" t="s">
        <v>358</v>
      </c>
      <c r="B448" s="179">
        <f>D242</f>
        <v>17217086</v>
      </c>
      <c r="C448" s="179">
        <f>D367</f>
        <v>17217086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99284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950962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599732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3878417</v>
      </c>
      <c r="C459" s="194">
        <f>CE72</f>
        <v>3785604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29126530</v>
      </c>
      <c r="C463" s="194">
        <f>CE73</f>
        <v>29126526</v>
      </c>
      <c r="D463" s="194">
        <f>E141+E147+E153</f>
        <v>29126530</v>
      </c>
    </row>
    <row r="464" spans="1:7" ht="12.65" customHeight="1" x14ac:dyDescent="0.3">
      <c r="A464" s="179" t="s">
        <v>246</v>
      </c>
      <c r="B464" s="194">
        <f>C360</f>
        <v>24524599</v>
      </c>
      <c r="C464" s="194">
        <f>CE74</f>
        <v>24524685</v>
      </c>
      <c r="D464" s="194">
        <f>E142+E148+E154</f>
        <v>24524599</v>
      </c>
    </row>
    <row r="465" spans="1:7" ht="12.65" customHeight="1" x14ac:dyDescent="0.3">
      <c r="A465" s="179" t="s">
        <v>247</v>
      </c>
      <c r="B465" s="194">
        <f>D361</f>
        <v>53651129</v>
      </c>
      <c r="C465" s="194">
        <f>CE75</f>
        <v>53651211</v>
      </c>
      <c r="D465" s="194">
        <f>D463+D464</f>
        <v>53651129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14631177.529999999</v>
      </c>
      <c r="C468" s="179">
        <f>E195</f>
        <v>14631177.529999999</v>
      </c>
      <c r="D468" s="179"/>
    </row>
    <row r="469" spans="1:7" ht="12.65" customHeight="1" x14ac:dyDescent="0.3">
      <c r="A469" s="179" t="s">
        <v>333</v>
      </c>
      <c r="B469" s="179">
        <f t="shared" si="14"/>
        <v>11955882.33</v>
      </c>
      <c r="C469" s="179">
        <f>E196</f>
        <v>11955882.33</v>
      </c>
      <c r="D469" s="179"/>
    </row>
    <row r="470" spans="1:7" ht="12.65" customHeight="1" x14ac:dyDescent="0.3">
      <c r="A470" s="179" t="s">
        <v>334</v>
      </c>
      <c r="B470" s="179">
        <f t="shared" si="14"/>
        <v>32029211</v>
      </c>
      <c r="C470" s="179">
        <f>E197</f>
        <v>32029211</v>
      </c>
      <c r="D470" s="179"/>
    </row>
    <row r="471" spans="1:7" ht="12.65" customHeight="1" x14ac:dyDescent="0.3">
      <c r="A471" s="179" t="s">
        <v>494</v>
      </c>
      <c r="B471" s="179">
        <f t="shared" si="14"/>
        <v>6073796</v>
      </c>
      <c r="C471" s="179">
        <f>E198</f>
        <v>6074300.5199999996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6339967</v>
      </c>
      <c r="C473" s="179">
        <f>SUM(E200:E201)</f>
        <v>6348953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71030033.859999999</v>
      </c>
      <c r="C476" s="179">
        <f>E204</f>
        <v>71039524.379999995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19222989</v>
      </c>
      <c r="C478" s="179">
        <f>E217</f>
        <v>19232479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76777413.859999999</v>
      </c>
    </row>
    <row r="482" spans="1:12" ht="12.65" customHeight="1" x14ac:dyDescent="0.3">
      <c r="A482" s="180" t="s">
        <v>499</v>
      </c>
      <c r="C482" s="180">
        <f>D339</f>
        <v>76777414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195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302773</v>
      </c>
      <c r="C498" s="240">
        <f>E71</f>
        <v>302773</v>
      </c>
      <c r="D498" s="240">
        <f>'Prior Year'!E59</f>
        <v>138</v>
      </c>
      <c r="E498" s="180">
        <f>E59</f>
        <v>138</v>
      </c>
      <c r="F498" s="263">
        <f t="shared" si="15"/>
        <v>2194.0072463768115</v>
      </c>
      <c r="G498" s="263">
        <f t="shared" si="15"/>
        <v>2194.0072463768115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6485827</v>
      </c>
      <c r="C505" s="240">
        <f>L71</f>
        <v>6485827</v>
      </c>
      <c r="D505" s="240">
        <f>'Prior Year'!L59</f>
        <v>8143</v>
      </c>
      <c r="E505" s="180">
        <f>L59</f>
        <v>8143</v>
      </c>
      <c r="F505" s="263">
        <f t="shared" si="15"/>
        <v>796.49109664742718</v>
      </c>
      <c r="G505" s="263">
        <f t="shared" si="15"/>
        <v>796.49109664742718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835480</v>
      </c>
      <c r="C507" s="240">
        <f>N71</f>
        <v>835480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308893</v>
      </c>
      <c r="C509" s="240">
        <f>P71</f>
        <v>308893</v>
      </c>
      <c r="D509" s="240">
        <f>'Prior Year'!P59</f>
        <v>15300</v>
      </c>
      <c r="E509" s="180">
        <f>P59</f>
        <v>15300</v>
      </c>
      <c r="F509" s="263">
        <f t="shared" si="15"/>
        <v>20.189084967320262</v>
      </c>
      <c r="G509" s="263">
        <f t="shared" si="15"/>
        <v>20.189084967320262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428646</v>
      </c>
      <c r="C512" s="240">
        <f>S71</f>
        <v>428646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1676024</v>
      </c>
      <c r="C514" s="240">
        <f>U71</f>
        <v>1676024</v>
      </c>
      <c r="D514" s="240">
        <f>'Prior Year'!U59</f>
        <v>53952</v>
      </c>
      <c r="E514" s="180">
        <f>U59</f>
        <v>53952</v>
      </c>
      <c r="F514" s="263">
        <f t="shared" si="17"/>
        <v>31.065094899169633</v>
      </c>
      <c r="G514" s="263">
        <f t="shared" si="17"/>
        <v>31.065094899169633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216953</v>
      </c>
      <c r="C516" s="240">
        <f>W71</f>
        <v>216953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276900</v>
      </c>
      <c r="C517" s="240">
        <f>X71</f>
        <v>276900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1425048</v>
      </c>
      <c r="C518" s="240">
        <f>Y71</f>
        <v>1425048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1567248</v>
      </c>
      <c r="C521" s="240">
        <f>AB71</f>
        <v>1567248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927182</v>
      </c>
      <c r="C524" s="240">
        <f>AE71</f>
        <v>927182</v>
      </c>
      <c r="D524" s="240">
        <f>'Prior Year'!AE59</f>
        <v>17948</v>
      </c>
      <c r="E524" s="180">
        <f>AE59</f>
        <v>17948</v>
      </c>
      <c r="F524" s="263">
        <f t="shared" si="17"/>
        <v>51.659349231112103</v>
      </c>
      <c r="G524" s="263">
        <f t="shared" si="17"/>
        <v>51.659349231112103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3136983</v>
      </c>
      <c r="C526" s="240">
        <f>AG71</f>
        <v>3136983</v>
      </c>
      <c r="D526" s="240">
        <f>'Prior Year'!AG59</f>
        <v>3960</v>
      </c>
      <c r="E526" s="180">
        <f>AG59</f>
        <v>3960</v>
      </c>
      <c r="F526" s="263">
        <f t="shared" si="17"/>
        <v>792.1674242424242</v>
      </c>
      <c r="G526" s="263">
        <f t="shared" si="17"/>
        <v>792.1674242424242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1978341</v>
      </c>
      <c r="C529" s="240">
        <f>AJ71</f>
        <v>1978341</v>
      </c>
      <c r="D529" s="240">
        <f>'Prior Year'!AJ59</f>
        <v>8372</v>
      </c>
      <c r="E529" s="180">
        <f>AJ59</f>
        <v>8372</v>
      </c>
      <c r="F529" s="263">
        <f t="shared" si="18"/>
        <v>236.30446727185858</v>
      </c>
      <c r="G529" s="263">
        <f t="shared" si="18"/>
        <v>236.30446727185858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603367</v>
      </c>
      <c r="C530" s="240">
        <f>AK71</f>
        <v>603367</v>
      </c>
      <c r="D530" s="240">
        <f>'Prior Year'!AK59</f>
        <v>11101</v>
      </c>
      <c r="E530" s="180">
        <f>AK59</f>
        <v>11101</v>
      </c>
      <c r="F530" s="263">
        <f t="shared" si="18"/>
        <v>54.352490766597604</v>
      </c>
      <c r="G530" s="263">
        <f t="shared" si="18"/>
        <v>54.352490766597604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262729</v>
      </c>
      <c r="C531" s="240">
        <f>AL71</f>
        <v>262729</v>
      </c>
      <c r="D531" s="240">
        <f>'Prior Year'!AL59</f>
        <v>4053</v>
      </c>
      <c r="E531" s="180">
        <f>AL59</f>
        <v>4053</v>
      </c>
      <c r="F531" s="263">
        <f t="shared" si="18"/>
        <v>64.82334073525783</v>
      </c>
      <c r="G531" s="263">
        <f t="shared" si="18"/>
        <v>64.82334073525783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350378</v>
      </c>
      <c r="C532" s="240">
        <f>AM71</f>
        <v>350378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2657859</v>
      </c>
      <c r="C535" s="240">
        <f>AP71</f>
        <v>2657859</v>
      </c>
      <c r="D535" s="240">
        <f>'Prior Year'!AP59</f>
        <v>11086</v>
      </c>
      <c r="E535" s="180">
        <f>AP59</f>
        <v>11086</v>
      </c>
      <c r="F535" s="263">
        <f t="shared" si="18"/>
        <v>239.74914306332312</v>
      </c>
      <c r="G535" s="263">
        <f t="shared" si="18"/>
        <v>239.74914306332312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224170</v>
      </c>
      <c r="C541" s="240">
        <f>AV71</f>
        <v>224170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1260661</v>
      </c>
      <c r="C544" s="240">
        <f>AY71</f>
        <v>1260661</v>
      </c>
      <c r="D544" s="240">
        <f>'Prior Year'!AY59</f>
        <v>23563</v>
      </c>
      <c r="E544" s="180">
        <f>AY59</f>
        <v>23563</v>
      </c>
      <c r="F544" s="263">
        <f t="shared" ref="F544:G550" si="19">IF(B544=0,"",IF(D544=0,"",B544/D544))</f>
        <v>53.50171879641811</v>
      </c>
      <c r="G544" s="263">
        <f t="shared" si="19"/>
        <v>53.50171879641811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50910</v>
      </c>
      <c r="C545" s="240">
        <f>AZ71</f>
        <v>50910</v>
      </c>
      <c r="D545" s="240">
        <f>'Prior Year'!AZ59</f>
        <v>12688</v>
      </c>
      <c r="E545" s="180">
        <f>AZ59</f>
        <v>12688</v>
      </c>
      <c r="F545" s="263">
        <f t="shared" si="19"/>
        <v>4.0124527112232027</v>
      </c>
      <c r="G545" s="263">
        <f t="shared" si="19"/>
        <v>4.0124527112232027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298085</v>
      </c>
      <c r="C547" s="240">
        <f>BB71</f>
        <v>298085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1666978</v>
      </c>
      <c r="C550" s="240">
        <f>BE71</f>
        <v>1666978</v>
      </c>
      <c r="D550" s="240">
        <f>'Prior Year'!BE59</f>
        <v>47748</v>
      </c>
      <c r="E550" s="180">
        <f>BE59</f>
        <v>47748</v>
      </c>
      <c r="F550" s="263">
        <f t="shared" si="19"/>
        <v>34.911996313981739</v>
      </c>
      <c r="G550" s="263">
        <f t="shared" si="19"/>
        <v>34.911996313981739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708115</v>
      </c>
      <c r="C551" s="240">
        <f>BF71</f>
        <v>708115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1356118</v>
      </c>
      <c r="C553" s="240">
        <f>BH71</f>
        <v>1356118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510412</v>
      </c>
      <c r="C555" s="240">
        <f>BJ71</f>
        <v>510412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1197487</v>
      </c>
      <c r="C556" s="240">
        <f>BK71</f>
        <v>1197487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613734</v>
      </c>
      <c r="C557" s="240">
        <f>BL71</f>
        <v>613734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1846617</v>
      </c>
      <c r="C559" s="240">
        <f>BN71</f>
        <v>1846617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27933</v>
      </c>
      <c r="C561" s="240">
        <f>BP71</f>
        <v>27933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276040</v>
      </c>
      <c r="C563" s="240">
        <f>BR71</f>
        <v>276040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323276</v>
      </c>
      <c r="C567" s="240">
        <f>BV71</f>
        <v>323276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153923</v>
      </c>
      <c r="C568" s="240">
        <f>BW71</f>
        <v>153923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719528</v>
      </c>
      <c r="C570" s="240">
        <f>BY71</f>
        <v>719528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83400</v>
      </c>
      <c r="C574" s="240">
        <f>CC71</f>
        <v>83400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224719</v>
      </c>
      <c r="C575" s="240">
        <f>CD71</f>
        <v>224719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42682</v>
      </c>
      <c r="E612" s="180">
        <f>SUM(C624:D647)+SUM(C668:D713)</f>
        <v>32361601.47582119</v>
      </c>
      <c r="F612" s="180">
        <f>CE64-(AX64+BD64+BE64+BG64+BJ64+BN64+BP64+BQ64+CB64+CC64+CD64)</f>
        <v>2787167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191.63</v>
      </c>
      <c r="I612" s="180">
        <f>CE78-(AX78+AY78+AZ78+BD78+BE78+BF78+BG78+BJ78+BN78+BO78+BP78+BQ78+BR78+CB78+CC78+CD78)</f>
        <v>13551.627963474912</v>
      </c>
      <c r="J612" s="180">
        <f>CE79-(AX79+AY79+AZ79+BA79+BD79+BE79+BF79+BG79+BJ79+BN79+BO79+BP79+BQ79+BR79+CB79+CC79+CD79)</f>
        <v>202153</v>
      </c>
      <c r="K612" s="180">
        <f>CE75-(AW75+AX75+AY75+AZ75+BA75+BB75+BC75+BD75+BE75+BF75+BG75+BH75+BI75+BJ75+BK75+BL75+BM75+BN75+BO75+BP75+BQ75+BR75+BS75+BT75+BU75+BV75+BW75+BX75+CB75+CC75+CD75)</f>
        <v>53651211</v>
      </c>
      <c r="L612" s="197">
        <f>CE80-(AW80+AX80+AY80+AZ80+BA80+BB80+BC80+BD80+BE80+BF80+BG80+BH80+BI80+BJ80+BK80+BL80+BM80+BN80+BO80+BP80+BQ80+BR80+BS80+BT80+BU80+BV80+BW80+BX80+BY80+BZ80+CA80+CB80+CC80+CD80)</f>
        <v>60.740000000000009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1666978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224719</v>
      </c>
      <c r="D615" s="266">
        <f>SUM(C614:C615)</f>
        <v>1891697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510412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1846617</v>
      </c>
      <c r="D619" s="180">
        <f>(D615/D612)*BN76</f>
        <v>152773.52417881074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83400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27933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2621135.5241788109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1260661</v>
      </c>
      <c r="D625" s="180">
        <f>(D615/D612)*AY76</f>
        <v>105261.71161145213</v>
      </c>
      <c r="E625" s="180">
        <f>(E623/E612)*SUM(C625:D625)</f>
        <v>110633.23134247253</v>
      </c>
      <c r="F625" s="180">
        <f>(F624/F612)*AY64</f>
        <v>0</v>
      </c>
      <c r="G625" s="180">
        <f>SUM(C625:F625)</f>
        <v>1476555.9429539246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276040</v>
      </c>
      <c r="D626" s="180">
        <f>(D615/D612)*BR76</f>
        <v>0</v>
      </c>
      <c r="E626" s="180">
        <f>(E623/E612)*SUM(C626:D626)</f>
        <v>22357.924734809771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50910</v>
      </c>
      <c r="D628" s="180">
        <f>(D615/D612)*AZ76</f>
        <v>32664.371140059044</v>
      </c>
      <c r="E628" s="180">
        <f>(E623/E612)*SUM(C628:D628)</f>
        <v>6769.1258502698802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708115</v>
      </c>
      <c r="D629" s="180">
        <f>(D615/D612)*BF76</f>
        <v>36210.028794339538</v>
      </c>
      <c r="E629" s="180">
        <f>(E623/E612)*SUM(C629:D629)</f>
        <v>60286.78079995275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298085</v>
      </c>
      <c r="D632" s="180">
        <f>(D615/D612)*BB76</f>
        <v>6958.3531465254673</v>
      </c>
      <c r="E632" s="180">
        <f>(E623/E612)*SUM(C632:D632)</f>
        <v>24707.058145573152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1197487</v>
      </c>
      <c r="D635" s="180">
        <f>(D615/D612)*BK76</f>
        <v>0</v>
      </c>
      <c r="E635" s="180">
        <f>(E623/E612)*SUM(C635:D635)</f>
        <v>96990.741258198614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1356118</v>
      </c>
      <c r="D636" s="180">
        <f>(D615/D612)*BH76</f>
        <v>0</v>
      </c>
      <c r="E636" s="180">
        <f>(E623/E612)*SUM(C636:D636)</f>
        <v>109839.09641907243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613734</v>
      </c>
      <c r="D637" s="180">
        <f>(D615/D612)*BL76</f>
        <v>0</v>
      </c>
      <c r="E637" s="180">
        <f>(E623/E612)*SUM(C637:D637)</f>
        <v>49709.529702918924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323276</v>
      </c>
      <c r="D642" s="180">
        <f>(D615/D612)*BV76</f>
        <v>7002.6738672039737</v>
      </c>
      <c r="E642" s="180">
        <f>(E623/E612)*SUM(C642:D642)</f>
        <v>26750.998883624579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153923</v>
      </c>
      <c r="D643" s="180">
        <f>(D615/D612)*BW76</f>
        <v>0</v>
      </c>
      <c r="E643" s="180">
        <f>(E623/E612)*SUM(C643:D643)</f>
        <v>12467.029593378222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719528</v>
      </c>
      <c r="D645" s="180">
        <f>(D615/D612)*BY76</f>
        <v>3811.5819783515299</v>
      </c>
      <c r="E645" s="180">
        <f>(E623/E612)*SUM(C645:D645)</f>
        <v>58587.059598539148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11317936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302773</v>
      </c>
      <c r="D670" s="180">
        <f>(D615/D612)*E76</f>
        <v>121048.75231713604</v>
      </c>
      <c r="E670" s="180">
        <f>(E623/E612)*SUM(C670:D670)</f>
        <v>34327.542527466001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6485827</v>
      </c>
      <c r="D677" s="180">
        <f>(D615/D612)*L76</f>
        <v>484195.00926854415</v>
      </c>
      <c r="E677" s="180">
        <f>(E623/E612)*SUM(C677:D677)</f>
        <v>564538.57224747748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835480</v>
      </c>
      <c r="D679" s="180">
        <f>(D615/D612)*N76</f>
        <v>0</v>
      </c>
      <c r="E679" s="180">
        <f>(E623/E612)*SUM(C679:D679)</f>
        <v>67669.899135773318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308893</v>
      </c>
      <c r="D681" s="180">
        <f>(D615/D612)*P76</f>
        <v>48309.585539571715</v>
      </c>
      <c r="E681" s="180">
        <f>(E623/E612)*SUM(C681:D681)</f>
        <v>28931.707443027073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428646</v>
      </c>
      <c r="D684" s="180">
        <f>(D615/D612)*S76</f>
        <v>78491.996321634419</v>
      </c>
      <c r="E684" s="180">
        <f>(E623/E612)*SUM(C684:D684)</f>
        <v>41075.761309670102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1676024</v>
      </c>
      <c r="D686" s="180">
        <f>(D615/D612)*U76</f>
        <v>41484.194555081769</v>
      </c>
      <c r="E686" s="180">
        <f>(E623/E612)*SUM(C686:D686)</f>
        <v>139109.98023939115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216953</v>
      </c>
      <c r="D688" s="180">
        <f>(D615/D612)*W76</f>
        <v>20885.696412539244</v>
      </c>
      <c r="E688" s="180">
        <f>(E623/E612)*SUM(C688:D688)</f>
        <v>19263.801164384957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276900</v>
      </c>
      <c r="D689" s="180">
        <f>(D615/D612)*X76</f>
        <v>37024.643640410475</v>
      </c>
      <c r="E689" s="180">
        <f>(E623/E612)*SUM(C689:D689)</f>
        <v>25426.400358333129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1425048</v>
      </c>
      <c r="D690" s="180">
        <f>(D615/D612)*Y76</f>
        <v>37024.643640410475</v>
      </c>
      <c r="E690" s="180">
        <f>(E623/E612)*SUM(C690:D690)</f>
        <v>118420.91770517548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1567248</v>
      </c>
      <c r="D693" s="180">
        <f>(D615/D612)*AB76</f>
        <v>43301.344102900519</v>
      </c>
      <c r="E693" s="180">
        <f>(E623/E612)*SUM(C693:D693)</f>
        <v>130446.82298634216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927182</v>
      </c>
      <c r="D696" s="180">
        <f>(D615/D612)*AE76</f>
        <v>55213.867406869409</v>
      </c>
      <c r="E696" s="180">
        <f>(E623/E612)*SUM(C696:D696)</f>
        <v>79569.384376434376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3136983</v>
      </c>
      <c r="D698" s="180">
        <f>(D615/D612)*AG76</f>
        <v>172717.84848413852</v>
      </c>
      <c r="E698" s="180">
        <f>(E623/E612)*SUM(C698:D698)</f>
        <v>268069.99878693087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1978341</v>
      </c>
      <c r="D701" s="180">
        <f>(D615/D612)*AJ76</f>
        <v>71445.001733751938</v>
      </c>
      <c r="E701" s="180">
        <f>(E623/E612)*SUM(C701:D701)</f>
        <v>166022.89939584798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603367</v>
      </c>
      <c r="D702" s="180">
        <f>(D615/D612)*AK76</f>
        <v>30674.370781594116</v>
      </c>
      <c r="E702" s="180">
        <f>(E623/E612)*SUM(C702:D702)</f>
        <v>51354.329976418252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262729</v>
      </c>
      <c r="D703" s="180">
        <f>(D615/D612)*AL76</f>
        <v>16359.664416850195</v>
      </c>
      <c r="E703" s="180">
        <f>(E623/E612)*SUM(C703:D703)</f>
        <v>22604.852026411092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350378</v>
      </c>
      <c r="D704" s="180">
        <f>(D615/D612)*AM76</f>
        <v>0</v>
      </c>
      <c r="E704" s="180">
        <f>(E623/E612)*SUM(C704:D704)</f>
        <v>28378.948531854723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2657859</v>
      </c>
      <c r="D707" s="180">
        <f>(D615/D612)*AP76</f>
        <v>288838.13666182465</v>
      </c>
      <c r="E707" s="180">
        <f>(E623/E612)*SUM(C707:D707)</f>
        <v>238668.42775599382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224170</v>
      </c>
      <c r="D713" s="180">
        <f>(D615/D612)*AV76</f>
        <v>0</v>
      </c>
      <c r="E713" s="180">
        <f>(E623/E612)*SUM(C713:D713)</f>
        <v>18156.701883068781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34982737</v>
      </c>
      <c r="D715" s="180">
        <f>SUM(D616:D647)+SUM(D668:D713)</f>
        <v>1891697.0000000002</v>
      </c>
      <c r="E715" s="180">
        <f>SUM(E624:E647)+SUM(E668:E713)</f>
        <v>2621135.5241788104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34982737</v>
      </c>
      <c r="D716" s="180">
        <f>D615</f>
        <v>1891697</v>
      </c>
      <c r="E716" s="180">
        <f>E623</f>
        <v>2621135.5241788109</v>
      </c>
      <c r="F716" s="180">
        <f>F624</f>
        <v>0</v>
      </c>
      <c r="G716" s="180">
        <f>G625</f>
        <v>1476555.9429539246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11317936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195*2019*A</v>
      </c>
      <c r="B722" s="276">
        <f>ROUND(C165,0)</f>
        <v>1234330</v>
      </c>
      <c r="C722" s="276">
        <f>ROUND(C166,0)</f>
        <v>26707</v>
      </c>
      <c r="D722" s="276">
        <f>ROUND(C167,0)</f>
        <v>131795</v>
      </c>
      <c r="E722" s="276">
        <f>ROUND(C168,0)</f>
        <v>2162698</v>
      </c>
      <c r="F722" s="276">
        <f>ROUND(C169,0)</f>
        <v>25930</v>
      </c>
      <c r="G722" s="276">
        <f>ROUND(C170,0)</f>
        <v>172610</v>
      </c>
      <c r="H722" s="276">
        <f>ROUND(C171+C172,0)</f>
        <v>364342</v>
      </c>
      <c r="I722" s="276">
        <f>ROUND(C175,0)</f>
        <v>236273</v>
      </c>
      <c r="J722" s="276">
        <f>ROUND(C176,0)</f>
        <v>1724319</v>
      </c>
      <c r="K722" s="276">
        <f>ROUND(C179,0)</f>
        <v>87113</v>
      </c>
      <c r="L722" s="276">
        <f>ROUND(C180,0)</f>
        <v>37655</v>
      </c>
      <c r="M722" s="276">
        <f>ROUND(C183,0)</f>
        <v>74602</v>
      </c>
      <c r="N722" s="276">
        <f>ROUND(C184,0)</f>
        <v>224417</v>
      </c>
      <c r="O722" s="276">
        <f>ROUND(C185,0)</f>
        <v>0</v>
      </c>
      <c r="P722" s="276">
        <f>ROUND(C188,0)</f>
        <v>0</v>
      </c>
      <c r="Q722" s="276">
        <f>ROUND(C189,0)</f>
        <v>5682948</v>
      </c>
      <c r="R722" s="276">
        <f>ROUND(B195,0)</f>
        <v>14631178</v>
      </c>
      <c r="S722" s="276">
        <f>ROUND(C195,0)</f>
        <v>0</v>
      </c>
      <c r="T722" s="276">
        <f>ROUND(D195,0)</f>
        <v>0</v>
      </c>
      <c r="U722" s="276">
        <f>ROUND(B196,0)</f>
        <v>11955882</v>
      </c>
      <c r="V722" s="276">
        <f>ROUND(C196,0)</f>
        <v>0</v>
      </c>
      <c r="W722" s="276">
        <f>ROUND(D196,0)</f>
        <v>0</v>
      </c>
      <c r="X722" s="276">
        <f>ROUND(B197,0)</f>
        <v>32029211</v>
      </c>
      <c r="Y722" s="276">
        <f>ROUND(C197,0)</f>
        <v>0</v>
      </c>
      <c r="Z722" s="276">
        <f>ROUND(D197,0)</f>
        <v>0</v>
      </c>
      <c r="AA722" s="276">
        <f>ROUND(B198,0)</f>
        <v>6074301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6255093</v>
      </c>
      <c r="AH722" s="276">
        <f>ROUND(C200,0)</f>
        <v>93860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2828537</v>
      </c>
      <c r="AW722" s="276">
        <f>ROUND(C209,0)</f>
        <v>765200</v>
      </c>
      <c r="AX722" s="276">
        <f>ROUND(D209,0)</f>
        <v>0</v>
      </c>
      <c r="AY722" s="276">
        <f>ROUND(B210,0)</f>
        <v>7021170</v>
      </c>
      <c r="AZ722" s="276">
        <f>ROUND(C210,0)</f>
        <v>1679129</v>
      </c>
      <c r="BA722" s="276">
        <f>ROUND(D210,0)</f>
        <v>0</v>
      </c>
      <c r="BB722" s="276">
        <f>ROUND(B211,0)</f>
        <v>1552790</v>
      </c>
      <c r="BC722" s="276">
        <f>ROUND(C211,0)</f>
        <v>423586</v>
      </c>
      <c r="BD722" s="276">
        <f>ROUND(D211,0)</f>
        <v>0</v>
      </c>
      <c r="BE722" s="276">
        <f>ROUND(B212,0)</f>
        <v>4531667</v>
      </c>
      <c r="BF722" s="276">
        <f>ROUND(C212,0)</f>
        <v>430400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5989522</v>
      </c>
      <c r="BU722" s="276">
        <f>ROUND(C224,0)</f>
        <v>1369663</v>
      </c>
      <c r="BV722" s="276">
        <f>ROUND(C225,0)</f>
        <v>197161</v>
      </c>
      <c r="BW722" s="276">
        <f>ROUND(C226,0)</f>
        <v>161236</v>
      </c>
      <c r="BX722" s="276">
        <f>ROUND(C227,0)</f>
        <v>7859659</v>
      </c>
      <c r="BY722" s="276">
        <f>ROUND(C228,0)</f>
        <v>0</v>
      </c>
      <c r="BZ722" s="276">
        <f>ROUND(C231,0)</f>
        <v>0</v>
      </c>
      <c r="CA722" s="276">
        <f>ROUND(C233,0)</f>
        <v>99284</v>
      </c>
      <c r="CB722" s="276">
        <f>ROUND(C234,0)</f>
        <v>950962</v>
      </c>
      <c r="CC722" s="276">
        <f>ROUND(C238+C239,0)</f>
        <v>33690</v>
      </c>
      <c r="CD722" s="276">
        <f>D221</f>
        <v>555909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195*2019*A</v>
      </c>
      <c r="B726" s="276">
        <f>ROUND(C111,0)</f>
        <v>45</v>
      </c>
      <c r="C726" s="276">
        <f>ROUND(C112,0)</f>
        <v>263</v>
      </c>
      <c r="D726" s="276">
        <f>ROUND(C113,0)</f>
        <v>0</v>
      </c>
      <c r="E726" s="276">
        <f>ROUND(C114,0)</f>
        <v>0</v>
      </c>
      <c r="F726" s="276">
        <f>ROUND(D111,0)</f>
        <v>134</v>
      </c>
      <c r="G726" s="276">
        <f>ROUND(D112,0)</f>
        <v>8144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15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27</v>
      </c>
      <c r="Y726" s="276">
        <f>ROUND(B139,0)</f>
        <v>85</v>
      </c>
      <c r="Z726" s="276">
        <f>ROUND(B140,0)</f>
        <v>9643</v>
      </c>
      <c r="AA726" s="276">
        <f>ROUND(B141,0)</f>
        <v>327272</v>
      </c>
      <c r="AB726" s="276">
        <f>ROUND(B142,0)</f>
        <v>6275130</v>
      </c>
      <c r="AC726" s="276">
        <f>ROUND(C138,0)</f>
        <v>5</v>
      </c>
      <c r="AD726" s="276">
        <f>ROUND(C139,0)</f>
        <v>15</v>
      </c>
      <c r="AE726" s="276">
        <f>ROUND(C140,0)</f>
        <v>4976</v>
      </c>
      <c r="AF726" s="276">
        <f>ROUND(C141,0)</f>
        <v>77615</v>
      </c>
      <c r="AG726" s="276">
        <f>ROUND(C142,0)</f>
        <v>3924918</v>
      </c>
      <c r="AH726" s="276">
        <f>ROUND(D138,0)</f>
        <v>13</v>
      </c>
      <c r="AI726" s="276">
        <f>ROUND(D139,0)</f>
        <v>34</v>
      </c>
      <c r="AJ726" s="276">
        <f>ROUND(D140,0)</f>
        <v>12264</v>
      </c>
      <c r="AK726" s="276">
        <f>ROUND(D141,0)</f>
        <v>138478</v>
      </c>
      <c r="AL726" s="276">
        <f>ROUND(D142,0)</f>
        <v>14324551</v>
      </c>
      <c r="AM726" s="276">
        <f>ROUND(B144,0)</f>
        <v>230</v>
      </c>
      <c r="AN726" s="276">
        <f>ROUND(B145,0)</f>
        <v>6965</v>
      </c>
      <c r="AO726" s="276">
        <f>ROUND(B146,0)</f>
        <v>0</v>
      </c>
      <c r="AP726" s="276">
        <f>ROUND(B147,0)</f>
        <v>24959655</v>
      </c>
      <c r="AQ726" s="276">
        <f>ROUND(B148,0)</f>
        <v>0</v>
      </c>
      <c r="AR726" s="276">
        <f>ROUND(C144,0)</f>
        <v>6</v>
      </c>
      <c r="AS726" s="276">
        <f>ROUND(C145,0)</f>
        <v>340</v>
      </c>
      <c r="AT726" s="276">
        <f>ROUND(C146,0)</f>
        <v>0</v>
      </c>
      <c r="AU726" s="276">
        <f>ROUND(C147,0)</f>
        <v>617439</v>
      </c>
      <c r="AV726" s="276">
        <f>ROUND(C148,0)</f>
        <v>0</v>
      </c>
      <c r="AW726" s="276">
        <f>ROUND(D144,0)</f>
        <v>27</v>
      </c>
      <c r="AX726" s="276">
        <f>ROUND(D145,0)</f>
        <v>839</v>
      </c>
      <c r="AY726" s="276">
        <f>ROUND(D146,0)</f>
        <v>0</v>
      </c>
      <c r="AZ726" s="276">
        <f>ROUND(D147,0)</f>
        <v>3006071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4680278</v>
      </c>
      <c r="BR726" s="276">
        <f>ROUND(C157,0)</f>
        <v>3542729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195*2019*A</v>
      </c>
      <c r="B730" s="276">
        <f>ROUND(C250,0)</f>
        <v>15058949</v>
      </c>
      <c r="C730" s="276">
        <f>ROUND(C251,0)</f>
        <v>0</v>
      </c>
      <c r="D730" s="276">
        <f>ROUND(C252,0)</f>
        <v>8671118</v>
      </c>
      <c r="E730" s="276">
        <f>ROUND(C253,0)</f>
        <v>1764348</v>
      </c>
      <c r="F730" s="276">
        <f>ROUND(C254,0)</f>
        <v>264571</v>
      </c>
      <c r="G730" s="276">
        <f>ROUND(C255,0)</f>
        <v>308098</v>
      </c>
      <c r="H730" s="276">
        <f>ROUND(C256,0)</f>
        <v>0</v>
      </c>
      <c r="I730" s="276">
        <f>ROUND(C257,0)</f>
        <v>193306</v>
      </c>
      <c r="J730" s="276">
        <f>ROUND(C258,0)</f>
        <v>4200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14631178</v>
      </c>
      <c r="P730" s="276">
        <f>ROUND(C268,0)</f>
        <v>11955882</v>
      </c>
      <c r="Q730" s="276">
        <f>ROUND(C269,0)</f>
        <v>32029211</v>
      </c>
      <c r="R730" s="276">
        <f>ROUND(C270,0)</f>
        <v>6073796</v>
      </c>
      <c r="S730" s="276">
        <f>ROUND(C271,0)</f>
        <v>0</v>
      </c>
      <c r="T730" s="276">
        <f>ROUND(C272,0)</f>
        <v>6339967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19222989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2234475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709413</v>
      </c>
      <c r="AI730" s="276">
        <f>ROUND(C306,0)</f>
        <v>2356916</v>
      </c>
      <c r="AJ730" s="276">
        <f>ROUND(C307,0)</f>
        <v>323240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-146332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93533321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-19999144</v>
      </c>
      <c r="BF730" s="276">
        <f>ROUND(C336,0)</f>
        <v>0</v>
      </c>
      <c r="BG730" s="276"/>
      <c r="BH730" s="276"/>
      <c r="BI730" s="276">
        <f>ROUND(CE60,2)</f>
        <v>217.99</v>
      </c>
      <c r="BJ730" s="276">
        <f>ROUND(C359,0)</f>
        <v>29126530</v>
      </c>
      <c r="BK730" s="276">
        <f>ROUND(C360,0)</f>
        <v>24524599</v>
      </c>
      <c r="BL730" s="276">
        <f>ROUND(C364,0)</f>
        <v>15577241</v>
      </c>
      <c r="BM730" s="276">
        <f>ROUND(C365,0)</f>
        <v>1050246</v>
      </c>
      <c r="BN730" s="276">
        <f>ROUND(C366,0)</f>
        <v>33690</v>
      </c>
      <c r="BO730" s="276">
        <f>ROUND(C370,0)</f>
        <v>599732</v>
      </c>
      <c r="BP730" s="276">
        <f>ROUND(C371,0)</f>
        <v>3878417</v>
      </c>
      <c r="BQ730" s="276">
        <f>ROUND(C378,0)</f>
        <v>17856903</v>
      </c>
      <c r="BR730" s="276">
        <f>ROUND(C379,0)</f>
        <v>4118412</v>
      </c>
      <c r="BS730" s="276">
        <f>ROUND(C380,0)</f>
        <v>1163933</v>
      </c>
      <c r="BT730" s="276">
        <f>ROUND(C381,0)</f>
        <v>2881427</v>
      </c>
      <c r="BU730" s="276">
        <f>ROUND(C382,0)</f>
        <v>437930</v>
      </c>
      <c r="BV730" s="276">
        <f>ROUND(C383,0)</f>
        <v>2406422</v>
      </c>
      <c r="BW730" s="276">
        <f>ROUND(C384,0)</f>
        <v>3298316</v>
      </c>
      <c r="BX730" s="276">
        <f>ROUND(C385,0)</f>
        <v>1960591</v>
      </c>
      <c r="BY730" s="276">
        <f>ROUND(C386,0)</f>
        <v>124768</v>
      </c>
      <c r="BZ730" s="276">
        <f>ROUND(C387,0)</f>
        <v>299019</v>
      </c>
      <c r="CA730" s="276">
        <f>ROUND(C388,0)</f>
        <v>5682948</v>
      </c>
      <c r="CB730" s="276">
        <f>C363</f>
        <v>555909</v>
      </c>
      <c r="CC730" s="276">
        <f>ROUND(C389,0)</f>
        <v>435016</v>
      </c>
      <c r="CD730" s="276">
        <f>ROUND(C392,0)</f>
        <v>106558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195*2019*6010*A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195*2019*6030*A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195*2019*6070*A</v>
      </c>
      <c r="B736" s="276">
        <f>ROUND(E59,0)</f>
        <v>138</v>
      </c>
      <c r="C736" s="278">
        <f>ROUND(E60,2)</f>
        <v>0.9</v>
      </c>
      <c r="D736" s="276">
        <f>ROUND(E61,0)</f>
        <v>71471</v>
      </c>
      <c r="E736" s="276">
        <f>ROUND(E62,0)</f>
        <v>14012</v>
      </c>
      <c r="F736" s="276">
        <f>ROUND(E63,0)</f>
        <v>6531</v>
      </c>
      <c r="G736" s="276">
        <f>ROUND(E64,0)</f>
        <v>6927</v>
      </c>
      <c r="H736" s="276">
        <f>ROUND(E65,0)</f>
        <v>0</v>
      </c>
      <c r="I736" s="276">
        <f>ROUND(E66,0)</f>
        <v>2311</v>
      </c>
      <c r="J736" s="276">
        <f>ROUND(E67,0)</f>
        <v>188665</v>
      </c>
      <c r="K736" s="276">
        <f>ROUND(E68,0)</f>
        <v>12479</v>
      </c>
      <c r="L736" s="276">
        <f>ROUND(E69,0)</f>
        <v>377</v>
      </c>
      <c r="M736" s="276">
        <f>ROUND(E70,0)</f>
        <v>0</v>
      </c>
      <c r="N736" s="276">
        <f>ROUND(E75,0)</f>
        <v>632482</v>
      </c>
      <c r="O736" s="276">
        <f>ROUND(E73,0)</f>
        <v>556510</v>
      </c>
      <c r="P736" s="276">
        <f>IF(E76&gt;0,ROUND(E76,0),0)</f>
        <v>2731</v>
      </c>
      <c r="Q736" s="276">
        <f>IF(E77&gt;0,ROUND(E77,0),0)</f>
        <v>0</v>
      </c>
      <c r="R736" s="276">
        <f>IF(E78&gt;0,ROUND(E78,0),0)</f>
        <v>1046</v>
      </c>
      <c r="S736" s="276">
        <f>IF(E79&gt;0,ROUND(E79,0),0)</f>
        <v>3137</v>
      </c>
      <c r="T736" s="278">
        <f>IF(E80&gt;0,ROUND(E80,2),0)</f>
        <v>1.03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195*2019*6100*A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195*2019*6120*A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195*2019*6140*A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195*2019*6150*A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195*2019*6170*A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195*2019*6200*A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195*2019*6210*A</v>
      </c>
      <c r="B743" s="276">
        <f>ROUND(L59,0)</f>
        <v>8143</v>
      </c>
      <c r="C743" s="278">
        <f>ROUND(L60,2)</f>
        <v>53.2</v>
      </c>
      <c r="D743" s="276">
        <f>ROUND(L61,0)</f>
        <v>3502080</v>
      </c>
      <c r="E743" s="276">
        <f>ROUND(L62,0)</f>
        <v>826786</v>
      </c>
      <c r="F743" s="276">
        <f>ROUND(L63,0)</f>
        <v>320003</v>
      </c>
      <c r="G743" s="276">
        <f>ROUND(L64,0)</f>
        <v>339433</v>
      </c>
      <c r="H743" s="276">
        <f>ROUND(L65,0)</f>
        <v>0</v>
      </c>
      <c r="I743" s="276">
        <f>ROUND(L66,0)</f>
        <v>113236</v>
      </c>
      <c r="J743" s="276">
        <f>ROUND(L67,0)</f>
        <v>754659</v>
      </c>
      <c r="K743" s="276">
        <f>ROUND(L68,0)</f>
        <v>611477</v>
      </c>
      <c r="L743" s="276">
        <f>ROUND(L69,0)</f>
        <v>18153</v>
      </c>
      <c r="M743" s="276">
        <f>ROUND(L70,0)</f>
        <v>0</v>
      </c>
      <c r="N743" s="276">
        <f>ROUND(L75,0)</f>
        <v>20207252</v>
      </c>
      <c r="O743" s="276">
        <f>ROUND(L73,0)</f>
        <v>20207252</v>
      </c>
      <c r="P743" s="276">
        <f>IF(L76&gt;0,ROUND(L76,0),0)</f>
        <v>10925</v>
      </c>
      <c r="Q743" s="276">
        <f>IF(L77&gt;0,ROUND(L77,0),0)</f>
        <v>0</v>
      </c>
      <c r="R743" s="276">
        <f>IF(L78&gt;0,ROUND(L78,0),0)</f>
        <v>4185</v>
      </c>
      <c r="S743" s="276">
        <f>IF(L79&gt;0,ROUND(L79,0),0)</f>
        <v>153708</v>
      </c>
      <c r="T743" s="278">
        <f>IF(L80&gt;0,ROUND(L80,2),0)</f>
        <v>50.2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195*2019*6330*A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195*2019*6400*A</v>
      </c>
      <c r="B745" s="276">
        <f>ROUND(N59,0)</f>
        <v>0</v>
      </c>
      <c r="C745" s="278">
        <f>ROUND(N60,2)</f>
        <v>2.89</v>
      </c>
      <c r="D745" s="276">
        <f>ROUND(N61,0)</f>
        <v>723192</v>
      </c>
      <c r="E745" s="276">
        <f>ROUND(N62,0)</f>
        <v>109525</v>
      </c>
      <c r="F745" s="276">
        <f>ROUND(N63,0)</f>
        <v>0</v>
      </c>
      <c r="G745" s="276">
        <f>ROUND(N64,0)</f>
        <v>209</v>
      </c>
      <c r="H745" s="276">
        <f>ROUND(N65,0)</f>
        <v>805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1749</v>
      </c>
      <c r="M745" s="276">
        <f>ROUND(N70,0)</f>
        <v>0</v>
      </c>
      <c r="N745" s="276">
        <f>ROUND(N75,0)</f>
        <v>649411</v>
      </c>
      <c r="O745" s="276">
        <f>ROUND(N73,0)</f>
        <v>643796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195*2019*7010*A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195*2019*7020*A</v>
      </c>
      <c r="B747" s="276">
        <f>ROUND(P59,0)</f>
        <v>15300</v>
      </c>
      <c r="C747" s="278">
        <f>ROUND(P60,2)</f>
        <v>1.6</v>
      </c>
      <c r="D747" s="276">
        <f>ROUND(P61,0)</f>
        <v>139464</v>
      </c>
      <c r="E747" s="276">
        <f>ROUND(P62,0)</f>
        <v>38482</v>
      </c>
      <c r="F747" s="276">
        <f>ROUND(P63,0)</f>
        <v>0</v>
      </c>
      <c r="G747" s="276">
        <f>ROUND(P64,0)</f>
        <v>49702</v>
      </c>
      <c r="H747" s="276">
        <f>ROUND(P65,0)</f>
        <v>0</v>
      </c>
      <c r="I747" s="276">
        <f>ROUND(P66,0)</f>
        <v>3994</v>
      </c>
      <c r="J747" s="276">
        <f>ROUND(P67,0)</f>
        <v>75295</v>
      </c>
      <c r="K747" s="276">
        <f>ROUND(P68,0)</f>
        <v>0</v>
      </c>
      <c r="L747" s="276">
        <f>ROUND(P69,0)</f>
        <v>1956</v>
      </c>
      <c r="M747" s="276">
        <f>ROUND(P70,0)</f>
        <v>0</v>
      </c>
      <c r="N747" s="276">
        <f>ROUND(P75,0)</f>
        <v>1331641</v>
      </c>
      <c r="O747" s="276">
        <f>ROUND(P73,0)</f>
        <v>10119</v>
      </c>
      <c r="P747" s="276">
        <f>IF(P76&gt;0,ROUND(P76,0),0)</f>
        <v>1090</v>
      </c>
      <c r="Q747" s="276">
        <f>IF(P77&gt;0,ROUND(P77,0),0)</f>
        <v>0</v>
      </c>
      <c r="R747" s="276">
        <f>IF(P78&gt;0,ROUND(P78,0),0)</f>
        <v>418</v>
      </c>
      <c r="S747" s="276">
        <f>IF(P79&gt;0,ROUND(P79,0),0)</f>
        <v>10454</v>
      </c>
      <c r="T747" s="278">
        <f>IF(P80&gt;0,ROUND(P80,2),0)</f>
        <v>0.64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195*2019*7030*A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195*2019*7040*A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195*2019*7050*A</v>
      </c>
      <c r="B750" s="276"/>
      <c r="C750" s="278">
        <f>ROUND(S60,2)</f>
        <v>2.94</v>
      </c>
      <c r="D750" s="276">
        <f>ROUND(S61,0)</f>
        <v>189425</v>
      </c>
      <c r="E750" s="276">
        <f>ROUND(S62,0)</f>
        <v>48339</v>
      </c>
      <c r="F750" s="276">
        <f>ROUND(S63,0)</f>
        <v>0</v>
      </c>
      <c r="G750" s="276">
        <f>ROUND(S64,0)</f>
        <v>24874</v>
      </c>
      <c r="H750" s="276">
        <f>ROUND(S65,0)</f>
        <v>0</v>
      </c>
      <c r="I750" s="276">
        <f>ROUND(S66,0)</f>
        <v>43292</v>
      </c>
      <c r="J750" s="276">
        <f>ROUND(S67,0)</f>
        <v>122336</v>
      </c>
      <c r="K750" s="276">
        <f>ROUND(S68,0)</f>
        <v>0</v>
      </c>
      <c r="L750" s="276">
        <f>ROUND(S69,0)</f>
        <v>380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1771</v>
      </c>
      <c r="Q750" s="276">
        <f>IF(S77&gt;0,ROUND(S77,0),0)</f>
        <v>0</v>
      </c>
      <c r="R750" s="276">
        <f>IF(S78&gt;0,ROUND(S78,0),0)</f>
        <v>678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195*2019*7060*A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195*2019*7070*A</v>
      </c>
      <c r="B752" s="276">
        <f>ROUND(U59,0)</f>
        <v>53952</v>
      </c>
      <c r="C752" s="278">
        <f>ROUND(U60,2)</f>
        <v>9.89</v>
      </c>
      <c r="D752" s="276">
        <f>ROUND(U61,0)</f>
        <v>597736</v>
      </c>
      <c r="E752" s="276">
        <f>ROUND(U62,0)</f>
        <v>179926</v>
      </c>
      <c r="F752" s="276">
        <f>ROUND(U63,0)</f>
        <v>1003</v>
      </c>
      <c r="G752" s="276">
        <f>ROUND(U64,0)</f>
        <v>447747</v>
      </c>
      <c r="H752" s="276">
        <f>ROUND(U65,0)</f>
        <v>0</v>
      </c>
      <c r="I752" s="276">
        <f>ROUND(U66,0)</f>
        <v>367909</v>
      </c>
      <c r="J752" s="276">
        <f>ROUND(U67,0)</f>
        <v>64657</v>
      </c>
      <c r="K752" s="276">
        <f>ROUND(U68,0)</f>
        <v>13892</v>
      </c>
      <c r="L752" s="276">
        <f>ROUND(U69,0)</f>
        <v>3154</v>
      </c>
      <c r="M752" s="276">
        <f>ROUND(U70,0)</f>
        <v>0</v>
      </c>
      <c r="N752" s="276">
        <f>ROUND(U75,0)</f>
        <v>4589023</v>
      </c>
      <c r="O752" s="276">
        <f>ROUND(U73,0)</f>
        <v>725279</v>
      </c>
      <c r="P752" s="276">
        <f>IF(U76&gt;0,ROUND(U76,0),0)</f>
        <v>936</v>
      </c>
      <c r="Q752" s="276">
        <f>IF(U77&gt;0,ROUND(U77,0),0)</f>
        <v>0</v>
      </c>
      <c r="R752" s="276">
        <f>IF(U78&gt;0,ROUND(U78,0),0)</f>
        <v>359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195*2019*7110*A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195*2019*7120*A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6280</v>
      </c>
      <c r="G754" s="276">
        <f>ROUND(W64,0)</f>
        <v>0</v>
      </c>
      <c r="H754" s="276">
        <f>ROUND(W65,0)</f>
        <v>0</v>
      </c>
      <c r="I754" s="276">
        <f>ROUND(W66,0)</f>
        <v>11872</v>
      </c>
      <c r="J754" s="276">
        <f>ROUND(W67,0)</f>
        <v>32552</v>
      </c>
      <c r="K754" s="276">
        <f>ROUND(W68,0)</f>
        <v>166249</v>
      </c>
      <c r="L754" s="276">
        <f>ROUND(W69,0)</f>
        <v>0</v>
      </c>
      <c r="M754" s="276">
        <f>ROUND(W70,0)</f>
        <v>0</v>
      </c>
      <c r="N754" s="276">
        <f>ROUND(W75,0)</f>
        <v>658256</v>
      </c>
      <c r="O754" s="276">
        <f>ROUND(W73,0)</f>
        <v>86427</v>
      </c>
      <c r="P754" s="276">
        <f>IF(W76&gt;0,ROUND(W76,0),0)</f>
        <v>471</v>
      </c>
      <c r="Q754" s="276">
        <f>IF(W77&gt;0,ROUND(W77,0),0)</f>
        <v>0</v>
      </c>
      <c r="R754" s="276">
        <f>IF(W78&gt;0,ROUND(W78,0),0)</f>
        <v>181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195*2019*7130*A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47800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57706</v>
      </c>
      <c r="K755" s="276">
        <f>ROUND(X68,0)</f>
        <v>171394</v>
      </c>
      <c r="L755" s="276">
        <f>ROUND(X69,0)</f>
        <v>0</v>
      </c>
      <c r="M755" s="276">
        <f>ROUND(X70,0)</f>
        <v>0</v>
      </c>
      <c r="N755" s="276">
        <f>ROUND(X75,0)</f>
        <v>3099677</v>
      </c>
      <c r="O755" s="276">
        <f>ROUND(X73,0)</f>
        <v>390992</v>
      </c>
      <c r="P755" s="276">
        <f>IF(X76&gt;0,ROUND(X76,0),0)</f>
        <v>835</v>
      </c>
      <c r="Q755" s="276">
        <f>IF(X77&gt;0,ROUND(X77,0),0)</f>
        <v>0</v>
      </c>
      <c r="R755" s="276">
        <f>IF(X78&gt;0,ROUND(X78,0),0)</f>
        <v>320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195*2019*7140*A</v>
      </c>
      <c r="B756" s="276">
        <f>ROUND(Y59,0)</f>
        <v>0</v>
      </c>
      <c r="C756" s="278">
        <f>ROUND(Y60,2)</f>
        <v>8.7799999999999994</v>
      </c>
      <c r="D756" s="276">
        <f>ROUND(Y61,0)</f>
        <v>874278</v>
      </c>
      <c r="E756" s="276">
        <f>ROUND(Y62,0)</f>
        <v>190191</v>
      </c>
      <c r="F756" s="276">
        <f>ROUND(Y63,0)</f>
        <v>77340</v>
      </c>
      <c r="G756" s="276">
        <f>ROUND(Y64,0)</f>
        <v>60072</v>
      </c>
      <c r="H756" s="276">
        <f>ROUND(Y65,0)</f>
        <v>0</v>
      </c>
      <c r="I756" s="276">
        <f>ROUND(Y66,0)</f>
        <v>28197</v>
      </c>
      <c r="J756" s="276">
        <f>ROUND(Y67,0)</f>
        <v>57706</v>
      </c>
      <c r="K756" s="276">
        <f>ROUND(Y68,0)</f>
        <v>137253</v>
      </c>
      <c r="L756" s="276">
        <f>ROUND(Y69,0)</f>
        <v>11</v>
      </c>
      <c r="M756" s="276">
        <f>ROUND(Y70,0)</f>
        <v>0</v>
      </c>
      <c r="N756" s="276">
        <f>ROUND(Y75,0)</f>
        <v>2126120</v>
      </c>
      <c r="O756" s="276">
        <f>ROUND(Y73,0)</f>
        <v>261406</v>
      </c>
      <c r="P756" s="276">
        <f>IF(Y76&gt;0,ROUND(Y76,0),0)</f>
        <v>835</v>
      </c>
      <c r="Q756" s="276">
        <f>IF(Y77&gt;0,ROUND(Y77,0),0)</f>
        <v>0</v>
      </c>
      <c r="R756" s="276">
        <f>IF(Y78&gt;0,ROUND(Y78,0),0)</f>
        <v>320</v>
      </c>
      <c r="S756" s="276">
        <f>IF(Y79&gt;0,ROUND(Y79,0),0)</f>
        <v>3668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195*2019*7150*A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195*2019*7160*A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195*2019*7170*A</v>
      </c>
      <c r="B759" s="276"/>
      <c r="C759" s="278">
        <f>ROUND(AB60,2)</f>
        <v>6</v>
      </c>
      <c r="D759" s="276">
        <f>ROUND(AB61,0)</f>
        <v>477303</v>
      </c>
      <c r="E759" s="276">
        <f>ROUND(AB62,0)</f>
        <v>63676</v>
      </c>
      <c r="F759" s="276">
        <f>ROUND(AB63,0)</f>
        <v>8000</v>
      </c>
      <c r="G759" s="276">
        <f>ROUND(AB64,0)</f>
        <v>851538</v>
      </c>
      <c r="H759" s="276">
        <f>ROUND(AB65,0)</f>
        <v>17378</v>
      </c>
      <c r="I759" s="276">
        <f>ROUND(AB66,0)</f>
        <v>12350</v>
      </c>
      <c r="J759" s="276">
        <f>ROUND(AB67,0)</f>
        <v>67489</v>
      </c>
      <c r="K759" s="276">
        <f>ROUND(AB68,0)</f>
        <v>66219</v>
      </c>
      <c r="L759" s="276">
        <f>ROUND(AB69,0)</f>
        <v>3295</v>
      </c>
      <c r="M759" s="276">
        <f>ROUND(AB70,0)</f>
        <v>0</v>
      </c>
      <c r="N759" s="276">
        <f>ROUND(AB75,0)</f>
        <v>2724933</v>
      </c>
      <c r="O759" s="276">
        <f>ROUND(AB73,0)</f>
        <v>2097648</v>
      </c>
      <c r="P759" s="276">
        <f>IF(AB76&gt;0,ROUND(AB76,0),0)</f>
        <v>977</v>
      </c>
      <c r="Q759" s="276">
        <f>IF(AB77&gt;0,ROUND(AB77,0),0)</f>
        <v>0</v>
      </c>
      <c r="R759" s="276">
        <f>IF(AB78&gt;0,ROUND(AB78,0),0)</f>
        <v>374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195*2019*7180*A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195*2019*7190*A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195*2019*7200*A</v>
      </c>
      <c r="B762" s="276">
        <f>ROUND(AE59,0)</f>
        <v>17948</v>
      </c>
      <c r="C762" s="278">
        <f>ROUND(AE60,2)</f>
        <v>7.39</v>
      </c>
      <c r="D762" s="276">
        <f>ROUND(AE61,0)</f>
        <v>622826</v>
      </c>
      <c r="E762" s="276">
        <f>ROUND(AE62,0)</f>
        <v>162488</v>
      </c>
      <c r="F762" s="276">
        <f>ROUND(AE63,0)</f>
        <v>0</v>
      </c>
      <c r="G762" s="276">
        <f>ROUND(AE64,0)</f>
        <v>26612</v>
      </c>
      <c r="H762" s="276">
        <f>ROUND(AE65,0)</f>
        <v>0</v>
      </c>
      <c r="I762" s="276">
        <f>ROUND(AE66,0)</f>
        <v>13718</v>
      </c>
      <c r="J762" s="276">
        <f>ROUND(AE67,0)</f>
        <v>86055</v>
      </c>
      <c r="K762" s="276">
        <f>ROUND(AE68,0)</f>
        <v>8091</v>
      </c>
      <c r="L762" s="276">
        <f>ROUND(AE69,0)</f>
        <v>7392</v>
      </c>
      <c r="M762" s="276">
        <f>ROUND(AE70,0)</f>
        <v>0</v>
      </c>
      <c r="N762" s="276">
        <f>ROUND(AE75,0)</f>
        <v>2716712</v>
      </c>
      <c r="O762" s="276">
        <f>ROUND(AE73,0)</f>
        <v>1394957</v>
      </c>
      <c r="P762" s="276">
        <f>IF(AE76&gt;0,ROUND(AE76,0),0)</f>
        <v>1246</v>
      </c>
      <c r="Q762" s="276">
        <f>IF(AE77&gt;0,ROUND(AE77,0),0)</f>
        <v>0</v>
      </c>
      <c r="R762" s="276">
        <f>IF(AE78&gt;0,ROUND(AE78,0),0)</f>
        <v>503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195*2019*7220*A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195*2019*7230*A</v>
      </c>
      <c r="B764" s="276">
        <f>ROUND(AG59,0)</f>
        <v>3960</v>
      </c>
      <c r="C764" s="278">
        <f>ROUND(AG60,2)</f>
        <v>15.97</v>
      </c>
      <c r="D764" s="276">
        <f>ROUND(AG61,0)</f>
        <v>2065420</v>
      </c>
      <c r="E764" s="276">
        <f>ROUND(AG62,0)</f>
        <v>392030</v>
      </c>
      <c r="F764" s="276">
        <f>ROUND(AG63,0)</f>
        <v>247084</v>
      </c>
      <c r="G764" s="276">
        <f>ROUND(AG64,0)</f>
        <v>119234</v>
      </c>
      <c r="H764" s="276">
        <f>ROUND(AG65,0)</f>
        <v>360</v>
      </c>
      <c r="I764" s="276">
        <f>ROUND(AG66,0)</f>
        <v>31895</v>
      </c>
      <c r="J764" s="276">
        <f>ROUND(AG67,0)</f>
        <v>269195</v>
      </c>
      <c r="K764" s="276">
        <f>ROUND(AG68,0)</f>
        <v>0</v>
      </c>
      <c r="L764" s="276">
        <f>ROUND(AG69,0)</f>
        <v>11765</v>
      </c>
      <c r="M764" s="276">
        <f>ROUND(AG70,0)</f>
        <v>0</v>
      </c>
      <c r="N764" s="276">
        <f>ROUND(AG75,0)</f>
        <v>7155569</v>
      </c>
      <c r="O764" s="276">
        <f>ROUND(AG73,0)</f>
        <v>3733</v>
      </c>
      <c r="P764" s="276">
        <f>IF(AG76&gt;0,ROUND(AG76,0),0)</f>
        <v>3897</v>
      </c>
      <c r="Q764" s="276">
        <f>IF(AG77&gt;0,ROUND(AG77,0),0)</f>
        <v>0</v>
      </c>
      <c r="R764" s="276">
        <f>IF(AG78&gt;0,ROUND(AG78,0),0)</f>
        <v>1493</v>
      </c>
      <c r="S764" s="276">
        <f>IF(AG79&gt;0,ROUND(AG79,0),0)</f>
        <v>31186</v>
      </c>
      <c r="T764" s="278">
        <f>IF(AG80&gt;0,ROUND(AG80,2),0)</f>
        <v>6.82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195*2019*7240*A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195*2019*7250*A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195*2019*7260*A</v>
      </c>
      <c r="B767" s="276">
        <f>ROUND(AJ59,0)</f>
        <v>8372</v>
      </c>
      <c r="C767" s="278">
        <f>ROUND(AJ60,2)</f>
        <v>10.09</v>
      </c>
      <c r="D767" s="276">
        <f>ROUND(AJ61,0)</f>
        <v>1466929</v>
      </c>
      <c r="E767" s="276">
        <f>ROUND(AJ62,0)</f>
        <v>270349</v>
      </c>
      <c r="F767" s="276">
        <f>ROUND(AJ63,0)</f>
        <v>44872</v>
      </c>
      <c r="G767" s="276">
        <f>ROUND(AJ64,0)</f>
        <v>25864</v>
      </c>
      <c r="H767" s="276">
        <f>ROUND(AJ65,0)</f>
        <v>2422</v>
      </c>
      <c r="I767" s="276">
        <f>ROUND(AJ66,0)</f>
        <v>43978</v>
      </c>
      <c r="J767" s="276">
        <f>ROUND(AJ67,0)</f>
        <v>111353</v>
      </c>
      <c r="K767" s="276">
        <f>ROUND(AJ68,0)</f>
        <v>0</v>
      </c>
      <c r="L767" s="276">
        <f>ROUND(AJ69,0)</f>
        <v>12574</v>
      </c>
      <c r="M767" s="276">
        <f>ROUND(AJ70,0)</f>
        <v>0</v>
      </c>
      <c r="N767" s="276">
        <f>ROUND(AJ75,0)</f>
        <v>2176729</v>
      </c>
      <c r="O767" s="276">
        <f>ROUND(AJ73,0)</f>
        <v>19349</v>
      </c>
      <c r="P767" s="276">
        <f>IF(AJ76&gt;0,ROUND(AJ76,0),0)</f>
        <v>1612</v>
      </c>
      <c r="Q767" s="276">
        <f>IF(AJ77&gt;0,ROUND(AJ77,0),0)</f>
        <v>0</v>
      </c>
      <c r="R767" s="276">
        <f>IF(AJ78&gt;0,ROUND(AJ78,0),0)</f>
        <v>618</v>
      </c>
      <c r="S767" s="276">
        <f>IF(AJ79&gt;0,ROUND(AJ79,0),0)</f>
        <v>0</v>
      </c>
      <c r="T767" s="278">
        <f>IF(AJ80&gt;0,ROUND(AJ80,2),0)</f>
        <v>0.24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195*2019*7310*A</v>
      </c>
      <c r="B768" s="276">
        <f>ROUND(AK59,0)</f>
        <v>11101</v>
      </c>
      <c r="C768" s="278">
        <f>ROUND(AK60,2)</f>
        <v>4.63</v>
      </c>
      <c r="D768" s="276">
        <f>ROUND(AK61,0)</f>
        <v>446810</v>
      </c>
      <c r="E768" s="276">
        <f>ROUND(AK62,0)</f>
        <v>101031</v>
      </c>
      <c r="F768" s="276">
        <f>ROUND(AK63,0)</f>
        <v>0</v>
      </c>
      <c r="G768" s="276">
        <f>ROUND(AK64,0)</f>
        <v>6906</v>
      </c>
      <c r="H768" s="276">
        <f>ROUND(AK65,0)</f>
        <v>0</v>
      </c>
      <c r="I768" s="276">
        <f>ROUND(AK66,0)</f>
        <v>0</v>
      </c>
      <c r="J768" s="276">
        <f>ROUND(AK67,0)</f>
        <v>47809</v>
      </c>
      <c r="K768" s="276">
        <f>ROUND(AK68,0)</f>
        <v>0</v>
      </c>
      <c r="L768" s="276">
        <f>ROUND(AK69,0)</f>
        <v>811</v>
      </c>
      <c r="M768" s="276">
        <f>ROUND(AK70,0)</f>
        <v>0</v>
      </c>
      <c r="N768" s="276">
        <f>ROUND(AK75,0)</f>
        <v>1781304</v>
      </c>
      <c r="O768" s="276">
        <f>ROUND(AK73,0)</f>
        <v>1599501</v>
      </c>
      <c r="P768" s="276">
        <f>IF(AK76&gt;0,ROUND(AK76,0),0)</f>
        <v>692</v>
      </c>
      <c r="Q768" s="276">
        <f>IF(AK77&gt;0,ROUND(AK77,0),0)</f>
        <v>0</v>
      </c>
      <c r="R768" s="276">
        <f>IF(AK78&gt;0,ROUND(AK78,0),0)</f>
        <v>265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195*2019*7320*A</v>
      </c>
      <c r="B769" s="276">
        <f>ROUND(AL59,0)</f>
        <v>4053</v>
      </c>
      <c r="C769" s="278">
        <f>ROUND(AL60,2)</f>
        <v>2.06</v>
      </c>
      <c r="D769" s="276">
        <f>ROUND(AL61,0)</f>
        <v>192712</v>
      </c>
      <c r="E769" s="276">
        <f>ROUND(AL62,0)</f>
        <v>43168</v>
      </c>
      <c r="F769" s="276">
        <f>ROUND(AL63,0)</f>
        <v>0</v>
      </c>
      <c r="G769" s="276">
        <f>ROUND(AL64,0)</f>
        <v>45</v>
      </c>
      <c r="H769" s="276">
        <f>ROUND(AL65,0)</f>
        <v>0</v>
      </c>
      <c r="I769" s="276">
        <f>ROUND(AL66,0)</f>
        <v>0</v>
      </c>
      <c r="J769" s="276">
        <f>ROUND(AL67,0)</f>
        <v>25498</v>
      </c>
      <c r="K769" s="276">
        <f>ROUND(AL68,0)</f>
        <v>0</v>
      </c>
      <c r="L769" s="276">
        <f>ROUND(AL69,0)</f>
        <v>1306</v>
      </c>
      <c r="M769" s="276">
        <f>ROUND(AL70,0)</f>
        <v>0</v>
      </c>
      <c r="N769" s="276">
        <f>ROUND(AL75,0)</f>
        <v>970726</v>
      </c>
      <c r="O769" s="276">
        <f>ROUND(AL73,0)</f>
        <v>873525</v>
      </c>
      <c r="P769" s="276">
        <f>IF(AL76&gt;0,ROUND(AL76,0),0)</f>
        <v>369</v>
      </c>
      <c r="Q769" s="276">
        <f>IF(AL77&gt;0,ROUND(AL77,0),0)</f>
        <v>0</v>
      </c>
      <c r="R769" s="276">
        <f>IF(AL78&gt;0,ROUND(AL78,0),0)</f>
        <v>141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195*2019*7330*A</v>
      </c>
      <c r="B770" s="276">
        <f>ROUND(AM59,0)</f>
        <v>0</v>
      </c>
      <c r="C770" s="278">
        <f>ROUND(AM60,2)</f>
        <v>4.03</v>
      </c>
      <c r="D770" s="276">
        <f>ROUND(AM61,0)</f>
        <v>258061</v>
      </c>
      <c r="E770" s="276">
        <f>ROUND(AM62,0)</f>
        <v>82948</v>
      </c>
      <c r="F770" s="276">
        <f>ROUND(AM63,0)</f>
        <v>0</v>
      </c>
      <c r="G770" s="276">
        <f>ROUND(AM64,0)</f>
        <v>2654</v>
      </c>
      <c r="H770" s="276">
        <f>ROUND(AM65,0)</f>
        <v>0</v>
      </c>
      <c r="I770" s="276">
        <f>ROUND(AM66,0)</f>
        <v>3400</v>
      </c>
      <c r="J770" s="276">
        <f>ROUND(AM67,0)</f>
        <v>0</v>
      </c>
      <c r="K770" s="276">
        <f>ROUND(AM68,0)</f>
        <v>0</v>
      </c>
      <c r="L770" s="276">
        <f>ROUND(AM69,0)</f>
        <v>3315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1.1299999999999999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195*2019*7340*A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195*2019*7350*A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195*2019*7380*A</v>
      </c>
      <c r="B773" s="276">
        <f>ROUND(AP59,0)</f>
        <v>11086</v>
      </c>
      <c r="C773" s="278">
        <f>ROUND(AP60,2)</f>
        <v>17.46</v>
      </c>
      <c r="D773" s="276">
        <f>ROUND(AP61,0)</f>
        <v>1492736</v>
      </c>
      <c r="E773" s="276">
        <f>ROUND(AP62,0)</f>
        <v>338193</v>
      </c>
      <c r="F773" s="276">
        <f>ROUND(AP63,0)</f>
        <v>46380</v>
      </c>
      <c r="G773" s="276">
        <f>ROUND(AP64,0)</f>
        <v>35606</v>
      </c>
      <c r="H773" s="276">
        <f>ROUND(AP65,0)</f>
        <v>16094</v>
      </c>
      <c r="I773" s="276">
        <f>ROUND(AP66,0)</f>
        <v>53809</v>
      </c>
      <c r="J773" s="276">
        <f>ROUND(AP67,0)</f>
        <v>450179</v>
      </c>
      <c r="K773" s="276">
        <f>ROUND(AP68,0)</f>
        <v>186299</v>
      </c>
      <c r="L773" s="276">
        <f>ROUND(AP69,0)</f>
        <v>38563</v>
      </c>
      <c r="M773" s="276">
        <f>ROUND(AP70,0)</f>
        <v>0</v>
      </c>
      <c r="N773" s="276">
        <f>ROUND(AP75,0)</f>
        <v>2404234</v>
      </c>
      <c r="O773" s="276">
        <f>ROUND(AP73,0)</f>
        <v>0</v>
      </c>
      <c r="P773" s="276">
        <f>IF(AP76&gt;0,ROUND(AP76,0),0)</f>
        <v>6517</v>
      </c>
      <c r="Q773" s="276">
        <f>IF(AP77&gt;0,ROUND(AP77,0),0)</f>
        <v>0</v>
      </c>
      <c r="R773" s="276">
        <f>IF(AP78&gt;0,ROUND(AP78,0),0)</f>
        <v>2497</v>
      </c>
      <c r="S773" s="276">
        <f>IF(AP79&gt;0,ROUND(AP79,0),0)</f>
        <v>0</v>
      </c>
      <c r="T773" s="278">
        <f>IF(AP80&gt;0,ROUND(AP80,2),0)</f>
        <v>0.02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195*2019*7390*A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195*2019*7400*A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195*2019*7410*A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195*2019*7420*A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195*2019*7430*A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195*2019*7490*A</v>
      </c>
      <c r="B779" s="276"/>
      <c r="C779" s="278">
        <f>ROUND(AV60,2)</f>
        <v>2.16</v>
      </c>
      <c r="D779" s="276">
        <f>ROUND(AV61,0)</f>
        <v>183002</v>
      </c>
      <c r="E779" s="276">
        <f>ROUND(AV62,0)</f>
        <v>34992</v>
      </c>
      <c r="F779" s="276">
        <f>ROUND(AV63,0)</f>
        <v>0</v>
      </c>
      <c r="G779" s="276">
        <f>ROUND(AV64,0)</f>
        <v>6056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120</v>
      </c>
      <c r="M779" s="276">
        <f>ROUND(AV70,0)</f>
        <v>0</v>
      </c>
      <c r="N779" s="276">
        <f>ROUND(AV75,0)</f>
        <v>427142</v>
      </c>
      <c r="O779" s="276">
        <f>ROUND(AV73,0)</f>
        <v>256032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0.66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195*2019*8200*A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195*2019*8310*A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195*2019*8320*A</v>
      </c>
      <c r="B782" s="276">
        <f>ROUND(AY59,0)</f>
        <v>23563</v>
      </c>
      <c r="C782" s="278">
        <f>ROUND(AY60,2)</f>
        <v>9.99</v>
      </c>
      <c r="D782" s="276">
        <f>ROUND(AY61,0)</f>
        <v>410575</v>
      </c>
      <c r="E782" s="276">
        <f>ROUND(AY62,0)</f>
        <v>161621</v>
      </c>
      <c r="F782" s="276">
        <f>ROUND(AY63,0)</f>
        <v>0</v>
      </c>
      <c r="G782" s="276">
        <f>ROUND(AY64,0)</f>
        <v>260778</v>
      </c>
      <c r="H782" s="276">
        <f>ROUND(AY65,0)</f>
        <v>0</v>
      </c>
      <c r="I782" s="276">
        <f>ROUND(AY66,0)</f>
        <v>229131</v>
      </c>
      <c r="J782" s="276">
        <f>ROUND(AY67,0)</f>
        <v>164059</v>
      </c>
      <c r="K782" s="276">
        <f>ROUND(AY68,0)</f>
        <v>34181</v>
      </c>
      <c r="L782" s="276">
        <f>ROUND(AY69,0)</f>
        <v>316</v>
      </c>
      <c r="M782" s="276">
        <f>ROUND(AY70,0)</f>
        <v>0</v>
      </c>
      <c r="N782" s="276"/>
      <c r="O782" s="276"/>
      <c r="P782" s="276">
        <f>IF(AY76&gt;0,ROUND(AY76,0),0)</f>
        <v>2375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195*2019*8330*A</v>
      </c>
      <c r="B783" s="276">
        <f>ROUND(AZ59,0)</f>
        <v>12688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50910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195*2019*8350*A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195*2019*8360*A</v>
      </c>
      <c r="B785" s="276"/>
      <c r="C785" s="278">
        <f>ROUND(BB60,2)</f>
        <v>2.84</v>
      </c>
      <c r="D785" s="276">
        <f>ROUND(BB61,0)</f>
        <v>241394</v>
      </c>
      <c r="E785" s="276">
        <f>ROUND(BB62,0)</f>
        <v>43640</v>
      </c>
      <c r="F785" s="276">
        <f>ROUND(BB63,0)</f>
        <v>0</v>
      </c>
      <c r="G785" s="276">
        <f>ROUND(BB64,0)</f>
        <v>961</v>
      </c>
      <c r="H785" s="276">
        <f>ROUND(BB65,0)</f>
        <v>450</v>
      </c>
      <c r="I785" s="276">
        <f>ROUND(BB66,0)</f>
        <v>0</v>
      </c>
      <c r="J785" s="276">
        <f>ROUND(BB67,0)</f>
        <v>10845</v>
      </c>
      <c r="K785" s="276">
        <f>ROUND(BB68,0)</f>
        <v>0</v>
      </c>
      <c r="L785" s="276">
        <f>ROUND(BB69,0)</f>
        <v>795</v>
      </c>
      <c r="M785" s="276">
        <f>ROUND(BB70,0)</f>
        <v>0</v>
      </c>
      <c r="N785" s="276"/>
      <c r="O785" s="276"/>
      <c r="P785" s="276">
        <f>IF(BB76&gt;0,ROUND(BB76,0),0)</f>
        <v>157</v>
      </c>
      <c r="Q785" s="276">
        <f>IF(BB77&gt;0,ROUND(BB77,0),0)</f>
        <v>0</v>
      </c>
      <c r="R785" s="276">
        <f>IF(BB78&gt;0,ROUND(BB78,0),0)</f>
        <v>60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195*2019*8370*A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195*2019*8420*A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195*2019*8430*A</v>
      </c>
      <c r="B788" s="276">
        <f>ROUND(BE59,0)</f>
        <v>47748</v>
      </c>
      <c r="C788" s="278">
        <f>ROUND(BE60,2)</f>
        <v>4.88</v>
      </c>
      <c r="D788" s="276">
        <f>ROUND(BE61,0)</f>
        <v>289865</v>
      </c>
      <c r="E788" s="276">
        <f>ROUND(BE62,0)</f>
        <v>79571</v>
      </c>
      <c r="F788" s="276">
        <f>ROUND(BE63,0)</f>
        <v>0</v>
      </c>
      <c r="G788" s="276">
        <f>ROUND(BE64,0)</f>
        <v>44191</v>
      </c>
      <c r="H788" s="276">
        <f>ROUND(BE65,0)</f>
        <v>383147</v>
      </c>
      <c r="I788" s="276">
        <f>ROUND(BE66,0)</f>
        <v>324397</v>
      </c>
      <c r="J788" s="276">
        <f>ROUND(BE67,0)</f>
        <v>349947</v>
      </c>
      <c r="K788" s="276">
        <f>ROUND(BE68,0)</f>
        <v>192700</v>
      </c>
      <c r="L788" s="276">
        <f>ROUND(BE69,0)</f>
        <v>3160</v>
      </c>
      <c r="M788" s="276">
        <f>ROUND(BE70,0)</f>
        <v>0</v>
      </c>
      <c r="N788" s="276"/>
      <c r="O788" s="276"/>
      <c r="P788" s="276">
        <f>IF(BE76&gt;0,ROUND(BE76,0),0)</f>
        <v>5066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195*2019*8460*A</v>
      </c>
      <c r="B789" s="276"/>
      <c r="C789" s="278">
        <f>ROUND(BF60,2)</f>
        <v>8.7899999999999991</v>
      </c>
      <c r="D789" s="276">
        <f>ROUND(BF61,0)</f>
        <v>270911</v>
      </c>
      <c r="E789" s="276">
        <f>ROUND(BF62,0)</f>
        <v>79613</v>
      </c>
      <c r="F789" s="276">
        <f>ROUND(BF63,0)</f>
        <v>11190</v>
      </c>
      <c r="G789" s="276">
        <f>ROUND(BF64,0)</f>
        <v>225293</v>
      </c>
      <c r="H789" s="276">
        <f>ROUND(BF65,0)</f>
        <v>0</v>
      </c>
      <c r="I789" s="276">
        <f>ROUND(BF66,0)</f>
        <v>57981</v>
      </c>
      <c r="J789" s="276">
        <f>ROUND(BF67,0)</f>
        <v>56436</v>
      </c>
      <c r="K789" s="276">
        <f>ROUND(BF68,0)</f>
        <v>6607</v>
      </c>
      <c r="L789" s="276">
        <f>ROUND(BF69,0)</f>
        <v>84</v>
      </c>
      <c r="M789" s="276">
        <f>ROUND(BF70,0)</f>
        <v>0</v>
      </c>
      <c r="N789" s="276"/>
      <c r="O789" s="276"/>
      <c r="P789" s="276">
        <f>IF(BF76&gt;0,ROUND(BF76,0),0)</f>
        <v>817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195*2019*8470*A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195*2019*8480*A</v>
      </c>
      <c r="B791" s="276"/>
      <c r="C791" s="278">
        <f>ROUND(BH60,2)</f>
        <v>7.13</v>
      </c>
      <c r="D791" s="276">
        <f>ROUND(BH61,0)</f>
        <v>574256</v>
      </c>
      <c r="E791" s="276">
        <f>ROUND(BH62,0)</f>
        <v>158769</v>
      </c>
      <c r="F791" s="276">
        <f>ROUND(BH63,0)</f>
        <v>46816</v>
      </c>
      <c r="G791" s="276">
        <f>ROUND(BH64,0)</f>
        <v>260513</v>
      </c>
      <c r="H791" s="276">
        <f>ROUND(BH65,0)</f>
        <v>7798</v>
      </c>
      <c r="I791" s="276">
        <f>ROUND(BH66,0)</f>
        <v>266344</v>
      </c>
      <c r="J791" s="276">
        <f>ROUND(BH67,0)</f>
        <v>0</v>
      </c>
      <c r="K791" s="276">
        <f>ROUND(BH68,0)</f>
        <v>40892</v>
      </c>
      <c r="L791" s="276">
        <f>ROUND(BH69,0)</f>
        <v>730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195*2019*8490*A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195*2019*8510*A</v>
      </c>
      <c r="B793" s="276"/>
      <c r="C793" s="278">
        <f>ROUND(BJ60,2)</f>
        <v>4.03</v>
      </c>
      <c r="D793" s="276">
        <f>ROUND(BJ61,0)</f>
        <v>325482</v>
      </c>
      <c r="E793" s="276">
        <f>ROUND(BJ62,0)</f>
        <v>82501</v>
      </c>
      <c r="F793" s="276">
        <f>ROUND(BJ63,0)</f>
        <v>93213</v>
      </c>
      <c r="G793" s="276">
        <f>ROUND(BJ64,0)</f>
        <v>5777</v>
      </c>
      <c r="H793" s="276">
        <f>ROUND(BJ65,0)</f>
        <v>0</v>
      </c>
      <c r="I793" s="276">
        <f>ROUND(BJ66,0)</f>
        <v>2036</v>
      </c>
      <c r="J793" s="276">
        <f>ROUND(BJ67,0)</f>
        <v>0</v>
      </c>
      <c r="K793" s="276">
        <f>ROUND(BJ68,0)</f>
        <v>0</v>
      </c>
      <c r="L793" s="276">
        <f>ROUND(BJ69,0)</f>
        <v>1403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195*2019*8530*A</v>
      </c>
      <c r="B794" s="276"/>
      <c r="C794" s="278">
        <f>ROUND(BK60,2)</f>
        <v>3.5</v>
      </c>
      <c r="D794" s="276">
        <f>ROUND(BK61,0)</f>
        <v>272805</v>
      </c>
      <c r="E794" s="276">
        <f>ROUND(BK62,0)</f>
        <v>73917</v>
      </c>
      <c r="F794" s="276">
        <f>ROUND(BK63,0)</f>
        <v>5620</v>
      </c>
      <c r="G794" s="276">
        <f>ROUND(BK64,0)</f>
        <v>0</v>
      </c>
      <c r="H794" s="276">
        <f>ROUND(BK65,0)</f>
        <v>0</v>
      </c>
      <c r="I794" s="276">
        <f>ROUND(BK66,0)</f>
        <v>842295</v>
      </c>
      <c r="J794" s="276">
        <f>ROUND(BK67,0)</f>
        <v>0</v>
      </c>
      <c r="K794" s="276">
        <f>ROUND(BK68,0)</f>
        <v>0</v>
      </c>
      <c r="L794" s="276">
        <f>ROUND(BK69,0)</f>
        <v>2850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195*2019*8560*A</v>
      </c>
      <c r="B795" s="276"/>
      <c r="C795" s="278">
        <f>ROUND(BL60,2)</f>
        <v>8.75</v>
      </c>
      <c r="D795" s="276">
        <f>ROUND(BL61,0)</f>
        <v>412055</v>
      </c>
      <c r="E795" s="276">
        <f>ROUND(BL62,0)</f>
        <v>177908</v>
      </c>
      <c r="F795" s="276">
        <f>ROUND(BL63,0)</f>
        <v>19902</v>
      </c>
      <c r="G795" s="276">
        <f>ROUND(BL64,0)</f>
        <v>3005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864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195*2019*8590*A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195*2019*8610*A</v>
      </c>
      <c r="B797" s="276"/>
      <c r="C797" s="278">
        <f>ROUND(BN60,2)</f>
        <v>4.3</v>
      </c>
      <c r="D797" s="276">
        <f>ROUND(BN61,0)</f>
        <v>638894</v>
      </c>
      <c r="E797" s="276">
        <f>ROUND(BN62,0)</f>
        <v>77099</v>
      </c>
      <c r="F797" s="276">
        <f>ROUND(BN63,0)</f>
        <v>184234</v>
      </c>
      <c r="G797" s="276">
        <f>ROUND(BN64,0)</f>
        <v>22386</v>
      </c>
      <c r="H797" s="276">
        <f>ROUND(BN65,0)</f>
        <v>9296</v>
      </c>
      <c r="I797" s="276">
        <f>ROUND(BN66,0)</f>
        <v>64052</v>
      </c>
      <c r="J797" s="276">
        <f>ROUND(BN67,0)</f>
        <v>238110</v>
      </c>
      <c r="K797" s="276">
        <f>ROUND(BN68,0)</f>
        <v>312858</v>
      </c>
      <c r="L797" s="276">
        <f>ROUND(BN69,0)</f>
        <v>299688</v>
      </c>
      <c r="M797" s="276">
        <f>ROUND(BN70,0)</f>
        <v>0</v>
      </c>
      <c r="N797" s="276"/>
      <c r="O797" s="276"/>
      <c r="P797" s="276">
        <f>IF(BN76&gt;0,ROUND(BN76,0),0)</f>
        <v>3447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195*2019*8620*A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195*2019*8630*A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21682</v>
      </c>
      <c r="G799" s="276">
        <f>ROUND(BP64,0)</f>
        <v>3128</v>
      </c>
      <c r="H799" s="276">
        <f>ROUND(BP65,0)</f>
        <v>0</v>
      </c>
      <c r="I799" s="276">
        <f>ROUND(BP66,0)</f>
        <v>1639</v>
      </c>
      <c r="J799" s="276">
        <f>ROUND(BP67,0)</f>
        <v>0</v>
      </c>
      <c r="K799" s="276">
        <f>ROUND(BP68,0)</f>
        <v>0</v>
      </c>
      <c r="L799" s="276">
        <f>ROUND(BP69,0)</f>
        <v>1484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195*2019*8640*A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195*2019*8650*A</v>
      </c>
      <c r="B801" s="276"/>
      <c r="C801" s="278">
        <f>ROUND(BR60,2)</f>
        <v>2</v>
      </c>
      <c r="D801" s="276">
        <f>ROUND(BR61,0)</f>
        <v>162678</v>
      </c>
      <c r="E801" s="276">
        <f>ROUND(BR62,0)</f>
        <v>36907</v>
      </c>
      <c r="F801" s="276">
        <f>ROUND(BR63,0)</f>
        <v>108</v>
      </c>
      <c r="G801" s="276">
        <f>ROUND(BR64,0)</f>
        <v>25567</v>
      </c>
      <c r="H801" s="276">
        <f>ROUND(BR65,0)</f>
        <v>0</v>
      </c>
      <c r="I801" s="276">
        <f>ROUND(BR66,0)</f>
        <v>3892</v>
      </c>
      <c r="J801" s="276">
        <f>ROUND(BR67,0)</f>
        <v>0</v>
      </c>
      <c r="K801" s="276">
        <f>ROUND(BR68,0)</f>
        <v>0</v>
      </c>
      <c r="L801" s="276">
        <f>ROUND(BR69,0)</f>
        <v>46888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195*2019*8660*A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195*2019*8670*A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195*2019*8680*A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195*2019*8690*A</v>
      </c>
      <c r="B805" s="276"/>
      <c r="C805" s="278">
        <f>ROUND(BV60,2)</f>
        <v>3.69</v>
      </c>
      <c r="D805" s="276">
        <f>ROUND(BV61,0)</f>
        <v>235484</v>
      </c>
      <c r="E805" s="276">
        <f>ROUND(BV62,0)</f>
        <v>74075</v>
      </c>
      <c r="F805" s="276">
        <f>ROUND(BV63,0)</f>
        <v>0</v>
      </c>
      <c r="G805" s="276">
        <f>ROUND(BV64,0)</f>
        <v>846</v>
      </c>
      <c r="H805" s="276">
        <f>ROUND(BV65,0)</f>
        <v>0</v>
      </c>
      <c r="I805" s="276">
        <f>ROUND(BV66,0)</f>
        <v>0</v>
      </c>
      <c r="J805" s="276">
        <f>ROUND(BV67,0)</f>
        <v>10914</v>
      </c>
      <c r="K805" s="276">
        <f>ROUND(BV68,0)</f>
        <v>0</v>
      </c>
      <c r="L805" s="276">
        <f>ROUND(BV69,0)</f>
        <v>1957</v>
      </c>
      <c r="M805" s="276">
        <f>ROUND(BV70,0)</f>
        <v>0</v>
      </c>
      <c r="N805" s="276"/>
      <c r="O805" s="276"/>
      <c r="P805" s="276">
        <f>IF(BV76&gt;0,ROUND(BV76,0),0)</f>
        <v>158</v>
      </c>
      <c r="Q805" s="276">
        <f>IF(BV77&gt;0,ROUND(BV77,0),0)</f>
        <v>0</v>
      </c>
      <c r="R805" s="276">
        <f>IF(BV78&gt;0,ROUND(BV78,0),0)</f>
        <v>61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195*2019*8700*A</v>
      </c>
      <c r="B806" s="276"/>
      <c r="C806" s="278">
        <f>ROUND(BW60,2)</f>
        <v>1.23</v>
      </c>
      <c r="D806" s="276">
        <f>ROUND(BW61,0)</f>
        <v>110119</v>
      </c>
      <c r="E806" s="276">
        <f>ROUND(BW62,0)</f>
        <v>29380</v>
      </c>
      <c r="F806" s="276">
        <f>ROUND(BW63,0)</f>
        <v>0</v>
      </c>
      <c r="G806" s="276">
        <f>ROUND(BW64,0)</f>
        <v>6675</v>
      </c>
      <c r="H806" s="276">
        <f>ROUND(BW65,0)</f>
        <v>0</v>
      </c>
      <c r="I806" s="276">
        <f>ROUND(BW66,0)</f>
        <v>3676</v>
      </c>
      <c r="J806" s="276">
        <f>ROUND(BW67,0)</f>
        <v>0</v>
      </c>
      <c r="K806" s="276">
        <f>ROUND(BW68,0)</f>
        <v>0</v>
      </c>
      <c r="L806" s="276">
        <f>ROUND(BW69,0)</f>
        <v>4073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195*2019*8710*A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195*2019*8720*A</v>
      </c>
      <c r="B808" s="276"/>
      <c r="C808" s="278">
        <f>ROUND(BY60,2)</f>
        <v>5.71</v>
      </c>
      <c r="D808" s="276">
        <f>ROUND(BY61,0)</f>
        <v>566351</v>
      </c>
      <c r="E808" s="276">
        <f>ROUND(BY62,0)</f>
        <v>129812</v>
      </c>
      <c r="F808" s="276">
        <f>ROUND(BY63,0)</f>
        <v>85</v>
      </c>
      <c r="G808" s="276">
        <f>ROUND(BY64,0)</f>
        <v>50</v>
      </c>
      <c r="H808" s="276">
        <f>ROUND(BY65,0)</f>
        <v>180</v>
      </c>
      <c r="I808" s="276">
        <f>ROUND(BY66,0)</f>
        <v>0</v>
      </c>
      <c r="J808" s="276">
        <f>ROUND(BY67,0)</f>
        <v>5941</v>
      </c>
      <c r="K808" s="276">
        <f>ROUND(BY68,0)</f>
        <v>0</v>
      </c>
      <c r="L808" s="276">
        <f>ROUND(BY69,0)</f>
        <v>17109</v>
      </c>
      <c r="M808" s="276">
        <f>ROUND(BY70,0)</f>
        <v>0</v>
      </c>
      <c r="N808" s="276"/>
      <c r="O808" s="276"/>
      <c r="P808" s="276">
        <f>IF(BY76&gt;0,ROUND(BY76,0),0)</f>
        <v>86</v>
      </c>
      <c r="Q808" s="276">
        <f>IF(BY77&gt;0,ROUND(BY77,0),0)</f>
        <v>0</v>
      </c>
      <c r="R808" s="276">
        <f>IF(BY78&gt;0,ROUND(BY78,0),0)</f>
        <v>33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195*2019*8730*A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195*2019*8740*A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195*2019*8770*A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195*2019*8790*A</v>
      </c>
      <c r="B812" s="276"/>
      <c r="C812" s="278">
        <f>ROUND(CC60,2)</f>
        <v>1.1599999999999999</v>
      </c>
      <c r="D812" s="276">
        <f>ROUND(CC61,0)</f>
        <v>42588</v>
      </c>
      <c r="E812" s="276">
        <f>ROUND(CC62,0)</f>
        <v>17463</v>
      </c>
      <c r="F812" s="276">
        <f>ROUND(CC63,0)</f>
        <v>0</v>
      </c>
      <c r="G812" s="276">
        <f>ROUND(CC64,0)</f>
        <v>18778</v>
      </c>
      <c r="H812" s="276">
        <f>ROUND(CC65,0)</f>
        <v>0</v>
      </c>
      <c r="I812" s="276">
        <f>ROUND(CC66,0)</f>
        <v>4188</v>
      </c>
      <c r="J812" s="276">
        <f>ROUND(CC67,0)</f>
        <v>0</v>
      </c>
      <c r="K812" s="276">
        <f>ROUND(CC68,0)</f>
        <v>0</v>
      </c>
      <c r="L812" s="276">
        <f>ROUND(CC69,0)</f>
        <v>383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195*2019*9000*A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224719</v>
      </c>
      <c r="V813" s="277">
        <f>ROUND(CD70,0)</f>
        <v>0</v>
      </c>
      <c r="W813" s="276">
        <f>ROUND(CE72,0)</f>
        <v>3785604</v>
      </c>
      <c r="X813" s="276">
        <f>ROUND(C131,0)</f>
        <v>7249786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217.99</v>
      </c>
      <c r="D815" s="277">
        <f t="shared" si="22"/>
        <v>17856902</v>
      </c>
      <c r="E815" s="277">
        <f t="shared" si="22"/>
        <v>4118412</v>
      </c>
      <c r="F815" s="277">
        <f t="shared" si="22"/>
        <v>1188143</v>
      </c>
      <c r="G815" s="277">
        <f t="shared" si="22"/>
        <v>2881427</v>
      </c>
      <c r="H815" s="277">
        <f t="shared" si="22"/>
        <v>437930</v>
      </c>
      <c r="I815" s="277">
        <f t="shared" si="22"/>
        <v>2529592</v>
      </c>
      <c r="J815" s="277">
        <f t="shared" si="22"/>
        <v>3298316</v>
      </c>
      <c r="K815" s="277">
        <f t="shared" si="22"/>
        <v>1960591</v>
      </c>
      <c r="L815" s="277">
        <f>SUM(L734:L813)+SUM(U734:U813)</f>
        <v>711424</v>
      </c>
      <c r="M815" s="277">
        <f>SUM(M734:M813)+SUM(V734:V813)</f>
        <v>0</v>
      </c>
      <c r="N815" s="277">
        <f t="shared" ref="N815:Y815" si="23">SUM(N734:N813)</f>
        <v>53651211</v>
      </c>
      <c r="O815" s="277">
        <f t="shared" si="23"/>
        <v>29126526</v>
      </c>
      <c r="P815" s="277">
        <f t="shared" si="23"/>
        <v>47747</v>
      </c>
      <c r="Q815" s="277">
        <f t="shared" si="23"/>
        <v>0</v>
      </c>
      <c r="R815" s="277">
        <f t="shared" si="23"/>
        <v>13552</v>
      </c>
      <c r="S815" s="277">
        <f t="shared" si="23"/>
        <v>202153</v>
      </c>
      <c r="T815" s="281">
        <f t="shared" si="23"/>
        <v>60.740000000000009</v>
      </c>
      <c r="U815" s="277">
        <f t="shared" si="23"/>
        <v>224719</v>
      </c>
      <c r="V815" s="277">
        <f t="shared" si="23"/>
        <v>0</v>
      </c>
      <c r="W815" s="277">
        <f t="shared" si="23"/>
        <v>3785604</v>
      </c>
      <c r="X815" s="277">
        <f t="shared" si="23"/>
        <v>7249786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217.99</v>
      </c>
      <c r="D816" s="277">
        <f>CE61</f>
        <v>17856902</v>
      </c>
      <c r="E816" s="277">
        <f>CE62</f>
        <v>4118412</v>
      </c>
      <c r="F816" s="277">
        <f>CE63</f>
        <v>1188143</v>
      </c>
      <c r="G816" s="277">
        <f>CE64</f>
        <v>2881427</v>
      </c>
      <c r="H816" s="280">
        <f>CE65</f>
        <v>437930</v>
      </c>
      <c r="I816" s="280">
        <f>CE66</f>
        <v>2529592</v>
      </c>
      <c r="J816" s="280">
        <f>CE67</f>
        <v>3298316</v>
      </c>
      <c r="K816" s="280">
        <f>CE68</f>
        <v>1960591</v>
      </c>
      <c r="L816" s="280">
        <f>CE69</f>
        <v>711424</v>
      </c>
      <c r="M816" s="280">
        <f>CE70</f>
        <v>0</v>
      </c>
      <c r="N816" s="277">
        <f>CE75</f>
        <v>53651211</v>
      </c>
      <c r="O816" s="277">
        <f>CE73</f>
        <v>29126526</v>
      </c>
      <c r="P816" s="277">
        <f>CE76</f>
        <v>47748</v>
      </c>
      <c r="Q816" s="277">
        <f>CE77</f>
        <v>0</v>
      </c>
      <c r="R816" s="277">
        <f>CE78</f>
        <v>13551.627963474912</v>
      </c>
      <c r="S816" s="277">
        <f>CE79</f>
        <v>202153</v>
      </c>
      <c r="T816" s="281">
        <f>CE80</f>
        <v>60.740000000000009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11317936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17856903</v>
      </c>
      <c r="E817" s="180">
        <f>C379</f>
        <v>4118412</v>
      </c>
      <c r="F817" s="180">
        <f>C380</f>
        <v>1163933</v>
      </c>
      <c r="G817" s="240">
        <f>C381</f>
        <v>2881427</v>
      </c>
      <c r="H817" s="240">
        <f>C382</f>
        <v>437930</v>
      </c>
      <c r="I817" s="240">
        <f>C383</f>
        <v>2406422</v>
      </c>
      <c r="J817" s="240">
        <f>C384</f>
        <v>3298316</v>
      </c>
      <c r="K817" s="240">
        <f>C385</f>
        <v>1960591</v>
      </c>
      <c r="L817" s="240">
        <f>C386+C387+C388+C389</f>
        <v>6541751</v>
      </c>
      <c r="M817" s="240">
        <f>C370</f>
        <v>599732</v>
      </c>
      <c r="N817" s="180">
        <f>D361</f>
        <v>53651129</v>
      </c>
      <c r="O817" s="180">
        <f>C359</f>
        <v>29126530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abSelected="1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Snoqualmie Valley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H-195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980 Frontier Ave SE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Snoqualmie, WA 98065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Snoqualmie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Renee Jensen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Patrick Ritter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Ema Herron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425-831-2362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425-831-1994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45</v>
      </c>
      <c r="G23" s="21">
        <f>data!D111</f>
        <v>134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263</v>
      </c>
      <c r="G24" s="21">
        <f>data!D112</f>
        <v>8144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15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7774253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Snoqualmie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20</v>
      </c>
      <c r="C7" s="48">
        <f>data!B139</f>
        <v>66</v>
      </c>
      <c r="D7" s="48">
        <f>data!B140</f>
        <v>10357</v>
      </c>
      <c r="E7" s="48">
        <f>data!B141</f>
        <v>298476</v>
      </c>
      <c r="F7" s="48">
        <f>data!B142</f>
        <v>5526393</v>
      </c>
      <c r="G7" s="48">
        <f>data!B141+data!B142</f>
        <v>5824869</v>
      </c>
    </row>
    <row r="8" spans="1:13" ht="20.149999999999999" customHeight="1" x14ac:dyDescent="0.35">
      <c r="A8" s="23" t="s">
        <v>297</v>
      </c>
      <c r="B8" s="48">
        <f>data!C138</f>
        <v>6</v>
      </c>
      <c r="C8" s="48">
        <f>data!C139</f>
        <v>30</v>
      </c>
      <c r="D8" s="48">
        <f>data!C140</f>
        <v>7913</v>
      </c>
      <c r="E8" s="48">
        <f>data!C141</f>
        <v>132873</v>
      </c>
      <c r="F8" s="48">
        <f>data!C142</f>
        <v>3602762</v>
      </c>
      <c r="G8" s="48">
        <f>data!C141+data!C142</f>
        <v>3735635</v>
      </c>
    </row>
    <row r="9" spans="1:13" ht="20.149999999999999" customHeight="1" x14ac:dyDescent="0.35">
      <c r="A9" s="23" t="s">
        <v>1058</v>
      </c>
      <c r="B9" s="48">
        <f>data!D138</f>
        <v>7</v>
      </c>
      <c r="C9" s="48">
        <f>data!D139</f>
        <v>19</v>
      </c>
      <c r="D9" s="48">
        <f>data!D140</f>
        <v>29781</v>
      </c>
      <c r="E9" s="48">
        <f>data!D141</f>
        <v>78824</v>
      </c>
      <c r="F9" s="48">
        <f>data!D142</f>
        <v>15011987</v>
      </c>
      <c r="G9" s="48">
        <f>data!D141+data!D142</f>
        <v>15090811</v>
      </c>
    </row>
    <row r="10" spans="1:13" ht="20.149999999999999" customHeight="1" x14ac:dyDescent="0.35">
      <c r="A10" s="111" t="s">
        <v>203</v>
      </c>
      <c r="B10" s="48">
        <f>data!E138</f>
        <v>33</v>
      </c>
      <c r="C10" s="48">
        <f>data!E139</f>
        <v>115</v>
      </c>
      <c r="D10" s="48">
        <f>data!E140</f>
        <v>48051</v>
      </c>
      <c r="E10" s="48">
        <f>data!E141</f>
        <v>510173</v>
      </c>
      <c r="F10" s="48">
        <f>data!E142</f>
        <v>24141142</v>
      </c>
      <c r="G10" s="48">
        <f>data!E141+data!E142</f>
        <v>24651315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244</v>
      </c>
      <c r="C16" s="48">
        <f>data!B145</f>
        <v>7431</v>
      </c>
      <c r="D16" s="48">
        <f>data!B146</f>
        <v>0</v>
      </c>
      <c r="E16" s="48">
        <f>data!B147</f>
        <v>27491683</v>
      </c>
      <c r="F16" s="48">
        <f>data!B148</f>
        <v>0</v>
      </c>
      <c r="G16" s="48">
        <f>data!B147+data!B148</f>
        <v>27491683</v>
      </c>
    </row>
    <row r="17" spans="1:7" ht="20.149999999999999" customHeight="1" x14ac:dyDescent="0.35">
      <c r="A17" s="23" t="s">
        <v>297</v>
      </c>
      <c r="B17" s="48">
        <f>data!C144</f>
        <v>3</v>
      </c>
      <c r="C17" s="48">
        <f>data!C145</f>
        <v>335</v>
      </c>
      <c r="D17" s="48">
        <f>data!C146</f>
        <v>0</v>
      </c>
      <c r="E17" s="48">
        <f>data!C147</f>
        <v>349915</v>
      </c>
      <c r="F17" s="48">
        <f>data!C148</f>
        <v>0</v>
      </c>
      <c r="G17" s="48">
        <f>data!C147+data!C148</f>
        <v>349915</v>
      </c>
    </row>
    <row r="18" spans="1:7" ht="20.149999999999999" customHeight="1" x14ac:dyDescent="0.35">
      <c r="A18" s="23" t="s">
        <v>1058</v>
      </c>
      <c r="B18" s="48">
        <f>data!D144</f>
        <v>20</v>
      </c>
      <c r="C18" s="48">
        <f>data!D145</f>
        <v>501</v>
      </c>
      <c r="D18" s="48">
        <f>data!D146</f>
        <v>0</v>
      </c>
      <c r="E18" s="48">
        <f>data!D147</f>
        <v>1671773</v>
      </c>
      <c r="F18" s="48">
        <f>data!D148</f>
        <v>0</v>
      </c>
      <c r="G18" s="48">
        <f>data!D147+data!D148</f>
        <v>1671773</v>
      </c>
    </row>
    <row r="19" spans="1:7" ht="20.149999999999999" customHeight="1" x14ac:dyDescent="0.35">
      <c r="A19" s="111" t="s">
        <v>203</v>
      </c>
      <c r="B19" s="48">
        <f>data!E144</f>
        <v>267</v>
      </c>
      <c r="C19" s="48">
        <f>data!E145</f>
        <v>8267</v>
      </c>
      <c r="D19" s="48">
        <f>data!E146</f>
        <v>0</v>
      </c>
      <c r="E19" s="48">
        <f>data!E147</f>
        <v>29513371</v>
      </c>
      <c r="F19" s="48">
        <f>data!E148</f>
        <v>0</v>
      </c>
      <c r="G19" s="48">
        <f>data!E147+data!E148</f>
        <v>29513371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4219363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3995116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Snoqualmie Valley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1326715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109101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209800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2067407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21801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156414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38725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69347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3999310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814889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814889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85432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84534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169966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35109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275445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310554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6100476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6100476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Snoqualmie Valley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14631177.529999999</v>
      </c>
      <c r="D7" s="21">
        <f>data!C195</f>
        <v>0</v>
      </c>
      <c r="E7" s="21">
        <f>data!D195</f>
        <v>0</v>
      </c>
      <c r="F7" s="21">
        <f>data!E195</f>
        <v>14631177.529999999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11955882.33</v>
      </c>
      <c r="D8" s="21">
        <f>data!C196</f>
        <v>17909</v>
      </c>
      <c r="E8" s="21">
        <f>data!D196</f>
        <v>0</v>
      </c>
      <c r="F8" s="21">
        <f>data!E196</f>
        <v>11973791.33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32029211</v>
      </c>
      <c r="D9" s="21">
        <f>data!C197</f>
        <v>421498</v>
      </c>
      <c r="E9" s="21">
        <f>data!D197</f>
        <v>0</v>
      </c>
      <c r="F9" s="21">
        <f>data!E197</f>
        <v>32450709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6074300.5199999996</v>
      </c>
      <c r="D10" s="21">
        <f>data!C198</f>
        <v>6506</v>
      </c>
      <c r="E10" s="21">
        <f>data!D198</f>
        <v>0</v>
      </c>
      <c r="F10" s="21">
        <f>data!E198</f>
        <v>6080806.5199999996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6348953</v>
      </c>
      <c r="D12" s="21">
        <f>data!C200</f>
        <v>1098677</v>
      </c>
      <c r="E12" s="21">
        <f>data!D200</f>
        <v>0</v>
      </c>
      <c r="F12" s="21">
        <f>data!E200</f>
        <v>7447630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1736335</v>
      </c>
      <c r="E15" s="21">
        <f>data!D203</f>
        <v>0</v>
      </c>
      <c r="F15" s="21">
        <f>data!E203</f>
        <v>1736335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71039524.379999995</v>
      </c>
      <c r="D16" s="21">
        <f>data!C204</f>
        <v>3280925</v>
      </c>
      <c r="E16" s="21">
        <f>data!D204</f>
        <v>0</v>
      </c>
      <c r="F16" s="21">
        <f>data!E204</f>
        <v>74320449.379999995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3593737</v>
      </c>
      <c r="D24" s="21">
        <f>data!C209</f>
        <v>737542</v>
      </c>
      <c r="E24" s="21">
        <f>data!D209</f>
        <v>0</v>
      </c>
      <c r="F24" s="21">
        <f>data!E209</f>
        <v>4331279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8700299</v>
      </c>
      <c r="D25" s="21">
        <f>data!C210</f>
        <v>1596528</v>
      </c>
      <c r="E25" s="21">
        <f>data!D210</f>
        <v>0</v>
      </c>
      <c r="F25" s="21">
        <f>data!E210</f>
        <v>10296827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1976376</v>
      </c>
      <c r="D26" s="21">
        <f>data!C211</f>
        <v>419299</v>
      </c>
      <c r="E26" s="21">
        <f>data!D211</f>
        <v>0</v>
      </c>
      <c r="F26" s="21">
        <f>data!E211</f>
        <v>2395675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4962067</v>
      </c>
      <c r="D27" s="21">
        <f>data!C212</f>
        <v>438531</v>
      </c>
      <c r="E27" s="21">
        <f>data!D212</f>
        <v>0</v>
      </c>
      <c r="F27" s="21">
        <f>data!E212</f>
        <v>5400598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19232479</v>
      </c>
      <c r="D32" s="21">
        <f>data!C217</f>
        <v>3191900</v>
      </c>
      <c r="E32" s="21">
        <f>data!D217</f>
        <v>0</v>
      </c>
      <c r="F32" s="21">
        <f>data!E217</f>
        <v>22424379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Snoqualmie Valley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513523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6628731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1146554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356640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42283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8219234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16393442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14278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575207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589485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27911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17524361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58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Snoqualmie Valley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32862570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9328449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2174920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358355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278578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37731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40690763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14631178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11973792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32450709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6080807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7447630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1736335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74320451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22424379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51896072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3171161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3171161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95757996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Snoqualmie Valley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966000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1055448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1874423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375162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-41031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19583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4249585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16057464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-51070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16006394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1790269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93082904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94873173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19583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94853590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-19351570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-19351570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95757999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Snoqualmie Valley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30023544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24141142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54164686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513523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16393442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589485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27911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17524361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36640325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768544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4005113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4773657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41413982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19331559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3999311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2572295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3145089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492886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4136407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4213443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814889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169966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310554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6100476.3899999997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216626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45503501.390000001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-4089519.3900000006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344294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-3745225.3900000006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4392899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647673.6099999994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22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Snoqualmie Valley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115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0.78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54802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11280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21182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5983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10681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241010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7451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352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352746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556510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75972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632482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2731.2000000000003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1236.8993214375471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2440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0.73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Snoqualmie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8267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5985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54.92</v>
      </c>
      <c r="F42" s="26">
        <f>data!M60</f>
        <v>0</v>
      </c>
      <c r="G42" s="26">
        <f>data!N60</f>
        <v>2.95</v>
      </c>
      <c r="H42" s="26">
        <f>data!O60</f>
        <v>0</v>
      </c>
      <c r="I42" s="26">
        <f>data!P60</f>
        <v>1.1299999999999999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3859619</v>
      </c>
      <c r="F43" s="14">
        <f>data!M61</f>
        <v>0</v>
      </c>
      <c r="G43" s="14">
        <f>data!N61</f>
        <v>754193</v>
      </c>
      <c r="H43" s="14">
        <f>data!O61</f>
        <v>0</v>
      </c>
      <c r="I43" s="14">
        <f>data!P61</f>
        <v>109525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794402</v>
      </c>
      <c r="F44" s="14">
        <f>data!M62</f>
        <v>0</v>
      </c>
      <c r="G44" s="14">
        <f>data!N62</f>
        <v>80440</v>
      </c>
      <c r="H44" s="14">
        <f>data!O62</f>
        <v>0</v>
      </c>
      <c r="I44" s="14">
        <f>data!P62</f>
        <v>7956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1491804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421375</v>
      </c>
      <c r="F46" s="14">
        <f>data!M64</f>
        <v>0</v>
      </c>
      <c r="G46" s="14">
        <f>data!N64</f>
        <v>197</v>
      </c>
      <c r="H46" s="14">
        <f>data!O64</f>
        <v>0</v>
      </c>
      <c r="I46" s="14">
        <f>data!P64</f>
        <v>27317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370</v>
      </c>
      <c r="F47" s="14">
        <f>data!M65</f>
        <v>0</v>
      </c>
      <c r="G47" s="14">
        <f>data!N65</f>
        <v>578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752257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1712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964041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96185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524750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7130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24764</v>
      </c>
      <c r="F51" s="14">
        <f>data!M69</f>
        <v>0</v>
      </c>
      <c r="G51" s="14">
        <f>data!N69</f>
        <v>1441</v>
      </c>
      <c r="H51" s="14">
        <f>data!O69</f>
        <v>0</v>
      </c>
      <c r="I51" s="14">
        <f>data!P69</f>
        <v>219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8833382</v>
      </c>
      <c r="F53" s="14">
        <f>data!M71</f>
        <v>0</v>
      </c>
      <c r="G53" s="14">
        <f>data!N71</f>
        <v>836849</v>
      </c>
      <c r="H53" s="14">
        <f>data!O71</f>
        <v>0</v>
      </c>
      <c r="I53" s="14">
        <f>data!P71</f>
        <v>250044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20207252</v>
      </c>
      <c r="F56" s="14">
        <f>data!M73</f>
        <v>0</v>
      </c>
      <c r="G56" s="14">
        <f>data!N73</f>
        <v>643796</v>
      </c>
      <c r="H56" s="14">
        <f>data!O73</f>
        <v>0</v>
      </c>
      <c r="I56" s="14">
        <f>data!P73</f>
        <v>10119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5615</v>
      </c>
      <c r="H57" s="14">
        <f>data!O74</f>
        <v>0</v>
      </c>
      <c r="I57" s="14">
        <f>data!P74</f>
        <v>1321522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20207252</v>
      </c>
      <c r="F58" s="14">
        <f>data!M75</f>
        <v>0</v>
      </c>
      <c r="G58" s="14">
        <f>data!N75</f>
        <v>649411</v>
      </c>
      <c r="H58" s="14">
        <f>data!O75</f>
        <v>0</v>
      </c>
      <c r="I58" s="14">
        <f>data!P75</f>
        <v>1331641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10924.800000000001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1090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4947.5972857501883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493.63659210857003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171871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4077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51.57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0.59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Snoqualmie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103486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2.59</v>
      </c>
      <c r="F74" s="26">
        <f>data!T60</f>
        <v>0</v>
      </c>
      <c r="G74" s="26">
        <f>data!U60</f>
        <v>14.6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186023</v>
      </c>
      <c r="F75" s="14">
        <f>data!T61</f>
        <v>0</v>
      </c>
      <c r="G75" s="14">
        <f>data!U61</f>
        <v>777683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53467</v>
      </c>
      <c r="F76" s="14">
        <f>data!T62</f>
        <v>0</v>
      </c>
      <c r="G76" s="14">
        <f>data!U62</f>
        <v>233008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40645</v>
      </c>
      <c r="H77" s="14">
        <f>data!V63</f>
        <v>0</v>
      </c>
      <c r="I77" s="14">
        <f>data!W63</f>
        <v>5680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27039</v>
      </c>
      <c r="F78" s="14">
        <f>data!T64</f>
        <v>0</v>
      </c>
      <c r="G78" s="14">
        <f>data!U64</f>
        <v>604811</v>
      </c>
      <c r="H78" s="14">
        <f>data!V64</f>
        <v>0</v>
      </c>
      <c r="I78" s="14">
        <f>data!W64</f>
        <v>253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87961</v>
      </c>
      <c r="F80" s="14">
        <f>data!T66</f>
        <v>0</v>
      </c>
      <c r="G80" s="14">
        <f>data!U66</f>
        <v>1128851</v>
      </c>
      <c r="H80" s="14">
        <f>data!V66</f>
        <v>0</v>
      </c>
      <c r="I80" s="14">
        <f>data!W66</f>
        <v>33662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156279</v>
      </c>
      <c r="F81" s="14">
        <f>data!T67</f>
        <v>0</v>
      </c>
      <c r="G81" s="14">
        <f>data!U67</f>
        <v>82596</v>
      </c>
      <c r="H81" s="14">
        <f>data!V67</f>
        <v>0</v>
      </c>
      <c r="I81" s="14">
        <f>data!W67</f>
        <v>41584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9537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1965</v>
      </c>
      <c r="H83" s="14">
        <f>data!V69</f>
        <v>0</v>
      </c>
      <c r="I83" s="14">
        <f>data!W69</f>
        <v>100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510769</v>
      </c>
      <c r="F85" s="14">
        <f>data!T71</f>
        <v>0</v>
      </c>
      <c r="G85" s="14">
        <f>data!U71</f>
        <v>2879096</v>
      </c>
      <c r="H85" s="14">
        <f>data!V71</f>
        <v>0</v>
      </c>
      <c r="I85" s="14">
        <f>data!W71</f>
        <v>81279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725279</v>
      </c>
      <c r="H88" s="14">
        <f>data!V73</f>
        <v>0</v>
      </c>
      <c r="I88" s="14">
        <f>data!W73</f>
        <v>86427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3863744</v>
      </c>
      <c r="H89" s="14">
        <f>data!V74</f>
        <v>0</v>
      </c>
      <c r="I89" s="14">
        <f>data!W74</f>
        <v>571829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4589023</v>
      </c>
      <c r="H90" s="14">
        <f>data!V75</f>
        <v>0</v>
      </c>
      <c r="I90" s="14">
        <f>data!W75</f>
        <v>658256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1771</v>
      </c>
      <c r="F92" s="14">
        <f>data!T76</f>
        <v>0</v>
      </c>
      <c r="G92" s="14">
        <f>data!U76</f>
        <v>936</v>
      </c>
      <c r="H92" s="14">
        <f>data!V76</f>
        <v>0</v>
      </c>
      <c r="I92" s="14">
        <f>data!W76</f>
        <v>471.24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802.04624277456639</v>
      </c>
      <c r="F94" s="14">
        <f>data!T78</f>
        <v>0</v>
      </c>
      <c r="G94" s="14">
        <f>data!U78</f>
        <v>423.8934405629555</v>
      </c>
      <c r="H94" s="14">
        <f>data!V78</f>
        <v>0</v>
      </c>
      <c r="I94" s="14">
        <f>data!W78</f>
        <v>213.4140437295803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Snoqualmie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8.52</v>
      </c>
      <c r="E106" s="26">
        <f>data!Z60</f>
        <v>0</v>
      </c>
      <c r="F106" s="26">
        <f>data!AA60</f>
        <v>0</v>
      </c>
      <c r="G106" s="26">
        <f>data!AB60</f>
        <v>5.92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890735</v>
      </c>
      <c r="E107" s="14">
        <f>data!Z61</f>
        <v>0</v>
      </c>
      <c r="F107" s="14">
        <f>data!AA61</f>
        <v>0</v>
      </c>
      <c r="G107" s="14">
        <f>data!AB61</f>
        <v>490873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176855</v>
      </c>
      <c r="E108" s="14">
        <f>data!Z62</f>
        <v>0</v>
      </c>
      <c r="F108" s="14">
        <f>data!AA62</f>
        <v>0</v>
      </c>
      <c r="G108" s="14">
        <f>data!AB62</f>
        <v>91072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39750</v>
      </c>
      <c r="D109" s="14">
        <f>data!Y63</f>
        <v>67690</v>
      </c>
      <c r="E109" s="14">
        <f>data!Z63</f>
        <v>0</v>
      </c>
      <c r="F109" s="14">
        <f>data!AA63</f>
        <v>0</v>
      </c>
      <c r="G109" s="14">
        <f>data!AB63</f>
        <v>4000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40225</v>
      </c>
      <c r="E110" s="14">
        <f>data!Z64</f>
        <v>0</v>
      </c>
      <c r="F110" s="14">
        <f>data!AA64</f>
        <v>0</v>
      </c>
      <c r="G110" s="14">
        <f>data!AB64</f>
        <v>889840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18662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77624</v>
      </c>
      <c r="D112" s="14">
        <f>data!Y66</f>
        <v>21303</v>
      </c>
      <c r="E112" s="14">
        <f>data!Z66</f>
        <v>0</v>
      </c>
      <c r="F112" s="14">
        <f>data!AA66</f>
        <v>0</v>
      </c>
      <c r="G112" s="14">
        <f>data!AB66</f>
        <v>3137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73717</v>
      </c>
      <c r="D113" s="14">
        <f>data!Y67</f>
        <v>73717</v>
      </c>
      <c r="E113" s="14">
        <f>data!Z67</f>
        <v>0</v>
      </c>
      <c r="F113" s="14">
        <f>data!AA67</f>
        <v>0</v>
      </c>
      <c r="G113" s="14">
        <f>data!AB67</f>
        <v>86214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37190</v>
      </c>
      <c r="D114" s="14">
        <f>data!Y68</f>
        <v>9432</v>
      </c>
      <c r="E114" s="14">
        <f>data!Z68</f>
        <v>0</v>
      </c>
      <c r="F114" s="14">
        <f>data!AA68</f>
        <v>0</v>
      </c>
      <c r="G114" s="14">
        <f>data!AB68</f>
        <v>43576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99</v>
      </c>
      <c r="E115" s="14">
        <f>data!Z69</f>
        <v>0</v>
      </c>
      <c r="F115" s="14">
        <f>data!AA69</f>
        <v>0</v>
      </c>
      <c r="G115" s="14">
        <f>data!AB69</f>
        <v>150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228281</v>
      </c>
      <c r="D117" s="14">
        <f>data!Y71</f>
        <v>1280056</v>
      </c>
      <c r="E117" s="14">
        <f>data!Z71</f>
        <v>0</v>
      </c>
      <c r="F117" s="14">
        <f>data!AA71</f>
        <v>0</v>
      </c>
      <c r="G117" s="14">
        <f>data!AB71</f>
        <v>1627524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390992</v>
      </c>
      <c r="D120" s="14">
        <f>data!Y73</f>
        <v>261406</v>
      </c>
      <c r="E120" s="14">
        <f>data!Z73</f>
        <v>0</v>
      </c>
      <c r="F120" s="14">
        <f>data!AA73</f>
        <v>0</v>
      </c>
      <c r="G120" s="14">
        <f>data!AB73</f>
        <v>2097648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2708685</v>
      </c>
      <c r="D121" s="14">
        <f>data!Y74</f>
        <v>1864714</v>
      </c>
      <c r="E121" s="14">
        <f>data!Z74</f>
        <v>0</v>
      </c>
      <c r="F121" s="14">
        <f>data!AA74</f>
        <v>0</v>
      </c>
      <c r="G121" s="14">
        <f>data!AB74</f>
        <v>627285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3099677</v>
      </c>
      <c r="D122" s="14">
        <f>data!Y75</f>
        <v>2126120</v>
      </c>
      <c r="E122" s="14">
        <f>data!Z75</f>
        <v>0</v>
      </c>
      <c r="F122" s="14">
        <f>data!AA75</f>
        <v>0</v>
      </c>
      <c r="G122" s="14">
        <f>data!AB75</f>
        <v>2724933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835.38</v>
      </c>
      <c r="D124" s="14">
        <f>data!Y76</f>
        <v>835.38</v>
      </c>
      <c r="E124" s="14">
        <f>data!Z76</f>
        <v>0</v>
      </c>
      <c r="F124" s="14">
        <f>data!AA76</f>
        <v>0</v>
      </c>
      <c r="G124" s="14">
        <f>data!AB76</f>
        <v>977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378.3248957024378</v>
      </c>
      <c r="D126" s="14">
        <f>data!Y78</f>
        <v>378.3248957024378</v>
      </c>
      <c r="E126" s="14">
        <f>data!Z78</f>
        <v>0</v>
      </c>
      <c r="F126" s="14">
        <f>data!AA78</f>
        <v>0</v>
      </c>
      <c r="G126" s="14">
        <f>data!AB78</f>
        <v>442.46142246795677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3097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Snoqualmie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16063</v>
      </c>
      <c r="D137" s="14">
        <f>data!AF59</f>
        <v>0</v>
      </c>
      <c r="E137" s="14">
        <f>data!AG59</f>
        <v>3200</v>
      </c>
      <c r="F137" s="14">
        <f>data!AH59</f>
        <v>0</v>
      </c>
      <c r="G137" s="14">
        <f>data!AI59</f>
        <v>0</v>
      </c>
      <c r="H137" s="14">
        <f>data!AJ59</f>
        <v>8720</v>
      </c>
      <c r="I137" s="14">
        <f>data!AK59</f>
        <v>12087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7.0399999999999991</v>
      </c>
      <c r="D138" s="26">
        <f>data!AF60</f>
        <v>0</v>
      </c>
      <c r="E138" s="26">
        <f>data!AG60</f>
        <v>15.93</v>
      </c>
      <c r="F138" s="26">
        <f>data!AH60</f>
        <v>0</v>
      </c>
      <c r="G138" s="26">
        <f>data!AI60</f>
        <v>0</v>
      </c>
      <c r="H138" s="26">
        <f>data!AJ60</f>
        <v>10.91</v>
      </c>
      <c r="I138" s="26">
        <f>data!AK60</f>
        <v>4.79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640225</v>
      </c>
      <c r="D139" s="14">
        <f>data!AF61</f>
        <v>0</v>
      </c>
      <c r="E139" s="14">
        <f>data!AG61</f>
        <v>2188744</v>
      </c>
      <c r="F139" s="14">
        <f>data!AH61</f>
        <v>0</v>
      </c>
      <c r="G139" s="14">
        <f>data!AI61</f>
        <v>0</v>
      </c>
      <c r="H139" s="14">
        <f>data!AJ61</f>
        <v>1511604</v>
      </c>
      <c r="I139" s="14">
        <f>data!AK61</f>
        <v>473880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123510</v>
      </c>
      <c r="D140" s="14">
        <f>data!AF62</f>
        <v>0</v>
      </c>
      <c r="E140" s="14">
        <f>data!AG62</f>
        <v>223506</v>
      </c>
      <c r="F140" s="14">
        <f>data!AH62</f>
        <v>0</v>
      </c>
      <c r="G140" s="14">
        <f>data!AI62</f>
        <v>0</v>
      </c>
      <c r="H140" s="14">
        <f>data!AJ62</f>
        <v>288950</v>
      </c>
      <c r="I140" s="14">
        <f>data!AK62</f>
        <v>71116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503080</v>
      </c>
      <c r="F141" s="14">
        <f>data!AH63</f>
        <v>0</v>
      </c>
      <c r="G141" s="14">
        <f>data!AI63</f>
        <v>0</v>
      </c>
      <c r="H141" s="14">
        <f>data!AJ63</f>
        <v>87150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22739</v>
      </c>
      <c r="D142" s="14">
        <f>data!AF64</f>
        <v>0</v>
      </c>
      <c r="E142" s="14">
        <f>data!AG64</f>
        <v>94953</v>
      </c>
      <c r="F142" s="14">
        <f>data!AH64</f>
        <v>0</v>
      </c>
      <c r="G142" s="14">
        <f>data!AI64</f>
        <v>0</v>
      </c>
      <c r="H142" s="14">
        <f>data!AJ64</f>
        <v>14415</v>
      </c>
      <c r="I142" s="14">
        <f>data!AK64</f>
        <v>7957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300</v>
      </c>
      <c r="F143" s="14">
        <f>data!AH65</f>
        <v>0</v>
      </c>
      <c r="G143" s="14">
        <f>data!AI65</f>
        <v>0</v>
      </c>
      <c r="H143" s="14">
        <f>data!AJ65</f>
        <v>1015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14769</v>
      </c>
      <c r="D144" s="14">
        <f>data!AF66</f>
        <v>0</v>
      </c>
      <c r="E144" s="14">
        <f>data!AG66</f>
        <v>27041</v>
      </c>
      <c r="F144" s="14">
        <f>data!AH66</f>
        <v>0</v>
      </c>
      <c r="G144" s="14">
        <f>data!AI66</f>
        <v>0</v>
      </c>
      <c r="H144" s="14">
        <f>data!AJ66</f>
        <v>31806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109932</v>
      </c>
      <c r="D145" s="14">
        <f>data!AF67</f>
        <v>0</v>
      </c>
      <c r="E145" s="14">
        <f>data!AG67</f>
        <v>343884</v>
      </c>
      <c r="F145" s="14">
        <f>data!AH67</f>
        <v>0</v>
      </c>
      <c r="G145" s="14">
        <f>data!AI67</f>
        <v>0</v>
      </c>
      <c r="H145" s="14">
        <f>data!AJ67</f>
        <v>142248</v>
      </c>
      <c r="I145" s="14">
        <f>data!AK67</f>
        <v>61073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7712</v>
      </c>
      <c r="D146" s="14">
        <f>data!AF68</f>
        <v>0</v>
      </c>
      <c r="E146" s="14">
        <f>data!AG68</f>
        <v>228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25108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7594</v>
      </c>
      <c r="D147" s="14">
        <f>data!AF69</f>
        <v>0</v>
      </c>
      <c r="E147" s="14">
        <f>data!AG69</f>
        <v>11475</v>
      </c>
      <c r="F147" s="14">
        <f>data!AH69</f>
        <v>0</v>
      </c>
      <c r="G147" s="14">
        <f>data!AI69</f>
        <v>0</v>
      </c>
      <c r="H147" s="14">
        <f>data!AJ69</f>
        <v>6450</v>
      </c>
      <c r="I147" s="14">
        <f>data!AK69</f>
        <v>1902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926481</v>
      </c>
      <c r="D149" s="14">
        <f>data!AF71</f>
        <v>0</v>
      </c>
      <c r="E149" s="14">
        <f>data!AG71</f>
        <v>3393211</v>
      </c>
      <c r="F149" s="14">
        <f>data!AH71</f>
        <v>0</v>
      </c>
      <c r="G149" s="14">
        <f>data!AI71</f>
        <v>0</v>
      </c>
      <c r="H149" s="14">
        <f>data!AJ71</f>
        <v>2083638</v>
      </c>
      <c r="I149" s="14">
        <f>data!AK71</f>
        <v>641036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1394957</v>
      </c>
      <c r="D152" s="14">
        <f>data!AF73</f>
        <v>0</v>
      </c>
      <c r="E152" s="14">
        <f>data!AG73</f>
        <v>3733</v>
      </c>
      <c r="F152" s="14">
        <f>data!AH73</f>
        <v>0</v>
      </c>
      <c r="G152" s="14">
        <f>data!AI73</f>
        <v>0</v>
      </c>
      <c r="H152" s="14">
        <f>data!AJ73</f>
        <v>19349</v>
      </c>
      <c r="I152" s="14">
        <f>data!AK73</f>
        <v>1599501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1321755</v>
      </c>
      <c r="D153" s="14">
        <f>data!AF74</f>
        <v>0</v>
      </c>
      <c r="E153" s="14">
        <f>data!AG74</f>
        <v>7151836</v>
      </c>
      <c r="F153" s="14">
        <f>data!AH74</f>
        <v>0</v>
      </c>
      <c r="G153" s="14">
        <f>data!AI74</f>
        <v>0</v>
      </c>
      <c r="H153" s="14">
        <f>data!AJ74</f>
        <v>2157380</v>
      </c>
      <c r="I153" s="14">
        <f>data!AK74</f>
        <v>181803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2716712</v>
      </c>
      <c r="D154" s="14">
        <f>data!AF75</f>
        <v>0</v>
      </c>
      <c r="E154" s="14">
        <f>data!AG75</f>
        <v>7155569</v>
      </c>
      <c r="F154" s="14">
        <f>data!AH75</f>
        <v>0</v>
      </c>
      <c r="G154" s="14">
        <f>data!AI75</f>
        <v>0</v>
      </c>
      <c r="H154" s="14">
        <f>data!AJ75</f>
        <v>2176729</v>
      </c>
      <c r="I154" s="14">
        <f>data!AK75</f>
        <v>1781304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1245.78</v>
      </c>
      <c r="D156" s="14">
        <f>data!AF76</f>
        <v>0</v>
      </c>
      <c r="E156" s="14">
        <f>data!AG76</f>
        <v>3897</v>
      </c>
      <c r="F156" s="14">
        <f>data!AH76</f>
        <v>0</v>
      </c>
      <c r="G156" s="14">
        <f>data!AI76</f>
        <v>0</v>
      </c>
      <c r="H156" s="14">
        <f>data!AJ76</f>
        <v>1612</v>
      </c>
      <c r="I156" s="14">
        <f>data!AK76</f>
        <v>692.1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564.18586579542603</v>
      </c>
      <c r="D158" s="14">
        <f>data!AF78</f>
        <v>0</v>
      </c>
      <c r="E158" s="14">
        <f>data!AG78</f>
        <v>1764.8640361899975</v>
      </c>
      <c r="F158" s="14">
        <f>data!AH78</f>
        <v>0</v>
      </c>
      <c r="G158" s="14">
        <f>data!AI78</f>
        <v>0</v>
      </c>
      <c r="H158" s="14">
        <f>data!AJ78</f>
        <v>730.03870319175667</v>
      </c>
      <c r="I158" s="14">
        <f>data!AK78</f>
        <v>313.43659210857004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25261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6.71</v>
      </c>
      <c r="F160" s="26">
        <f>data!AH80</f>
        <v>0</v>
      </c>
      <c r="G160" s="26">
        <f>data!AI80</f>
        <v>0</v>
      </c>
      <c r="H160" s="26">
        <f>data!AJ80</f>
        <v>1.04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Snoqualmie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3979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9450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2.1</v>
      </c>
      <c r="D170" s="26">
        <f>data!AM60</f>
        <v>3.85</v>
      </c>
      <c r="E170" s="26">
        <f>data!AN60</f>
        <v>0</v>
      </c>
      <c r="F170" s="26">
        <f>data!AO60</f>
        <v>0</v>
      </c>
      <c r="G170" s="26">
        <f>data!AP60</f>
        <v>17.380000000000003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218417</v>
      </c>
      <c r="D171" s="14">
        <f>data!AM61</f>
        <v>247741</v>
      </c>
      <c r="E171" s="14">
        <f>data!AN61</f>
        <v>0</v>
      </c>
      <c r="F171" s="14">
        <f>data!AO61</f>
        <v>0</v>
      </c>
      <c r="G171" s="14">
        <f>data!AP61</f>
        <v>1597903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43462</v>
      </c>
      <c r="D172" s="14">
        <f>data!AM62</f>
        <v>60151</v>
      </c>
      <c r="E172" s="14">
        <f>data!AN62</f>
        <v>0</v>
      </c>
      <c r="F172" s="14">
        <f>data!AO62</f>
        <v>0</v>
      </c>
      <c r="G172" s="14">
        <f>data!AP62</f>
        <v>351049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59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43</v>
      </c>
      <c r="D174" s="14">
        <f>data!AM64</f>
        <v>3177</v>
      </c>
      <c r="E174" s="14">
        <f>data!AN64</f>
        <v>0</v>
      </c>
      <c r="F174" s="14">
        <f>data!AO64</f>
        <v>0</v>
      </c>
      <c r="G174" s="14">
        <f>data!AP64</f>
        <v>39064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15762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1200</v>
      </c>
      <c r="E176" s="14">
        <f>data!AN66</f>
        <v>0</v>
      </c>
      <c r="F176" s="14">
        <f>data!AO66</f>
        <v>0</v>
      </c>
      <c r="G176" s="14">
        <f>data!AP66</f>
        <v>53774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32572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575082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-231</v>
      </c>
      <c r="D179" s="14">
        <f>data!AM69</f>
        <v>70</v>
      </c>
      <c r="E179" s="14">
        <f>data!AN69</f>
        <v>0</v>
      </c>
      <c r="F179" s="14">
        <f>data!AO69</f>
        <v>0</v>
      </c>
      <c r="G179" s="14">
        <f>data!AP69</f>
        <v>5489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294263</v>
      </c>
      <c r="D181" s="14">
        <f>data!AM71</f>
        <v>312339</v>
      </c>
      <c r="E181" s="14">
        <f>data!AN71</f>
        <v>0</v>
      </c>
      <c r="F181" s="14">
        <f>data!AO71</f>
        <v>0</v>
      </c>
      <c r="G181" s="14">
        <f>data!AP71</f>
        <v>2638222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873525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97201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2404234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970726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2404234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369.12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6517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167.166182457904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2951.4033676803215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0.9</v>
      </c>
      <c r="E192" s="26">
        <f>data!AN80</f>
        <v>0</v>
      </c>
      <c r="F192" s="26">
        <f>data!AO80</f>
        <v>0</v>
      </c>
      <c r="G192" s="26">
        <f>data!AP80</f>
        <v>0.19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Snoqualmie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24311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1.6</v>
      </c>
      <c r="G202" s="26">
        <f>data!AW60</f>
        <v>0</v>
      </c>
      <c r="H202" s="26">
        <f>data!AX60</f>
        <v>0</v>
      </c>
      <c r="I202" s="26">
        <f>data!AY60</f>
        <v>9.58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142808</v>
      </c>
      <c r="G203" s="14">
        <f>data!AW61</f>
        <v>0</v>
      </c>
      <c r="H203" s="14">
        <f>data!AX61</f>
        <v>0</v>
      </c>
      <c r="I203" s="14">
        <f>data!AY61</f>
        <v>435125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39237</v>
      </c>
      <c r="G204" s="14">
        <f>data!AW62</f>
        <v>0</v>
      </c>
      <c r="H204" s="14">
        <f>data!AX62</f>
        <v>0</v>
      </c>
      <c r="I204" s="14">
        <f>data!AY62</f>
        <v>149493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6669</v>
      </c>
      <c r="G206" s="14">
        <f>data!AW64</f>
        <v>0</v>
      </c>
      <c r="H206" s="14">
        <f>data!AX64</f>
        <v>0</v>
      </c>
      <c r="I206" s="14">
        <f>data!AY64</f>
        <v>243989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281066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209578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3399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188714</v>
      </c>
      <c r="G213" s="14">
        <f>data!AW71</f>
        <v>0</v>
      </c>
      <c r="H213" s="14">
        <f>data!AX71</f>
        <v>0</v>
      </c>
      <c r="I213" s="14">
        <f>data!AY71</f>
        <v>1322650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256032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171110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427142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2375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Snoqualmie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11863</v>
      </c>
      <c r="D233" s="14">
        <f>data!BA59</f>
        <v>0</v>
      </c>
      <c r="E233" s="212"/>
      <c r="F233" s="212"/>
      <c r="G233" s="212"/>
      <c r="H233" s="14">
        <f>data!BE59</f>
        <v>47748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5.29</v>
      </c>
      <c r="F234" s="26">
        <f>data!BC60</f>
        <v>0</v>
      </c>
      <c r="G234" s="26">
        <f>data!BD60</f>
        <v>0</v>
      </c>
      <c r="H234" s="26">
        <f>data!BE60</f>
        <v>4.8099999999999996</v>
      </c>
      <c r="I234" s="26">
        <f>data!BF60</f>
        <v>10.32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521742</v>
      </c>
      <c r="F235" s="14">
        <f>data!BC61</f>
        <v>0</v>
      </c>
      <c r="G235" s="14">
        <f>data!BD61</f>
        <v>0</v>
      </c>
      <c r="H235" s="14">
        <f>data!BE61</f>
        <v>322245</v>
      </c>
      <c r="I235" s="14">
        <f>data!BF61</f>
        <v>363424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144721</v>
      </c>
      <c r="F236" s="14">
        <f>data!BC62</f>
        <v>0</v>
      </c>
      <c r="G236" s="14">
        <f>data!BD62</f>
        <v>0</v>
      </c>
      <c r="H236" s="14">
        <f>data!BE62</f>
        <v>83824</v>
      </c>
      <c r="I236" s="14">
        <f>data!BF62</f>
        <v>111595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891</v>
      </c>
      <c r="F238" s="14">
        <f>data!BC64</f>
        <v>0</v>
      </c>
      <c r="G238" s="14">
        <f>data!BD64</f>
        <v>0</v>
      </c>
      <c r="H238" s="14">
        <f>data!BE64</f>
        <v>58300</v>
      </c>
      <c r="I238" s="14">
        <f>data!BF64</f>
        <v>239481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438914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389542</v>
      </c>
      <c r="I240" s="14">
        <f>data!BF66</f>
        <v>412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65035</v>
      </c>
      <c r="D241" s="14">
        <f>data!BA67</f>
        <v>0</v>
      </c>
      <c r="E241" s="14">
        <f>data!BB67</f>
        <v>13854</v>
      </c>
      <c r="F241" s="14">
        <f>data!BC67</f>
        <v>0</v>
      </c>
      <c r="G241" s="14">
        <f>data!BD67</f>
        <v>0</v>
      </c>
      <c r="H241" s="14">
        <f>data!BE67</f>
        <v>447041</v>
      </c>
      <c r="I241" s="14">
        <f>data!BF67</f>
        <v>72095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44348</v>
      </c>
      <c r="I242" s="14">
        <f>data!BF68</f>
        <v>3483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2739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65035</v>
      </c>
      <c r="D245" s="14">
        <f>data!BA71</f>
        <v>0</v>
      </c>
      <c r="E245" s="14">
        <f>data!BB71</f>
        <v>681208</v>
      </c>
      <c r="F245" s="14">
        <f>data!BC71</f>
        <v>0</v>
      </c>
      <c r="G245" s="14">
        <f>data!BD71</f>
        <v>0</v>
      </c>
      <c r="H245" s="14">
        <f>data!BE71</f>
        <v>1786953</v>
      </c>
      <c r="I245" s="14">
        <f>data!BF71</f>
        <v>790490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737</v>
      </c>
      <c r="D252" s="85">
        <f>data!BA76</f>
        <v>0</v>
      </c>
      <c r="E252" s="85">
        <f>data!BB76</f>
        <v>157</v>
      </c>
      <c r="F252" s="85">
        <f>data!BC76</f>
        <v>0</v>
      </c>
      <c r="G252" s="85">
        <f>data!BD76</f>
        <v>0</v>
      </c>
      <c r="H252" s="85">
        <f>data!BE76</f>
        <v>5066</v>
      </c>
      <c r="I252" s="85">
        <f>data!BF76</f>
        <v>817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71.101784367931643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Snoqualmie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7.6300000000000008</v>
      </c>
      <c r="E266" s="26">
        <f>data!BI60</f>
        <v>0</v>
      </c>
      <c r="F266" s="26">
        <f>data!BJ60</f>
        <v>4</v>
      </c>
      <c r="G266" s="26">
        <f>data!BK60</f>
        <v>3.64</v>
      </c>
      <c r="H266" s="26">
        <f>data!BL60</f>
        <v>9.8800000000000008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673319</v>
      </c>
      <c r="E267" s="14">
        <f>data!BI61</f>
        <v>0</v>
      </c>
      <c r="F267" s="14">
        <f>data!BJ61</f>
        <v>357581</v>
      </c>
      <c r="G267" s="14">
        <f>data!BK61</f>
        <v>205145</v>
      </c>
      <c r="H267" s="14">
        <f>data!BL61</f>
        <v>513204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157724</v>
      </c>
      <c r="E268" s="14">
        <f>data!BI62</f>
        <v>0</v>
      </c>
      <c r="F268" s="14">
        <f>data!BJ62</f>
        <v>93149</v>
      </c>
      <c r="G268" s="14">
        <f>data!BK62</f>
        <v>56837</v>
      </c>
      <c r="H268" s="14">
        <f>data!BL62</f>
        <v>166729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89076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303773</v>
      </c>
      <c r="E270" s="14">
        <f>data!BI64</f>
        <v>0</v>
      </c>
      <c r="F270" s="14">
        <f>data!BJ64</f>
        <v>4694</v>
      </c>
      <c r="G270" s="14">
        <f>data!BK64</f>
        <v>259</v>
      </c>
      <c r="H270" s="14">
        <f>data!BL64</f>
        <v>1821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7491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99873</v>
      </c>
      <c r="E272" s="14">
        <f>data!BI66</f>
        <v>0</v>
      </c>
      <c r="F272" s="14">
        <f>data!BJ66</f>
        <v>2036</v>
      </c>
      <c r="G272" s="14">
        <f>data!BK66</f>
        <v>1101355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942</v>
      </c>
      <c r="E275" s="14">
        <f>data!BI69</f>
        <v>0</v>
      </c>
      <c r="F275" s="14">
        <f>data!BJ69</f>
        <v>1427</v>
      </c>
      <c r="G275" s="14">
        <f>data!BK69</f>
        <v>3651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1243122</v>
      </c>
      <c r="E277" s="14">
        <f>data!BI71</f>
        <v>0</v>
      </c>
      <c r="F277" s="14">
        <f>data!BJ71</f>
        <v>547963</v>
      </c>
      <c r="G277" s="14">
        <f>data!BK71</f>
        <v>1367247</v>
      </c>
      <c r="H277" s="14">
        <f>data!BL71</f>
        <v>681754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Snoqualmie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4.4800000000000004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1.93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879904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161558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193509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34216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198055</v>
      </c>
      <c r="D301" s="14">
        <f>data!BO63</f>
        <v>0</v>
      </c>
      <c r="E301" s="14">
        <f>data!BP63</f>
        <v>23730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56483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20120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9790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2127</v>
      </c>
      <c r="D304" s="14">
        <f>data!BO66</f>
        <v>0</v>
      </c>
      <c r="E304" s="14">
        <f>data!BP66</f>
        <v>473</v>
      </c>
      <c r="F304" s="14">
        <f>data!BQ66</f>
        <v>0</v>
      </c>
      <c r="G304" s="14">
        <f>data!BR66</f>
        <v>4186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304175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91505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110623</v>
      </c>
      <c r="D307" s="14">
        <f>data!BO69</f>
        <v>0</v>
      </c>
      <c r="E307" s="14">
        <f>data!BP69</f>
        <v>530</v>
      </c>
      <c r="F307" s="14">
        <f>data!BQ69</f>
        <v>0</v>
      </c>
      <c r="G307" s="14">
        <f>data!BR69</f>
        <v>21231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1846171</v>
      </c>
      <c r="D309" s="14">
        <f>data!BO71</f>
        <v>0</v>
      </c>
      <c r="E309" s="14">
        <f>data!BP71</f>
        <v>24733</v>
      </c>
      <c r="F309" s="14">
        <f>data!BQ71</f>
        <v>0</v>
      </c>
      <c r="G309" s="14">
        <f>data!BR71</f>
        <v>241311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3447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Snoqualmie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3.85</v>
      </c>
      <c r="E330" s="26">
        <f>data!BW60</f>
        <v>2</v>
      </c>
      <c r="F330" s="26">
        <f>data!BX60</f>
        <v>0</v>
      </c>
      <c r="G330" s="26">
        <f>data!BY60</f>
        <v>2.65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274001</v>
      </c>
      <c r="E331" s="86">
        <f>data!BW61</f>
        <v>156764</v>
      </c>
      <c r="F331" s="86">
        <f>data!BX61</f>
        <v>0</v>
      </c>
      <c r="G331" s="86">
        <f>data!BY61</f>
        <v>281546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80748</v>
      </c>
      <c r="E332" s="86">
        <f>data!BW62</f>
        <v>41353</v>
      </c>
      <c r="F332" s="86">
        <f>data!BX62</f>
        <v>0</v>
      </c>
      <c r="G332" s="86">
        <f>data!BY62</f>
        <v>32523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394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1414</v>
      </c>
      <c r="E334" s="86">
        <f>data!BW64</f>
        <v>6073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3776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13942</v>
      </c>
      <c r="E337" s="86">
        <f>data!BW67</f>
        <v>0</v>
      </c>
      <c r="F337" s="86">
        <f>data!BX67</f>
        <v>0</v>
      </c>
      <c r="G337" s="86">
        <f>data!BY67</f>
        <v>7589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502</v>
      </c>
      <c r="E339" s="86">
        <f>data!BW69</f>
        <v>2779</v>
      </c>
      <c r="F339" s="86">
        <f>data!BX69</f>
        <v>0</v>
      </c>
      <c r="G339" s="86">
        <f>data!BY69</f>
        <v>10302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370607</v>
      </c>
      <c r="E341" s="14">
        <f>data!BW71</f>
        <v>210745</v>
      </c>
      <c r="F341" s="14">
        <f>data!BX71</f>
        <v>0</v>
      </c>
      <c r="G341" s="14">
        <f>data!BY71</f>
        <v>332354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158</v>
      </c>
      <c r="E348" s="85">
        <f>data!BW76</f>
        <v>0</v>
      </c>
      <c r="F348" s="85">
        <f>data!BX76</f>
        <v>0</v>
      </c>
      <c r="G348" s="85">
        <f>data!BY76</f>
        <v>86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71.554661975370692</v>
      </c>
      <c r="E350" s="85">
        <f>data!BW78</f>
        <v>0</v>
      </c>
      <c r="F350" s="85">
        <f>data!BX78</f>
        <v>0</v>
      </c>
      <c r="G350" s="85">
        <f>data!BY78</f>
        <v>38.947474239758733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Snoqualmie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0.52</v>
      </c>
      <c r="E362" s="217"/>
      <c r="F362" s="211"/>
      <c r="G362" s="211"/>
      <c r="H362" s="211"/>
      <c r="I362" s="87">
        <f>data!CE60</f>
        <v>225.58999999999995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41226</v>
      </c>
      <c r="E363" s="218"/>
      <c r="F363" s="219"/>
      <c r="G363" s="219"/>
      <c r="H363" s="219"/>
      <c r="I363" s="86">
        <f>data!CE61</f>
        <v>19331559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3429</v>
      </c>
      <c r="E364" s="218"/>
      <c r="F364" s="219"/>
      <c r="G364" s="219"/>
      <c r="H364" s="219"/>
      <c r="I364" s="86">
        <f>data!CE62</f>
        <v>3999311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2572295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1734</v>
      </c>
      <c r="E366" s="218"/>
      <c r="F366" s="219"/>
      <c r="G366" s="219"/>
      <c r="H366" s="219"/>
      <c r="I366" s="86">
        <f>data!CE64</f>
        <v>3145089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492887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5782</v>
      </c>
      <c r="E368" s="218"/>
      <c r="F368" s="219"/>
      <c r="G368" s="219"/>
      <c r="H368" s="219"/>
      <c r="I368" s="86">
        <f>data!CE66</f>
        <v>4136406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4213443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814889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65</v>
      </c>
      <c r="E371" s="86">
        <f>data!CD69</f>
        <v>479520</v>
      </c>
      <c r="F371" s="219"/>
      <c r="G371" s="219"/>
      <c r="H371" s="219"/>
      <c r="I371" s="86">
        <f>data!CE69</f>
        <v>696150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52236</v>
      </c>
      <c r="E373" s="86">
        <f>data!CD71</f>
        <v>479520</v>
      </c>
      <c r="F373" s="219"/>
      <c r="G373" s="219"/>
      <c r="H373" s="219"/>
      <c r="I373" s="14">
        <f>data!CE71</f>
        <v>39402029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-4005113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29126526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24524685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53651211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47748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15989.296808243273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206746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62.33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2021-04-07T23:42:40Z</cp:lastPrinted>
  <dcterms:created xsi:type="dcterms:W3CDTF">1999-06-02T22:01:56Z</dcterms:created>
  <dcterms:modified xsi:type="dcterms:W3CDTF">2021-05-11T23:06:02Z</dcterms:modified>
</cp:coreProperties>
</file>