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RAO\Department of Health Reports\DOH FY20\REG\"/>
    </mc:Choice>
  </mc:AlternateContent>
  <xr:revisionPtr revIDLastSave="0" documentId="13_ncr:1_{4AF2DD79-034A-4F1F-9C10-8E2BB97C8343}" xr6:coauthVersionLast="45" xr6:coauthVersionMax="45" xr10:uidLastSave="{00000000-0000-0000-0000-000000000000}"/>
  <bookViews>
    <workbookView xWindow="-120" yWindow="-120" windowWidth="29040" windowHeight="15840" tabRatio="847" xr2:uid="{00000000-000D-0000-FFFF-FFFF00000000}"/>
  </bookViews>
  <sheets>
    <sheet name="data" sheetId="1" r:id="rId1"/>
    <sheet name="reg data" sheetId="11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0" r:id="rId11"/>
  </sheets>
  <definedNames>
    <definedName name="_Fill" localSheetId="10" hidden="1">'Prior Year'!$DR$819:$DR$864</definedName>
    <definedName name="_Fill" hidden="1">data!$DR$921:$DR$966</definedName>
    <definedName name="Costcenter" localSheetId="10">'Prior Year'!#REF!</definedName>
    <definedName name="Costcenter">data!$A$732:$W$813</definedName>
    <definedName name="Edit" localSheetId="10">'Prior Year'!$A$410:$E$477</definedName>
    <definedName name="Edit">data!$A$411:$E$478</definedName>
    <definedName name="Funds" localSheetId="10">'Prior Year'!#REF!</definedName>
    <definedName name="Funds">data!$A$728:$CF$730</definedName>
    <definedName name="Hospital" localSheetId="10">'Prior Year'!#REF!</definedName>
    <definedName name="Hospital">data!$A$724:$BR$726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0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9" i="1" l="1"/>
  <c r="CC69" i="1"/>
  <c r="D213" i="1"/>
  <c r="D212" i="1"/>
  <c r="D210" i="1"/>
  <c r="C332" i="1" l="1"/>
  <c r="C307" i="1"/>
  <c r="C389" i="1"/>
  <c r="D211" i="1" l="1"/>
  <c r="B100" i="11"/>
  <c r="B101" i="11"/>
  <c r="B102" i="11"/>
  <c r="B103" i="11"/>
  <c r="B108" i="11"/>
  <c r="B109" i="11"/>
  <c r="B111" i="11"/>
  <c r="B113" i="11"/>
  <c r="B114" i="11"/>
  <c r="B115" i="11"/>
  <c r="B117" i="11"/>
  <c r="B83" i="11"/>
  <c r="B84" i="11"/>
  <c r="B85" i="11"/>
  <c r="B86" i="11"/>
  <c r="B87" i="11"/>
  <c r="B88" i="11"/>
  <c r="B89" i="11"/>
  <c r="B90" i="11"/>
  <c r="B91" i="11"/>
  <c r="B93" i="11"/>
  <c r="B94" i="11"/>
  <c r="B95" i="11"/>
  <c r="B96" i="11"/>
  <c r="E64" i="1"/>
  <c r="G31" i="11"/>
  <c r="D69" i="1" l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69" i="1"/>
  <c r="L33" i="11"/>
  <c r="M33" i="11"/>
  <c r="N33" i="11"/>
  <c r="P33" i="11"/>
  <c r="Q33" i="1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68" i="1"/>
  <c r="B76" i="11"/>
  <c r="B77" i="11"/>
  <c r="B78" i="11"/>
  <c r="B79" i="11"/>
  <c r="B80" i="11"/>
  <c r="B81" i="11"/>
  <c r="B82" i="11"/>
  <c r="B69" i="11"/>
  <c r="B70" i="11"/>
  <c r="B71" i="11"/>
  <c r="E66" i="1"/>
  <c r="E61" i="1"/>
  <c r="E51" i="1" l="1"/>
  <c r="D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51" i="1"/>
  <c r="C33" i="1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D70" i="1"/>
  <c r="C70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D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D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64" i="1"/>
  <c r="C63" i="1"/>
  <c r="C66" i="1"/>
  <c r="C65" i="1"/>
  <c r="D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61" i="1"/>
  <c r="C74" i="1"/>
  <c r="C73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387" i="1" l="1"/>
  <c r="C383" i="1"/>
  <c r="C378" i="1"/>
  <c r="C305" i="1"/>
  <c r="C253" i="1"/>
  <c r="C167" i="1" l="1"/>
  <c r="O817" i="10" l="1"/>
  <c r="M817" i="10"/>
  <c r="J817" i="10"/>
  <c r="H817" i="10"/>
  <c r="G817" i="10"/>
  <c r="F817" i="10"/>
  <c r="E817" i="10"/>
  <c r="D817" i="10"/>
  <c r="X813" i="10"/>
  <c r="X815" i="10" s="1"/>
  <c r="W813" i="10"/>
  <c r="W815" i="10" s="1"/>
  <c r="A813" i="10"/>
  <c r="T812" i="10"/>
  <c r="S812" i="10"/>
  <c r="R812" i="10"/>
  <c r="Q812" i="10"/>
  <c r="P812" i="10"/>
  <c r="C812" i="10"/>
  <c r="A812" i="10"/>
  <c r="T811" i="10"/>
  <c r="S811" i="10"/>
  <c r="R811" i="10"/>
  <c r="Q811" i="10"/>
  <c r="P811" i="10"/>
  <c r="C811" i="10"/>
  <c r="A811" i="10"/>
  <c r="T810" i="10"/>
  <c r="S810" i="10"/>
  <c r="R810" i="10"/>
  <c r="Q810" i="10"/>
  <c r="P810" i="10"/>
  <c r="H810" i="10"/>
  <c r="C810" i="10"/>
  <c r="A810" i="10"/>
  <c r="T809" i="10"/>
  <c r="S809" i="10"/>
  <c r="R809" i="10"/>
  <c r="Q809" i="10"/>
  <c r="P809" i="10"/>
  <c r="C809" i="10"/>
  <c r="A809" i="10"/>
  <c r="T808" i="10"/>
  <c r="S808" i="10"/>
  <c r="R808" i="10"/>
  <c r="Q808" i="10"/>
  <c r="P808" i="10"/>
  <c r="C808" i="10"/>
  <c r="A808" i="10"/>
  <c r="T807" i="10"/>
  <c r="S807" i="10"/>
  <c r="R807" i="10"/>
  <c r="Q807" i="10"/>
  <c r="P807" i="10"/>
  <c r="C807" i="10"/>
  <c r="A807" i="10"/>
  <c r="T806" i="10"/>
  <c r="S806" i="10"/>
  <c r="R806" i="10"/>
  <c r="Q806" i="10"/>
  <c r="P806" i="10"/>
  <c r="C806" i="10"/>
  <c r="A806" i="10"/>
  <c r="T805" i="10"/>
  <c r="S805" i="10"/>
  <c r="R805" i="10"/>
  <c r="Q805" i="10"/>
  <c r="P805" i="10"/>
  <c r="C805" i="10"/>
  <c r="A805" i="10"/>
  <c r="T804" i="10"/>
  <c r="S804" i="10"/>
  <c r="R804" i="10"/>
  <c r="Q804" i="10"/>
  <c r="P804" i="10"/>
  <c r="C804" i="10"/>
  <c r="A804" i="10"/>
  <c r="T803" i="10"/>
  <c r="S803" i="10"/>
  <c r="R803" i="10"/>
  <c r="Q803" i="10"/>
  <c r="P803" i="10"/>
  <c r="C803" i="10"/>
  <c r="A803" i="10"/>
  <c r="T802" i="10"/>
  <c r="S802" i="10"/>
  <c r="R802" i="10"/>
  <c r="Q802" i="10"/>
  <c r="P802" i="10"/>
  <c r="C802" i="10"/>
  <c r="A802" i="10"/>
  <c r="T801" i="10"/>
  <c r="S801" i="10"/>
  <c r="R801" i="10"/>
  <c r="Q801" i="10"/>
  <c r="P801" i="10"/>
  <c r="C801" i="10"/>
  <c r="A801" i="10"/>
  <c r="T800" i="10"/>
  <c r="S800" i="10"/>
  <c r="R800" i="10"/>
  <c r="Q800" i="10"/>
  <c r="P800" i="10"/>
  <c r="C800" i="10"/>
  <c r="A800" i="10"/>
  <c r="T799" i="10"/>
  <c r="S799" i="10"/>
  <c r="R799" i="10"/>
  <c r="Q799" i="10"/>
  <c r="P799" i="10"/>
  <c r="C799" i="10"/>
  <c r="A799" i="10"/>
  <c r="T798" i="10"/>
  <c r="S798" i="10"/>
  <c r="R798" i="10"/>
  <c r="Q798" i="10"/>
  <c r="P798" i="10"/>
  <c r="C798" i="10"/>
  <c r="A798" i="10"/>
  <c r="T797" i="10"/>
  <c r="S797" i="10"/>
  <c r="R797" i="10"/>
  <c r="Q797" i="10"/>
  <c r="P797" i="10"/>
  <c r="C797" i="10"/>
  <c r="A797" i="10"/>
  <c r="T796" i="10"/>
  <c r="S796" i="10"/>
  <c r="R796" i="10"/>
  <c r="Q796" i="10"/>
  <c r="P796" i="10"/>
  <c r="C796" i="10"/>
  <c r="A796" i="10"/>
  <c r="T795" i="10"/>
  <c r="S795" i="10"/>
  <c r="R795" i="10"/>
  <c r="Q795" i="10"/>
  <c r="P795" i="10"/>
  <c r="C795" i="10"/>
  <c r="A795" i="10"/>
  <c r="T794" i="10"/>
  <c r="S794" i="10"/>
  <c r="R794" i="10"/>
  <c r="Q794" i="10"/>
  <c r="P794" i="10"/>
  <c r="C794" i="10"/>
  <c r="A794" i="10"/>
  <c r="T793" i="10"/>
  <c r="S793" i="10"/>
  <c r="R793" i="10"/>
  <c r="Q793" i="10"/>
  <c r="P793" i="10"/>
  <c r="C793" i="10"/>
  <c r="A793" i="10"/>
  <c r="T792" i="10"/>
  <c r="S792" i="10"/>
  <c r="R792" i="10"/>
  <c r="Q792" i="10"/>
  <c r="P792" i="10"/>
  <c r="C792" i="10"/>
  <c r="A792" i="10"/>
  <c r="T791" i="10"/>
  <c r="S791" i="10"/>
  <c r="R791" i="10"/>
  <c r="Q791" i="10"/>
  <c r="P791" i="10"/>
  <c r="C791" i="10"/>
  <c r="A791" i="10"/>
  <c r="T790" i="10"/>
  <c r="S790" i="10"/>
  <c r="R790" i="10"/>
  <c r="Q790" i="10"/>
  <c r="P790" i="10"/>
  <c r="C790" i="10"/>
  <c r="A790" i="10"/>
  <c r="T789" i="10"/>
  <c r="S789" i="10"/>
  <c r="R789" i="10"/>
  <c r="Q789" i="10"/>
  <c r="P789" i="10"/>
  <c r="C789" i="10"/>
  <c r="A789" i="10"/>
  <c r="T788" i="10"/>
  <c r="S788" i="10"/>
  <c r="R788" i="10"/>
  <c r="Q788" i="10"/>
  <c r="P788" i="10"/>
  <c r="C788" i="10"/>
  <c r="B788" i="10"/>
  <c r="A788" i="10"/>
  <c r="T787" i="10"/>
  <c r="S787" i="10"/>
  <c r="R787" i="10"/>
  <c r="Q787" i="10"/>
  <c r="P787" i="10"/>
  <c r="F787" i="10"/>
  <c r="C787" i="10"/>
  <c r="A787" i="10"/>
  <c r="T786" i="10"/>
  <c r="S786" i="10"/>
  <c r="R786" i="10"/>
  <c r="Q786" i="10"/>
  <c r="P786" i="10"/>
  <c r="C786" i="10"/>
  <c r="A786" i="10"/>
  <c r="T785" i="10"/>
  <c r="S785" i="10"/>
  <c r="R785" i="10"/>
  <c r="Q785" i="10"/>
  <c r="P785" i="10"/>
  <c r="F785" i="10"/>
  <c r="C785" i="10"/>
  <c r="A785" i="10"/>
  <c r="T784" i="10"/>
  <c r="S784" i="10"/>
  <c r="R784" i="10"/>
  <c r="Q784" i="10"/>
  <c r="P784" i="10"/>
  <c r="C784" i="10"/>
  <c r="B784" i="10"/>
  <c r="A784" i="10"/>
  <c r="T783" i="10"/>
  <c r="S783" i="10"/>
  <c r="R783" i="10"/>
  <c r="Q783" i="10"/>
  <c r="P783" i="10"/>
  <c r="C783" i="10"/>
  <c r="B783" i="10"/>
  <c r="A783" i="10"/>
  <c r="T782" i="10"/>
  <c r="S782" i="10"/>
  <c r="R782" i="10"/>
  <c r="Q782" i="10"/>
  <c r="P782" i="10"/>
  <c r="C782" i="10"/>
  <c r="B782" i="10"/>
  <c r="A782" i="10"/>
  <c r="T781" i="10"/>
  <c r="S781" i="10"/>
  <c r="R781" i="10"/>
  <c r="Q781" i="10"/>
  <c r="P781" i="10"/>
  <c r="C781" i="10"/>
  <c r="A781" i="10"/>
  <c r="T780" i="10"/>
  <c r="S780" i="10"/>
  <c r="R780" i="10"/>
  <c r="Q780" i="10"/>
  <c r="P780" i="10"/>
  <c r="C780" i="10"/>
  <c r="A780" i="10"/>
  <c r="T779" i="10"/>
  <c r="S779" i="10"/>
  <c r="R779" i="10"/>
  <c r="Q779" i="10"/>
  <c r="P779" i="10"/>
  <c r="C779" i="10"/>
  <c r="A779" i="10"/>
  <c r="T778" i="10"/>
  <c r="S778" i="10"/>
  <c r="R778" i="10"/>
  <c r="Q778" i="10"/>
  <c r="P778" i="10"/>
  <c r="C778" i="10"/>
  <c r="B778" i="10"/>
  <c r="A778" i="10"/>
  <c r="T777" i="10"/>
  <c r="S777" i="10"/>
  <c r="R777" i="10"/>
  <c r="Q777" i="10"/>
  <c r="P777" i="10"/>
  <c r="C777" i="10"/>
  <c r="B777" i="10"/>
  <c r="A777" i="10"/>
  <c r="T776" i="10"/>
  <c r="S776" i="10"/>
  <c r="R776" i="10"/>
  <c r="Q776" i="10"/>
  <c r="P776" i="10"/>
  <c r="C776" i="10"/>
  <c r="B776" i="10"/>
  <c r="A776" i="10"/>
  <c r="T775" i="10"/>
  <c r="S775" i="10"/>
  <c r="R775" i="10"/>
  <c r="Q775" i="10"/>
  <c r="P775" i="10"/>
  <c r="C775" i="10"/>
  <c r="B775" i="10"/>
  <c r="A775" i="10"/>
  <c r="T774" i="10"/>
  <c r="S774" i="10"/>
  <c r="R774" i="10"/>
  <c r="Q774" i="10"/>
  <c r="P774" i="10"/>
  <c r="C774" i="10"/>
  <c r="B774" i="10"/>
  <c r="A774" i="10"/>
  <c r="T773" i="10"/>
  <c r="S773" i="10"/>
  <c r="R773" i="10"/>
  <c r="Q773" i="10"/>
  <c r="P773" i="10"/>
  <c r="C773" i="10"/>
  <c r="B773" i="10"/>
  <c r="A773" i="10"/>
  <c r="T772" i="10"/>
  <c r="S772" i="10"/>
  <c r="R772" i="10"/>
  <c r="Q772" i="10"/>
  <c r="P772" i="10"/>
  <c r="C772" i="10"/>
  <c r="B772" i="10"/>
  <c r="A772" i="10"/>
  <c r="T771" i="10"/>
  <c r="S771" i="10"/>
  <c r="R771" i="10"/>
  <c r="Q771" i="10"/>
  <c r="P771" i="10"/>
  <c r="C771" i="10"/>
  <c r="B771" i="10"/>
  <c r="A771" i="10"/>
  <c r="T770" i="10"/>
  <c r="S770" i="10"/>
  <c r="R770" i="10"/>
  <c r="Q770" i="10"/>
  <c r="P770" i="10"/>
  <c r="C770" i="10"/>
  <c r="B770" i="10"/>
  <c r="A770" i="10"/>
  <c r="T769" i="10"/>
  <c r="S769" i="10"/>
  <c r="R769" i="10"/>
  <c r="Q769" i="10"/>
  <c r="P769" i="10"/>
  <c r="C769" i="10"/>
  <c r="B769" i="10"/>
  <c r="A769" i="10"/>
  <c r="T768" i="10"/>
  <c r="S768" i="10"/>
  <c r="R768" i="10"/>
  <c r="Q768" i="10"/>
  <c r="P768" i="10"/>
  <c r="C768" i="10"/>
  <c r="B768" i="10"/>
  <c r="A768" i="10"/>
  <c r="T767" i="10"/>
  <c r="S767" i="10"/>
  <c r="R767" i="10"/>
  <c r="Q767" i="10"/>
  <c r="P767" i="10"/>
  <c r="C767" i="10"/>
  <c r="B767" i="10"/>
  <c r="A767" i="10"/>
  <c r="T766" i="10"/>
  <c r="S766" i="10"/>
  <c r="R766" i="10"/>
  <c r="Q766" i="10"/>
  <c r="P766" i="10"/>
  <c r="C766" i="10"/>
  <c r="B766" i="10"/>
  <c r="A766" i="10"/>
  <c r="T765" i="10"/>
  <c r="S765" i="10"/>
  <c r="R765" i="10"/>
  <c r="Q765" i="10"/>
  <c r="P765" i="10"/>
  <c r="C765" i="10"/>
  <c r="B765" i="10"/>
  <c r="A765" i="10"/>
  <c r="T764" i="10"/>
  <c r="S764" i="10"/>
  <c r="R764" i="10"/>
  <c r="Q764" i="10"/>
  <c r="P764" i="10"/>
  <c r="C764" i="10"/>
  <c r="B764" i="10"/>
  <c r="A764" i="10"/>
  <c r="T763" i="10"/>
  <c r="S763" i="10"/>
  <c r="R763" i="10"/>
  <c r="Q763" i="10"/>
  <c r="P763" i="10"/>
  <c r="C763" i="10"/>
  <c r="B763" i="10"/>
  <c r="A763" i="10"/>
  <c r="T762" i="10"/>
  <c r="S762" i="10"/>
  <c r="R762" i="10"/>
  <c r="Q762" i="10"/>
  <c r="P762" i="10"/>
  <c r="C762" i="10"/>
  <c r="B762" i="10"/>
  <c r="A762" i="10"/>
  <c r="T761" i="10"/>
  <c r="S761" i="10"/>
  <c r="R761" i="10"/>
  <c r="Q761" i="10"/>
  <c r="P761" i="10"/>
  <c r="C761" i="10"/>
  <c r="B761" i="10"/>
  <c r="A761" i="10"/>
  <c r="T760" i="10"/>
  <c r="S760" i="10"/>
  <c r="R760" i="10"/>
  <c r="Q760" i="10"/>
  <c r="P760" i="10"/>
  <c r="C760" i="10"/>
  <c r="B760" i="10"/>
  <c r="A760" i="10"/>
  <c r="T759" i="10"/>
  <c r="S759" i="10"/>
  <c r="R759" i="10"/>
  <c r="Q759" i="10"/>
  <c r="P759" i="10"/>
  <c r="C759" i="10"/>
  <c r="A759" i="10"/>
  <c r="T758" i="10"/>
  <c r="S758" i="10"/>
  <c r="R758" i="10"/>
  <c r="Q758" i="10"/>
  <c r="P758" i="10"/>
  <c r="C758" i="10"/>
  <c r="B758" i="10"/>
  <c r="A758" i="10"/>
  <c r="T757" i="10"/>
  <c r="S757" i="10"/>
  <c r="R757" i="10"/>
  <c r="Q757" i="10"/>
  <c r="P757" i="10"/>
  <c r="C757" i="10"/>
  <c r="B757" i="10"/>
  <c r="A757" i="10"/>
  <c r="T756" i="10"/>
  <c r="S756" i="10"/>
  <c r="R756" i="10"/>
  <c r="Q756" i="10"/>
  <c r="P756" i="10"/>
  <c r="C756" i="10"/>
  <c r="B756" i="10"/>
  <c r="A756" i="10"/>
  <c r="T755" i="10"/>
  <c r="S755" i="10"/>
  <c r="R755" i="10"/>
  <c r="Q755" i="10"/>
  <c r="P755" i="10"/>
  <c r="C755" i="10"/>
  <c r="B755" i="10"/>
  <c r="A755" i="10"/>
  <c r="T754" i="10"/>
  <c r="S754" i="10"/>
  <c r="R754" i="10"/>
  <c r="Q754" i="10"/>
  <c r="P754" i="10"/>
  <c r="C754" i="10"/>
  <c r="B754" i="10"/>
  <c r="A754" i="10"/>
  <c r="T753" i="10"/>
  <c r="S753" i="10"/>
  <c r="R753" i="10"/>
  <c r="Q753" i="10"/>
  <c r="P753" i="10"/>
  <c r="C753" i="10"/>
  <c r="B753" i="10"/>
  <c r="A753" i="10"/>
  <c r="T752" i="10"/>
  <c r="S752" i="10"/>
  <c r="R752" i="10"/>
  <c r="Q752" i="10"/>
  <c r="P752" i="10"/>
  <c r="C752" i="10"/>
  <c r="B752" i="10"/>
  <c r="A752" i="10"/>
  <c r="T751" i="10"/>
  <c r="S751" i="10"/>
  <c r="R751" i="10"/>
  <c r="Q751" i="10"/>
  <c r="P751" i="10"/>
  <c r="C751" i="10"/>
  <c r="A751" i="10"/>
  <c r="T750" i="10"/>
  <c r="S750" i="10"/>
  <c r="R750" i="10"/>
  <c r="Q750" i="10"/>
  <c r="P750" i="10"/>
  <c r="C750" i="10"/>
  <c r="A750" i="10"/>
  <c r="T749" i="10"/>
  <c r="S749" i="10"/>
  <c r="R749" i="10"/>
  <c r="Q749" i="10"/>
  <c r="P749" i="10"/>
  <c r="C749" i="10"/>
  <c r="B749" i="10"/>
  <c r="A749" i="10"/>
  <c r="T748" i="10"/>
  <c r="S748" i="10"/>
  <c r="R748" i="10"/>
  <c r="Q748" i="10"/>
  <c r="P748" i="10"/>
  <c r="C748" i="10"/>
  <c r="B748" i="10"/>
  <c r="A748" i="10"/>
  <c r="T747" i="10"/>
  <c r="S747" i="10"/>
  <c r="R747" i="10"/>
  <c r="Q747" i="10"/>
  <c r="P747" i="10"/>
  <c r="C747" i="10"/>
  <c r="B747" i="10"/>
  <c r="A747" i="10"/>
  <c r="T746" i="10"/>
  <c r="S746" i="10"/>
  <c r="R746" i="10"/>
  <c r="Q746" i="10"/>
  <c r="P746" i="10"/>
  <c r="C746" i="10"/>
  <c r="B746" i="10"/>
  <c r="A746" i="10"/>
  <c r="T745" i="10"/>
  <c r="S745" i="10"/>
  <c r="R745" i="10"/>
  <c r="Q745" i="10"/>
  <c r="P745" i="10"/>
  <c r="C745" i="10"/>
  <c r="B745" i="10"/>
  <c r="A745" i="10"/>
  <c r="T744" i="10"/>
  <c r="S744" i="10"/>
  <c r="R744" i="10"/>
  <c r="Q744" i="10"/>
  <c r="P744" i="10"/>
  <c r="C744" i="10"/>
  <c r="B744" i="10"/>
  <c r="A744" i="10"/>
  <c r="T743" i="10"/>
  <c r="S743" i="10"/>
  <c r="R743" i="10"/>
  <c r="Q743" i="10"/>
  <c r="P743" i="10"/>
  <c r="C743" i="10"/>
  <c r="B743" i="10"/>
  <c r="A743" i="10"/>
  <c r="T742" i="10"/>
  <c r="S742" i="10"/>
  <c r="R742" i="10"/>
  <c r="Q742" i="10"/>
  <c r="P742" i="10"/>
  <c r="C742" i="10"/>
  <c r="B742" i="10"/>
  <c r="A742" i="10"/>
  <c r="T741" i="10"/>
  <c r="S741" i="10"/>
  <c r="R741" i="10"/>
  <c r="Q741" i="10"/>
  <c r="P741" i="10"/>
  <c r="C741" i="10"/>
  <c r="B741" i="10"/>
  <c r="A741" i="10"/>
  <c r="T740" i="10"/>
  <c r="S740" i="10"/>
  <c r="R740" i="10"/>
  <c r="Q740" i="10"/>
  <c r="P740" i="10"/>
  <c r="M740" i="10"/>
  <c r="C740" i="10"/>
  <c r="B740" i="10"/>
  <c r="A740" i="10"/>
  <c r="T739" i="10"/>
  <c r="S739" i="10"/>
  <c r="R739" i="10"/>
  <c r="Q739" i="10"/>
  <c r="P739" i="10"/>
  <c r="C739" i="10"/>
  <c r="B739" i="10"/>
  <c r="A739" i="10"/>
  <c r="T738" i="10"/>
  <c r="S738" i="10"/>
  <c r="R738" i="10"/>
  <c r="Q738" i="10"/>
  <c r="P738" i="10"/>
  <c r="C738" i="10"/>
  <c r="B738" i="10"/>
  <c r="A738" i="10"/>
  <c r="T737" i="10"/>
  <c r="S737" i="10"/>
  <c r="R737" i="10"/>
  <c r="Q737" i="10"/>
  <c r="P737" i="10"/>
  <c r="C737" i="10"/>
  <c r="B737" i="10"/>
  <c r="A737" i="10"/>
  <c r="T736" i="10"/>
  <c r="S736" i="10"/>
  <c r="R736" i="10"/>
  <c r="Q736" i="10"/>
  <c r="P736" i="10"/>
  <c r="C736" i="10"/>
  <c r="B736" i="10"/>
  <c r="A736" i="10"/>
  <c r="T735" i="10"/>
  <c r="S735" i="10"/>
  <c r="R735" i="10"/>
  <c r="Q735" i="10"/>
  <c r="P735" i="10"/>
  <c r="C735" i="10"/>
  <c r="B735" i="10"/>
  <c r="A735" i="10"/>
  <c r="T734" i="10"/>
  <c r="S734" i="10"/>
  <c r="R734" i="10"/>
  <c r="Q734" i="10"/>
  <c r="P734" i="10"/>
  <c r="C734" i="10"/>
  <c r="C815" i="10" s="1"/>
  <c r="B734" i="10"/>
  <c r="A734" i="10"/>
  <c r="CF730" i="10"/>
  <c r="CE730" i="10"/>
  <c r="CB730" i="10"/>
  <c r="CA730" i="10"/>
  <c r="BZ730" i="10"/>
  <c r="BY730" i="10"/>
  <c r="BW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I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S722" i="10"/>
  <c r="BR722" i="10"/>
  <c r="BQ722" i="10"/>
  <c r="BP722" i="10"/>
  <c r="BO722" i="10"/>
  <c r="BN722" i="10"/>
  <c r="BM722" i="10"/>
  <c r="BL722" i="10"/>
  <c r="BK722" i="10"/>
  <c r="BJ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I722" i="10"/>
  <c r="H722" i="10"/>
  <c r="G722" i="10"/>
  <c r="F722" i="10"/>
  <c r="E722" i="10"/>
  <c r="D722" i="10"/>
  <c r="C722" i="10"/>
  <c r="B722" i="10"/>
  <c r="A722" i="10"/>
  <c r="E550" i="10"/>
  <c r="F546" i="10"/>
  <c r="E546" i="10"/>
  <c r="H546" i="10"/>
  <c r="H545" i="10"/>
  <c r="F545" i="10"/>
  <c r="E545" i="10"/>
  <c r="E544" i="10"/>
  <c r="E540" i="10"/>
  <c r="E539" i="10"/>
  <c r="H539" i="10"/>
  <c r="H538" i="10"/>
  <c r="F538" i="10"/>
  <c r="E538" i="10"/>
  <c r="H537" i="10"/>
  <c r="F537" i="10"/>
  <c r="E537" i="10"/>
  <c r="F536" i="10"/>
  <c r="E536" i="10"/>
  <c r="H536" i="10"/>
  <c r="F535" i="10"/>
  <c r="E535" i="10"/>
  <c r="H535" i="10"/>
  <c r="E534" i="10"/>
  <c r="H534" i="10"/>
  <c r="E533" i="10"/>
  <c r="E532" i="10"/>
  <c r="H532" i="10"/>
  <c r="E531" i="10"/>
  <c r="F531" i="10"/>
  <c r="F530" i="10"/>
  <c r="E530" i="10"/>
  <c r="H529" i="10"/>
  <c r="F529" i="10"/>
  <c r="E529" i="10"/>
  <c r="F528" i="10"/>
  <c r="E528" i="10"/>
  <c r="H528" i="10"/>
  <c r="F527" i="10"/>
  <c r="E527" i="10"/>
  <c r="H527" i="10"/>
  <c r="E526" i="10"/>
  <c r="H526" i="10"/>
  <c r="E525" i="10"/>
  <c r="E524" i="10"/>
  <c r="E523" i="10"/>
  <c r="F523" i="10"/>
  <c r="F522" i="10"/>
  <c r="E522" i="10"/>
  <c r="F521" i="10"/>
  <c r="E520" i="10"/>
  <c r="H520" i="10"/>
  <c r="E519" i="10"/>
  <c r="E518" i="10"/>
  <c r="E517" i="10"/>
  <c r="F517" i="10"/>
  <c r="F516" i="10"/>
  <c r="E516" i="10"/>
  <c r="F515" i="10"/>
  <c r="E515" i="10"/>
  <c r="F514" i="10"/>
  <c r="E514" i="10"/>
  <c r="F512" i="10"/>
  <c r="H511" i="10"/>
  <c r="F511" i="10"/>
  <c r="E511" i="10"/>
  <c r="F510" i="10"/>
  <c r="E510" i="10"/>
  <c r="H510" i="10"/>
  <c r="E509" i="10"/>
  <c r="F509" i="10"/>
  <c r="H508" i="10"/>
  <c r="E508" i="10"/>
  <c r="F508" i="10"/>
  <c r="E507" i="10"/>
  <c r="E506" i="10"/>
  <c r="H505" i="10"/>
  <c r="E505" i="10"/>
  <c r="F505" i="10"/>
  <c r="H504" i="10"/>
  <c r="F504" i="10"/>
  <c r="E504" i="10"/>
  <c r="H503" i="10"/>
  <c r="F503" i="10"/>
  <c r="E503" i="10"/>
  <c r="F502" i="10"/>
  <c r="E502" i="10"/>
  <c r="H502" i="10"/>
  <c r="F501" i="10"/>
  <c r="E501" i="10"/>
  <c r="H501" i="10"/>
  <c r="H500" i="10"/>
  <c r="E500" i="10"/>
  <c r="F500" i="10"/>
  <c r="E499" i="10"/>
  <c r="E498" i="10"/>
  <c r="H497" i="10"/>
  <c r="E497" i="10"/>
  <c r="F497" i="10"/>
  <c r="H496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8" i="10"/>
  <c r="B437" i="10"/>
  <c r="B436" i="10"/>
  <c r="B435" i="10"/>
  <c r="B433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2" i="10"/>
  <c r="CD730" i="10" s="1"/>
  <c r="C385" i="10"/>
  <c r="C383" i="10"/>
  <c r="B432" i="10" s="1"/>
  <c r="D372" i="10"/>
  <c r="D367" i="10"/>
  <c r="C448" i="10" s="1"/>
  <c r="D361" i="10"/>
  <c r="N817" i="10" s="1"/>
  <c r="D329" i="10"/>
  <c r="D328" i="10"/>
  <c r="D330" i="10" s="1"/>
  <c r="D319" i="10"/>
  <c r="C307" i="10"/>
  <c r="AJ730" i="10" s="1"/>
  <c r="C305" i="10"/>
  <c r="D290" i="10"/>
  <c r="D283" i="10"/>
  <c r="D275" i="10"/>
  <c r="B476" i="10" s="1"/>
  <c r="D265" i="10"/>
  <c r="D260" i="10"/>
  <c r="D240" i="10"/>
  <c r="B447" i="10" s="1"/>
  <c r="D236" i="10"/>
  <c r="B446" i="10" s="1"/>
  <c r="C223" i="10"/>
  <c r="BT722" i="10" s="1"/>
  <c r="D221" i="10"/>
  <c r="CD722" i="10" s="1"/>
  <c r="D217" i="10"/>
  <c r="C217" i="10"/>
  <c r="D433" i="10" s="1"/>
  <c r="B217" i="10"/>
  <c r="E216" i="10"/>
  <c r="E215" i="10"/>
  <c r="E214" i="10"/>
  <c r="C213" i="10"/>
  <c r="BI722" i="10" s="1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C473" i="10" s="1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C176" i="10"/>
  <c r="J722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141" i="10"/>
  <c r="AK726" i="10" s="1"/>
  <c r="E140" i="10"/>
  <c r="E139" i="10"/>
  <c r="C415" i="10" s="1"/>
  <c r="E138" i="10"/>
  <c r="C414" i="10" s="1"/>
  <c r="E127" i="10"/>
  <c r="CE80" i="10"/>
  <c r="CF79" i="10"/>
  <c r="CE79" i="10"/>
  <c r="CE78" i="10"/>
  <c r="CE77" i="10"/>
  <c r="CE76" i="10"/>
  <c r="AU75" i="10"/>
  <c r="N778" i="10" s="1"/>
  <c r="AM75" i="10"/>
  <c r="N770" i="10" s="1"/>
  <c r="AF75" i="10"/>
  <c r="N763" i="10" s="1"/>
  <c r="AE75" i="10"/>
  <c r="N762" i="10" s="1"/>
  <c r="W75" i="10"/>
  <c r="N754" i="10" s="1"/>
  <c r="O75" i="10"/>
  <c r="N746" i="10" s="1"/>
  <c r="G75" i="10"/>
  <c r="N738" i="10" s="1"/>
  <c r="O779" i="10"/>
  <c r="O778" i="10"/>
  <c r="O777" i="10"/>
  <c r="O776" i="10"/>
  <c r="O775" i="10"/>
  <c r="O774" i="10"/>
  <c r="O773" i="10"/>
  <c r="O771" i="10"/>
  <c r="O770" i="10"/>
  <c r="O769" i="10"/>
  <c r="O768" i="10"/>
  <c r="O767" i="10"/>
  <c r="O766" i="10"/>
  <c r="O765" i="10"/>
  <c r="O763" i="10"/>
  <c r="O762" i="10"/>
  <c r="O761" i="10"/>
  <c r="O760" i="10"/>
  <c r="O759" i="10"/>
  <c r="O758" i="10"/>
  <c r="O757" i="10"/>
  <c r="O755" i="10"/>
  <c r="O754" i="10"/>
  <c r="O753" i="10"/>
  <c r="O752" i="10"/>
  <c r="O751" i="10"/>
  <c r="O750" i="10"/>
  <c r="O749" i="10"/>
  <c r="O747" i="10"/>
  <c r="O746" i="10"/>
  <c r="O745" i="10"/>
  <c r="O744" i="10"/>
  <c r="O743" i="10"/>
  <c r="O742" i="10"/>
  <c r="O741" i="10"/>
  <c r="O739" i="10"/>
  <c r="O738" i="10"/>
  <c r="O737" i="10"/>
  <c r="O736" i="10"/>
  <c r="O735" i="10"/>
  <c r="O734" i="10"/>
  <c r="CD71" i="10"/>
  <c r="C575" i="10" s="1"/>
  <c r="V813" i="10"/>
  <c r="V815" i="10" s="1"/>
  <c r="M812" i="10"/>
  <c r="M811" i="10"/>
  <c r="M810" i="10"/>
  <c r="M809" i="10"/>
  <c r="M808" i="10"/>
  <c r="M807" i="10"/>
  <c r="M805" i="10"/>
  <c r="M804" i="10"/>
  <c r="M803" i="10"/>
  <c r="M802" i="10"/>
  <c r="M801" i="10"/>
  <c r="M800" i="10"/>
  <c r="M799" i="10"/>
  <c r="M797" i="10"/>
  <c r="M796" i="10"/>
  <c r="M795" i="10"/>
  <c r="M794" i="10"/>
  <c r="M793" i="10"/>
  <c r="M792" i="10"/>
  <c r="M791" i="10"/>
  <c r="M789" i="10"/>
  <c r="M788" i="10"/>
  <c r="M787" i="10"/>
  <c r="M786" i="10"/>
  <c r="M785" i="10"/>
  <c r="M784" i="10"/>
  <c r="M783" i="10"/>
  <c r="M781" i="10"/>
  <c r="M780" i="10"/>
  <c r="M779" i="10"/>
  <c r="M778" i="10"/>
  <c r="M777" i="10"/>
  <c r="M776" i="10"/>
  <c r="M775" i="10"/>
  <c r="M773" i="10"/>
  <c r="M772" i="10"/>
  <c r="M771" i="10"/>
  <c r="M770" i="10"/>
  <c r="M769" i="10"/>
  <c r="M768" i="10"/>
  <c r="M767" i="10"/>
  <c r="M765" i="10"/>
  <c r="M764" i="10"/>
  <c r="M763" i="10"/>
  <c r="M762" i="10"/>
  <c r="M761" i="10"/>
  <c r="M760" i="10"/>
  <c r="M759" i="10"/>
  <c r="M757" i="10"/>
  <c r="M756" i="10"/>
  <c r="M755" i="10"/>
  <c r="M754" i="10"/>
  <c r="M753" i="10"/>
  <c r="M752" i="10"/>
  <c r="M751" i="10"/>
  <c r="M749" i="10"/>
  <c r="M748" i="10"/>
  <c r="M747" i="10"/>
  <c r="M746" i="10"/>
  <c r="M745" i="10"/>
  <c r="M744" i="10"/>
  <c r="M743" i="10"/>
  <c r="M741" i="10"/>
  <c r="M739" i="10"/>
  <c r="M738" i="10"/>
  <c r="M737" i="10"/>
  <c r="M736" i="10"/>
  <c r="M735" i="10"/>
  <c r="M734" i="10"/>
  <c r="C438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H812" i="10"/>
  <c r="H811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6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CE60" i="10"/>
  <c r="B53" i="10"/>
  <c r="B49" i="10"/>
  <c r="E141" i="10" l="1"/>
  <c r="D463" i="10" s="1"/>
  <c r="D277" i="10"/>
  <c r="D292" i="10" s="1"/>
  <c r="D341" i="10" s="1"/>
  <c r="C481" i="10" s="1"/>
  <c r="D464" i="10"/>
  <c r="E213" i="10"/>
  <c r="E217" i="10" s="1"/>
  <c r="C478" i="10" s="1"/>
  <c r="CE47" i="10"/>
  <c r="K817" i="10"/>
  <c r="BX730" i="10"/>
  <c r="B434" i="10"/>
  <c r="CE66" i="10"/>
  <c r="I734" i="10"/>
  <c r="I815" i="10" s="1"/>
  <c r="H75" i="10"/>
  <c r="N739" i="10" s="1"/>
  <c r="AN75" i="10"/>
  <c r="N771" i="10" s="1"/>
  <c r="C389" i="10"/>
  <c r="D390" i="10" s="1"/>
  <c r="B441" i="10" s="1"/>
  <c r="H499" i="10"/>
  <c r="F499" i="10"/>
  <c r="H519" i="10"/>
  <c r="F519" i="10"/>
  <c r="CE63" i="10"/>
  <c r="H734" i="10"/>
  <c r="H815" i="10" s="1"/>
  <c r="CE65" i="10"/>
  <c r="H506" i="10"/>
  <c r="F506" i="10"/>
  <c r="G734" i="10"/>
  <c r="G815" i="10" s="1"/>
  <c r="CE64" i="10"/>
  <c r="L734" i="10"/>
  <c r="C439" i="10"/>
  <c r="CE69" i="10"/>
  <c r="P75" i="10"/>
  <c r="N747" i="10" s="1"/>
  <c r="AV75" i="10"/>
  <c r="N779" i="10" s="1"/>
  <c r="H540" i="10"/>
  <c r="F540" i="10"/>
  <c r="K734" i="10"/>
  <c r="K815" i="10" s="1"/>
  <c r="CE68" i="10"/>
  <c r="M742" i="10"/>
  <c r="M750" i="10"/>
  <c r="M758" i="10"/>
  <c r="M766" i="10"/>
  <c r="M774" i="10"/>
  <c r="M782" i="10"/>
  <c r="M790" i="10"/>
  <c r="M798" i="10"/>
  <c r="M806" i="10"/>
  <c r="CE70" i="10"/>
  <c r="AH730" i="10"/>
  <c r="D314" i="10"/>
  <c r="D339" i="10" s="1"/>
  <c r="C482" i="10" s="1"/>
  <c r="F513" i="10"/>
  <c r="CE51" i="10"/>
  <c r="F815" i="10"/>
  <c r="X75" i="10"/>
  <c r="N755" i="10" s="1"/>
  <c r="H507" i="10"/>
  <c r="F507" i="10"/>
  <c r="C816" i="10"/>
  <c r="H612" i="10"/>
  <c r="BI730" i="10"/>
  <c r="CE61" i="10"/>
  <c r="F498" i="10"/>
  <c r="H525" i="10"/>
  <c r="F525" i="10"/>
  <c r="H533" i="10"/>
  <c r="F533" i="10"/>
  <c r="D815" i="10"/>
  <c r="O740" i="10"/>
  <c r="O815" i="10" s="1"/>
  <c r="I75" i="10"/>
  <c r="N740" i="10" s="1"/>
  <c r="O748" i="10"/>
  <c r="Q75" i="10"/>
  <c r="N748" i="10" s="1"/>
  <c r="O756" i="10"/>
  <c r="Y75" i="10"/>
  <c r="N756" i="10" s="1"/>
  <c r="O764" i="10"/>
  <c r="AG75" i="10"/>
  <c r="N764" i="10" s="1"/>
  <c r="O772" i="10"/>
  <c r="AO75" i="10"/>
  <c r="N772" i="10" s="1"/>
  <c r="CE73" i="10"/>
  <c r="S816" i="10"/>
  <c r="J612" i="10"/>
  <c r="D465" i="10"/>
  <c r="T816" i="10"/>
  <c r="L612" i="10"/>
  <c r="F544" i="10"/>
  <c r="J75" i="10"/>
  <c r="N741" i="10" s="1"/>
  <c r="R75" i="10"/>
  <c r="N749" i="10" s="1"/>
  <c r="Z75" i="10"/>
  <c r="N757" i="10" s="1"/>
  <c r="AH75" i="10"/>
  <c r="N765" i="10" s="1"/>
  <c r="AP75" i="10"/>
  <c r="N773" i="10" s="1"/>
  <c r="P816" i="10"/>
  <c r="D612" i="10"/>
  <c r="B465" i="10"/>
  <c r="F520" i="10"/>
  <c r="F526" i="10"/>
  <c r="F534" i="10"/>
  <c r="K75" i="10"/>
  <c r="N742" i="10" s="1"/>
  <c r="S75" i="10"/>
  <c r="N750" i="10" s="1"/>
  <c r="AA75" i="10"/>
  <c r="N758" i="10" s="1"/>
  <c r="AI75" i="10"/>
  <c r="N766" i="10" s="1"/>
  <c r="AQ75" i="10"/>
  <c r="N774" i="10" s="1"/>
  <c r="CF76" i="10"/>
  <c r="D368" i="10"/>
  <c r="D373" i="10" s="1"/>
  <c r="B444" i="10"/>
  <c r="D75" i="10"/>
  <c r="N735" i="10" s="1"/>
  <c r="L75" i="10"/>
  <c r="N743" i="10" s="1"/>
  <c r="T75" i="10"/>
  <c r="N751" i="10" s="1"/>
  <c r="AB75" i="10"/>
  <c r="N759" i="10" s="1"/>
  <c r="AJ75" i="10"/>
  <c r="N767" i="10" s="1"/>
  <c r="AR75" i="10"/>
  <c r="N775" i="10" s="1"/>
  <c r="Q816" i="10"/>
  <c r="G612" i="10"/>
  <c r="D438" i="10"/>
  <c r="F518" i="10"/>
  <c r="F524" i="10"/>
  <c r="F532" i="10"/>
  <c r="E75" i="10"/>
  <c r="N736" i="10" s="1"/>
  <c r="M75" i="10"/>
  <c r="N744" i="10" s="1"/>
  <c r="U75" i="10"/>
  <c r="N752" i="10" s="1"/>
  <c r="AC75" i="10"/>
  <c r="N760" i="10" s="1"/>
  <c r="AK75" i="10"/>
  <c r="N768" i="10" s="1"/>
  <c r="AS75" i="10"/>
  <c r="N776" i="10" s="1"/>
  <c r="CF77" i="10"/>
  <c r="D177" i="10"/>
  <c r="D434" i="10" s="1"/>
  <c r="E204" i="10"/>
  <c r="C476" i="10" s="1"/>
  <c r="D229" i="10"/>
  <c r="F539" i="10"/>
  <c r="H550" i="10"/>
  <c r="F550" i="10"/>
  <c r="U813" i="10"/>
  <c r="U815" i="10" s="1"/>
  <c r="C615" i="10"/>
  <c r="F75" i="10"/>
  <c r="N737" i="10" s="1"/>
  <c r="N75" i="10"/>
  <c r="N745" i="10" s="1"/>
  <c r="V75" i="10"/>
  <c r="N753" i="10" s="1"/>
  <c r="AD75" i="10"/>
  <c r="N761" i="10" s="1"/>
  <c r="AL75" i="10"/>
  <c r="N769" i="10" s="1"/>
  <c r="AT75" i="10"/>
  <c r="N777" i="10" s="1"/>
  <c r="R816" i="10"/>
  <c r="I612" i="10"/>
  <c r="I817" i="10"/>
  <c r="BV730" i="10"/>
  <c r="R815" i="10"/>
  <c r="Q815" i="10"/>
  <c r="S815" i="10"/>
  <c r="T815" i="10"/>
  <c r="P815" i="10"/>
  <c r="D391" i="10" l="1"/>
  <c r="D393" i="10" s="1"/>
  <c r="D396" i="10" s="1"/>
  <c r="L815" i="10"/>
  <c r="M815" i="10"/>
  <c r="G816" i="10"/>
  <c r="F612" i="10"/>
  <c r="C430" i="10"/>
  <c r="K816" i="10"/>
  <c r="C434" i="10"/>
  <c r="B445" i="10"/>
  <c r="D242" i="10"/>
  <c r="B448" i="10" s="1"/>
  <c r="I816" i="10"/>
  <c r="C432" i="10"/>
  <c r="F816" i="10"/>
  <c r="C429" i="10"/>
  <c r="BY52" i="10"/>
  <c r="BY67" i="10" s="1"/>
  <c r="J808" i="10" s="1"/>
  <c r="BQ52" i="10"/>
  <c r="BQ67" i="10" s="1"/>
  <c r="J800" i="10" s="1"/>
  <c r="BI52" i="10"/>
  <c r="BI67" i="10" s="1"/>
  <c r="J792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L52" i="10"/>
  <c r="L67" i="10" s="1"/>
  <c r="J743" i="10" s="1"/>
  <c r="D52" i="10"/>
  <c r="D67" i="10" s="1"/>
  <c r="J735" i="10" s="1"/>
  <c r="F52" i="10"/>
  <c r="F67" i="10" s="1"/>
  <c r="J737" i="10" s="1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BV52" i="10"/>
  <c r="BV67" i="10" s="1"/>
  <c r="J805" i="10" s="1"/>
  <c r="BN52" i="10"/>
  <c r="BN67" i="10" s="1"/>
  <c r="J797" i="10" s="1"/>
  <c r="AX52" i="10"/>
  <c r="AX67" i="10" s="1"/>
  <c r="J781" i="10" s="1"/>
  <c r="AP52" i="10"/>
  <c r="AP67" i="10" s="1"/>
  <c r="J773" i="10" s="1"/>
  <c r="Z52" i="10"/>
  <c r="Z67" i="10" s="1"/>
  <c r="J757" i="10" s="1"/>
  <c r="J52" i="10"/>
  <c r="J67" i="10" s="1"/>
  <c r="J741" i="10" s="1"/>
  <c r="AL52" i="10"/>
  <c r="AL67" i="10" s="1"/>
  <c r="J769" i="10" s="1"/>
  <c r="BF52" i="10"/>
  <c r="BF67" i="10" s="1"/>
  <c r="J789" i="10" s="1"/>
  <c r="AH52" i="10"/>
  <c r="AH67" i="10" s="1"/>
  <c r="J765" i="10" s="1"/>
  <c r="R52" i="10"/>
  <c r="R67" i="10" s="1"/>
  <c r="J749" i="10" s="1"/>
  <c r="CC52" i="10"/>
  <c r="CC67" i="10" s="1"/>
  <c r="J812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CB52" i="10"/>
  <c r="CB67" i="10" s="1"/>
  <c r="J811" i="10" s="1"/>
  <c r="BT52" i="10"/>
  <c r="BT67" i="10" s="1"/>
  <c r="J803" i="10" s="1"/>
  <c r="BL52" i="10"/>
  <c r="BL67" i="10" s="1"/>
  <c r="J795" i="10" s="1"/>
  <c r="BD52" i="10"/>
  <c r="BD67" i="10" s="1"/>
  <c r="J787" i="10" s="1"/>
  <c r="AV52" i="10"/>
  <c r="AV67" i="10" s="1"/>
  <c r="J779" i="10" s="1"/>
  <c r="AN52" i="10"/>
  <c r="AN67" i="10" s="1"/>
  <c r="J771" i="10" s="1"/>
  <c r="AF52" i="10"/>
  <c r="AF67" i="10" s="1"/>
  <c r="J763" i="10" s="1"/>
  <c r="X52" i="10"/>
  <c r="X67" i="10" s="1"/>
  <c r="J755" i="10" s="1"/>
  <c r="P52" i="10"/>
  <c r="P67" i="10" s="1"/>
  <c r="J747" i="10" s="1"/>
  <c r="H52" i="10"/>
  <c r="H67" i="10" s="1"/>
  <c r="J739" i="10" s="1"/>
  <c r="BR52" i="10"/>
  <c r="BR67" i="10" s="1"/>
  <c r="J801" i="10" s="1"/>
  <c r="CA52" i="10"/>
  <c r="CA67" i="10" s="1"/>
  <c r="J810" i="10" s="1"/>
  <c r="BS52" i="10"/>
  <c r="BS67" i="10" s="1"/>
  <c r="J802" i="10" s="1"/>
  <c r="BK52" i="10"/>
  <c r="BK67" i="10" s="1"/>
  <c r="J794" i="10" s="1"/>
  <c r="BC52" i="10"/>
  <c r="BC67" i="10" s="1"/>
  <c r="J786" i="10" s="1"/>
  <c r="AU52" i="10"/>
  <c r="AU67" i="10" s="1"/>
  <c r="J778" i="10" s="1"/>
  <c r="AM52" i="10"/>
  <c r="AM67" i="10" s="1"/>
  <c r="J770" i="10" s="1"/>
  <c r="AE52" i="10"/>
  <c r="AE67" i="10" s="1"/>
  <c r="J762" i="10" s="1"/>
  <c r="W52" i="10"/>
  <c r="W67" i="10" s="1"/>
  <c r="J754" i="10" s="1"/>
  <c r="O52" i="10"/>
  <c r="O67" i="10" s="1"/>
  <c r="J746" i="10" s="1"/>
  <c r="G52" i="10"/>
  <c r="G67" i="10" s="1"/>
  <c r="J738" i="10" s="1"/>
  <c r="BZ52" i="10"/>
  <c r="BZ67" i="10" s="1"/>
  <c r="J809" i="10" s="1"/>
  <c r="BJ52" i="10"/>
  <c r="BJ67" i="10" s="1"/>
  <c r="J793" i="10" s="1"/>
  <c r="BB52" i="10"/>
  <c r="BB67" i="10" s="1"/>
  <c r="J785" i="10" s="1"/>
  <c r="AT52" i="10"/>
  <c r="AT67" i="10" s="1"/>
  <c r="J777" i="10" s="1"/>
  <c r="AD52" i="10"/>
  <c r="AD67" i="10" s="1"/>
  <c r="J761" i="10" s="1"/>
  <c r="V52" i="10"/>
  <c r="V67" i="10" s="1"/>
  <c r="J753" i="10" s="1"/>
  <c r="N52" i="10"/>
  <c r="N67" i="10" s="1"/>
  <c r="J745" i="10" s="1"/>
  <c r="L817" i="10"/>
  <c r="CC730" i="10"/>
  <c r="B439" i="10"/>
  <c r="B440" i="10" s="1"/>
  <c r="H816" i="10"/>
  <c r="C431" i="10"/>
  <c r="O816" i="10"/>
  <c r="C463" i="10"/>
  <c r="M816" i="10"/>
  <c r="C458" i="10"/>
  <c r="D816" i="10"/>
  <c r="C427" i="10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G48" i="10"/>
  <c r="BG62" i="10" s="1"/>
  <c r="AI48" i="10"/>
  <c r="AI62" i="10" s="1"/>
  <c r="S48" i="10"/>
  <c r="S62" i="10" s="1"/>
  <c r="C48" i="10"/>
  <c r="CA48" i="10"/>
  <c r="CA62" i="10" s="1"/>
  <c r="BK48" i="10"/>
  <c r="BK62" i="10" s="1"/>
  <c r="AU48" i="10"/>
  <c r="AU62" i="10" s="1"/>
  <c r="W48" i="10"/>
  <c r="W62" i="10" s="1"/>
  <c r="G48" i="10"/>
  <c r="G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W48" i="10"/>
  <c r="BW62" i="10" s="1"/>
  <c r="BO48" i="10"/>
  <c r="BO62" i="10" s="1"/>
  <c r="AY48" i="10"/>
  <c r="AY62" i="10" s="1"/>
  <c r="AQ48" i="10"/>
  <c r="AQ62" i="10" s="1"/>
  <c r="AA48" i="10"/>
  <c r="AA62" i="10" s="1"/>
  <c r="K48" i="10"/>
  <c r="K62" i="10" s="1"/>
  <c r="AX48" i="10"/>
  <c r="AX62" i="10" s="1"/>
  <c r="AH48" i="10"/>
  <c r="AH62" i="10" s="1"/>
  <c r="R48" i="10"/>
  <c r="R62" i="10" s="1"/>
  <c r="BV48" i="10"/>
  <c r="BV62" i="10" s="1"/>
  <c r="BN48" i="10"/>
  <c r="BN62" i="10" s="1"/>
  <c r="BF48" i="10"/>
  <c r="BF62" i="10" s="1"/>
  <c r="AP48" i="10"/>
  <c r="AP62" i="10" s="1"/>
  <c r="Z48" i="10"/>
  <c r="Z62" i="10" s="1"/>
  <c r="J48" i="10"/>
  <c r="J62" i="10" s="1"/>
  <c r="BS48" i="10"/>
  <c r="BS62" i="10" s="1"/>
  <c r="BC48" i="10"/>
  <c r="BC62" i="10" s="1"/>
  <c r="AE48" i="10"/>
  <c r="AE62" i="10" s="1"/>
  <c r="O48" i="10"/>
  <c r="O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AM48" i="10"/>
  <c r="AM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L816" i="10"/>
  <c r="C440" i="10"/>
  <c r="E783" i="10" l="1"/>
  <c r="AZ71" i="10"/>
  <c r="E795" i="10"/>
  <c r="BL71" i="10"/>
  <c r="E791" i="10"/>
  <c r="BH71" i="10"/>
  <c r="E788" i="10"/>
  <c r="BE71" i="10"/>
  <c r="E807" i="10"/>
  <c r="BX71" i="10"/>
  <c r="E779" i="10"/>
  <c r="AV71" i="10"/>
  <c r="E756" i="10"/>
  <c r="Y71" i="10"/>
  <c r="E746" i="10"/>
  <c r="O71" i="10"/>
  <c r="E797" i="10"/>
  <c r="BN71" i="10"/>
  <c r="E782" i="10"/>
  <c r="AY71" i="10"/>
  <c r="E775" i="10"/>
  <c r="AR71" i="10"/>
  <c r="E794" i="10"/>
  <c r="BK71" i="10"/>
  <c r="E752" i="10"/>
  <c r="U71" i="10"/>
  <c r="E737" i="10"/>
  <c r="F71" i="10"/>
  <c r="E801" i="10"/>
  <c r="BR71" i="10"/>
  <c r="E805" i="10"/>
  <c r="BV71" i="10"/>
  <c r="E809" i="10"/>
  <c r="BZ71" i="10"/>
  <c r="E772" i="10"/>
  <c r="AO71" i="10"/>
  <c r="E768" i="10"/>
  <c r="AK71" i="10"/>
  <c r="E739" i="10"/>
  <c r="H71" i="10"/>
  <c r="E803" i="10"/>
  <c r="BT71" i="10"/>
  <c r="E780" i="10"/>
  <c r="AW71" i="10"/>
  <c r="E802" i="10"/>
  <c r="BS71" i="10"/>
  <c r="E765" i="10"/>
  <c r="AH71" i="10"/>
  <c r="E735" i="10"/>
  <c r="D71" i="10"/>
  <c r="E799" i="10"/>
  <c r="BP71" i="10"/>
  <c r="E750" i="10"/>
  <c r="S71" i="10"/>
  <c r="E776" i="10"/>
  <c r="AS71" i="10"/>
  <c r="E761" i="10"/>
  <c r="AD71" i="10"/>
  <c r="E764" i="10"/>
  <c r="AG71" i="10"/>
  <c r="E810" i="10"/>
  <c r="CA71" i="10"/>
  <c r="E806" i="10"/>
  <c r="BW71" i="10"/>
  <c r="E811" i="10"/>
  <c r="CB71" i="10"/>
  <c r="E743" i="10"/>
  <c r="L71" i="10"/>
  <c r="E769" i="10"/>
  <c r="AL71" i="10"/>
  <c r="E755" i="10"/>
  <c r="X71" i="10"/>
  <c r="E770" i="10"/>
  <c r="AM71" i="10"/>
  <c r="E796" i="10"/>
  <c r="BM71" i="10"/>
  <c r="E757" i="10"/>
  <c r="Z71" i="10"/>
  <c r="E742" i="10"/>
  <c r="K71" i="10"/>
  <c r="E751" i="10"/>
  <c r="T71" i="10"/>
  <c r="E738" i="10"/>
  <c r="G71" i="10"/>
  <c r="E790" i="10"/>
  <c r="BG71" i="10"/>
  <c r="E792" i="10"/>
  <c r="BI71" i="10"/>
  <c r="E777" i="10"/>
  <c r="AT71" i="10"/>
  <c r="E762" i="10"/>
  <c r="AE71" i="10"/>
  <c r="E760" i="10"/>
  <c r="AC71" i="10"/>
  <c r="E749" i="10"/>
  <c r="R71" i="10"/>
  <c r="CE48" i="10"/>
  <c r="C62" i="10"/>
  <c r="E741" i="10"/>
  <c r="J71" i="10"/>
  <c r="E766" i="10"/>
  <c r="AI71" i="10"/>
  <c r="E740" i="10"/>
  <c r="I71" i="10"/>
  <c r="E773" i="10"/>
  <c r="AP71" i="10"/>
  <c r="E759" i="10"/>
  <c r="AB71" i="10"/>
  <c r="E736" i="10"/>
  <c r="E71" i="10"/>
  <c r="E785" i="10"/>
  <c r="BB71" i="10"/>
  <c r="CE52" i="10"/>
  <c r="C67" i="10"/>
  <c r="E787" i="10"/>
  <c r="BD71" i="10"/>
  <c r="E798" i="10"/>
  <c r="BO71" i="10"/>
  <c r="E745" i="10"/>
  <c r="N71" i="10"/>
  <c r="E786" i="10"/>
  <c r="BC71" i="10"/>
  <c r="E753" i="10"/>
  <c r="V71" i="10"/>
  <c r="E747" i="10"/>
  <c r="P71" i="10"/>
  <c r="E781" i="10"/>
  <c r="AX71" i="10"/>
  <c r="E784" i="10"/>
  <c r="BA71" i="10"/>
  <c r="E763" i="10"/>
  <c r="AF71" i="10"/>
  <c r="E804" i="10"/>
  <c r="BU71" i="10"/>
  <c r="E758" i="10"/>
  <c r="AA71" i="10"/>
  <c r="E754" i="10"/>
  <c r="W71" i="10"/>
  <c r="E800" i="10"/>
  <c r="BQ71" i="10"/>
  <c r="E771" i="10"/>
  <c r="AN71" i="10"/>
  <c r="E748" i="10"/>
  <c r="Q71" i="10"/>
  <c r="E812" i="10"/>
  <c r="CC71" i="10"/>
  <c r="E789" i="10"/>
  <c r="BF71" i="10"/>
  <c r="E774" i="10"/>
  <c r="AQ71" i="10"/>
  <c r="E767" i="10"/>
  <c r="AJ71" i="10"/>
  <c r="E778" i="10"/>
  <c r="AU71" i="10"/>
  <c r="E744" i="10"/>
  <c r="M71" i="10"/>
  <c r="E808" i="10"/>
  <c r="BY71" i="10"/>
  <c r="E793" i="10"/>
  <c r="BJ71" i="10"/>
  <c r="C570" i="10" l="1"/>
  <c r="C645" i="10"/>
  <c r="C705" i="10"/>
  <c r="C533" i="10"/>
  <c r="G533" i="10" s="1"/>
  <c r="C509" i="10"/>
  <c r="C681" i="10"/>
  <c r="C670" i="10"/>
  <c r="C498" i="10"/>
  <c r="C522" i="10"/>
  <c r="C694" i="10"/>
  <c r="C691" i="10"/>
  <c r="C519" i="10"/>
  <c r="G519" i="10" s="1"/>
  <c r="C684" i="10"/>
  <c r="C512" i="10"/>
  <c r="C702" i="10"/>
  <c r="C530" i="10"/>
  <c r="C709" i="10"/>
  <c r="C537" i="10"/>
  <c r="G537" i="10" s="1"/>
  <c r="C636" i="10"/>
  <c r="C553" i="10"/>
  <c r="C678" i="10"/>
  <c r="C506" i="10"/>
  <c r="G506" i="10" s="1"/>
  <c r="C562" i="10"/>
  <c r="C623" i="10"/>
  <c r="C687" i="10"/>
  <c r="C515" i="10"/>
  <c r="C693" i="10"/>
  <c r="C521" i="10"/>
  <c r="C696" i="10"/>
  <c r="C524" i="10"/>
  <c r="C677" i="10"/>
  <c r="C505" i="10"/>
  <c r="G505" i="10" s="1"/>
  <c r="C713" i="10"/>
  <c r="C541" i="10"/>
  <c r="C708" i="10"/>
  <c r="C536" i="10"/>
  <c r="G536" i="10" s="1"/>
  <c r="C641" i="10"/>
  <c r="C566" i="10"/>
  <c r="C627" i="10"/>
  <c r="C560" i="10"/>
  <c r="C700" i="10"/>
  <c r="C528" i="10"/>
  <c r="G528" i="10" s="1"/>
  <c r="C618" i="10"/>
  <c r="C552" i="10"/>
  <c r="C703" i="10"/>
  <c r="C531" i="10"/>
  <c r="C647" i="10"/>
  <c r="C572" i="10"/>
  <c r="C639" i="10"/>
  <c r="C564" i="10"/>
  <c r="C626" i="10"/>
  <c r="C563" i="10"/>
  <c r="C690" i="10"/>
  <c r="C518" i="10"/>
  <c r="C629" i="10"/>
  <c r="C551" i="10"/>
  <c r="C697" i="10"/>
  <c r="C525" i="10"/>
  <c r="G525" i="10" s="1"/>
  <c r="C624" i="10"/>
  <c r="C549" i="10"/>
  <c r="C675" i="10"/>
  <c r="C503" i="10"/>
  <c r="G503" i="10" s="1"/>
  <c r="C672" i="10"/>
  <c r="C500" i="10"/>
  <c r="G500" i="10" s="1"/>
  <c r="C638" i="10"/>
  <c r="C558" i="10"/>
  <c r="C698" i="10"/>
  <c r="C526" i="10"/>
  <c r="G526" i="10" s="1"/>
  <c r="C561" i="10"/>
  <c r="C621" i="10"/>
  <c r="C631" i="10"/>
  <c r="C542" i="10"/>
  <c r="C706" i="10"/>
  <c r="C534" i="10"/>
  <c r="G534" i="10" s="1"/>
  <c r="C671" i="10"/>
  <c r="C499" i="10"/>
  <c r="G499" i="10" s="1"/>
  <c r="C544" i="10"/>
  <c r="C625" i="10"/>
  <c r="C637" i="10"/>
  <c r="C557" i="10"/>
  <c r="C712" i="10"/>
  <c r="C540" i="10"/>
  <c r="G540" i="10" s="1"/>
  <c r="C574" i="10"/>
  <c r="C620" i="10"/>
  <c r="C688" i="10"/>
  <c r="C516" i="10"/>
  <c r="C630" i="10"/>
  <c r="C546" i="10"/>
  <c r="G546" i="10" s="1"/>
  <c r="C633" i="10"/>
  <c r="C548" i="10"/>
  <c r="J734" i="10"/>
  <c r="J815" i="10" s="1"/>
  <c r="CE67" i="10"/>
  <c r="C535" i="10"/>
  <c r="G535" i="10" s="1"/>
  <c r="C707" i="10"/>
  <c r="E734" i="10"/>
  <c r="E815" i="10" s="1"/>
  <c r="CE62" i="10"/>
  <c r="C71" i="10"/>
  <c r="C711" i="10"/>
  <c r="C539" i="10"/>
  <c r="G539" i="10" s="1"/>
  <c r="C685" i="10"/>
  <c r="C513" i="10"/>
  <c r="C704" i="10"/>
  <c r="C532" i="10"/>
  <c r="G532" i="10" s="1"/>
  <c r="C573" i="10"/>
  <c r="C622" i="10"/>
  <c r="C695" i="10"/>
  <c r="C523" i="10"/>
  <c r="C669" i="10"/>
  <c r="C497" i="10"/>
  <c r="G497" i="10" s="1"/>
  <c r="C640" i="10"/>
  <c r="C565" i="10"/>
  <c r="C646" i="10"/>
  <c r="C571" i="10"/>
  <c r="C686" i="10"/>
  <c r="C514" i="10"/>
  <c r="C619" i="10"/>
  <c r="C559" i="10"/>
  <c r="C644" i="10"/>
  <c r="C569" i="10"/>
  <c r="C628" i="10"/>
  <c r="C545" i="10"/>
  <c r="G545" i="10" s="1"/>
  <c r="C617" i="10"/>
  <c r="C555" i="10"/>
  <c r="C529" i="10"/>
  <c r="G529" i="10" s="1"/>
  <c r="C701" i="10"/>
  <c r="C682" i="10"/>
  <c r="C510" i="10"/>
  <c r="G510" i="10" s="1"/>
  <c r="C692" i="10"/>
  <c r="C520" i="10"/>
  <c r="G520" i="10" s="1"/>
  <c r="C616" i="10"/>
  <c r="C543" i="10"/>
  <c r="C679" i="10"/>
  <c r="C507" i="10"/>
  <c r="G507" i="10" s="1"/>
  <c r="C632" i="10"/>
  <c r="C547" i="10"/>
  <c r="C674" i="10"/>
  <c r="C502" i="10"/>
  <c r="G502" i="10" s="1"/>
  <c r="C683" i="10"/>
  <c r="C511" i="10"/>
  <c r="G511" i="10" s="1"/>
  <c r="C634" i="10"/>
  <c r="C554" i="10"/>
  <c r="C676" i="10"/>
  <c r="C504" i="10"/>
  <c r="G504" i="10" s="1"/>
  <c r="C689" i="10"/>
  <c r="C517" i="10"/>
  <c r="C643" i="10"/>
  <c r="C568" i="10"/>
  <c r="C710" i="10"/>
  <c r="C538" i="10"/>
  <c r="G538" i="10" s="1"/>
  <c r="C699" i="10"/>
  <c r="C527" i="10"/>
  <c r="G527" i="10" s="1"/>
  <c r="C501" i="10"/>
  <c r="G501" i="10" s="1"/>
  <c r="C673" i="10"/>
  <c r="C642" i="10"/>
  <c r="C567" i="10"/>
  <c r="C635" i="10"/>
  <c r="C556" i="10"/>
  <c r="C680" i="10"/>
  <c r="C508" i="10"/>
  <c r="G508" i="10" s="1"/>
  <c r="C550" i="10"/>
  <c r="G550" i="10" s="1"/>
  <c r="C614" i="10"/>
  <c r="H530" i="10" l="1"/>
  <c r="G530" i="10"/>
  <c r="G498" i="10"/>
  <c r="H498" i="10" s="1"/>
  <c r="H516" i="10"/>
  <c r="G516" i="10"/>
  <c r="G518" i="10"/>
  <c r="H518" i="10"/>
  <c r="G531" i="10"/>
  <c r="H531" i="10"/>
  <c r="G524" i="10"/>
  <c r="H524" i="10"/>
  <c r="H512" i="10"/>
  <c r="G512" i="10"/>
  <c r="G544" i="10"/>
  <c r="H544" i="10" s="1"/>
  <c r="G509" i="10"/>
  <c r="H509" i="10"/>
  <c r="J816" i="10"/>
  <c r="C433" i="10"/>
  <c r="H521" i="10"/>
  <c r="G521" i="10"/>
  <c r="G513" i="10"/>
  <c r="H513" i="10"/>
  <c r="G514" i="10"/>
  <c r="H514" i="10"/>
  <c r="G523" i="10"/>
  <c r="H523" i="10"/>
  <c r="E816" i="10"/>
  <c r="C428" i="10"/>
  <c r="CE71" i="10"/>
  <c r="C716" i="10" s="1"/>
  <c r="H515" i="10"/>
  <c r="G515" i="10"/>
  <c r="C715" i="10"/>
  <c r="C648" i="10"/>
  <c r="M716" i="10" s="1"/>
  <c r="Y816" i="10" s="1"/>
  <c r="D615" i="10"/>
  <c r="G517" i="10"/>
  <c r="H517" i="10"/>
  <c r="C496" i="10"/>
  <c r="G496" i="10" s="1"/>
  <c r="C668" i="10"/>
  <c r="H522" i="10"/>
  <c r="G522" i="10"/>
  <c r="CE74" i="10" l="1"/>
  <c r="C464" i="10" s="1"/>
  <c r="C75" i="10"/>
  <c r="D711" i="10"/>
  <c r="D710" i="10"/>
  <c r="D700" i="10"/>
  <c r="D692" i="10"/>
  <c r="D684" i="10"/>
  <c r="D676" i="10"/>
  <c r="D668" i="10"/>
  <c r="D709" i="10"/>
  <c r="D705" i="10"/>
  <c r="D697" i="10"/>
  <c r="D689" i="10"/>
  <c r="D681" i="10"/>
  <c r="D673" i="10"/>
  <c r="D712" i="10"/>
  <c r="D704" i="10"/>
  <c r="D696" i="10"/>
  <c r="D688" i="10"/>
  <c r="D680" i="10"/>
  <c r="D672" i="10"/>
  <c r="D703" i="10"/>
  <c r="D682" i="10"/>
  <c r="D675" i="10"/>
  <c r="D620" i="10"/>
  <c r="D616" i="10"/>
  <c r="D713" i="10"/>
  <c r="D690" i="10"/>
  <c r="D683" i="10"/>
  <c r="D627" i="10"/>
  <c r="D716" i="10"/>
  <c r="D708" i="10"/>
  <c r="D698" i="10"/>
  <c r="D691" i="10"/>
  <c r="D677" i="10"/>
  <c r="D623" i="10"/>
  <c r="D619" i="10"/>
  <c r="D699" i="10"/>
  <c r="D685" i="10"/>
  <c r="D678" i="10"/>
  <c r="D670" i="10"/>
  <c r="D625" i="10"/>
  <c r="D706" i="10"/>
  <c r="D693" i="10"/>
  <c r="D686" i="10"/>
  <c r="D671" i="10"/>
  <c r="D701" i="10"/>
  <c r="D694" i="10"/>
  <c r="D679" i="10"/>
  <c r="D669" i="10"/>
  <c r="D647" i="10"/>
  <c r="D641" i="10"/>
  <c r="D633" i="10"/>
  <c r="D707" i="10"/>
  <c r="D702" i="10"/>
  <c r="D646" i="10"/>
  <c r="D638" i="10"/>
  <c r="D630" i="10"/>
  <c r="D626" i="10"/>
  <c r="D618" i="10"/>
  <c r="D674" i="10"/>
  <c r="D643" i="10"/>
  <c r="D635" i="10"/>
  <c r="D617" i="10"/>
  <c r="D687" i="10"/>
  <c r="D645" i="10"/>
  <c r="D640" i="10"/>
  <c r="D632" i="10"/>
  <c r="D629" i="10"/>
  <c r="D637" i="10"/>
  <c r="D642" i="10"/>
  <c r="D634" i="10"/>
  <c r="D628" i="10"/>
  <c r="D624" i="10"/>
  <c r="D695" i="10"/>
  <c r="D639" i="10"/>
  <c r="D631" i="10"/>
  <c r="D622" i="10"/>
  <c r="D621" i="10"/>
  <c r="D644" i="10"/>
  <c r="D636" i="10"/>
  <c r="C441" i="10"/>
  <c r="N734" i="10" l="1"/>
  <c r="N815" i="10" s="1"/>
  <c r="CE75" i="10"/>
  <c r="D715" i="10"/>
  <c r="E623" i="10"/>
  <c r="E612" i="10"/>
  <c r="E711" i="10" l="1"/>
  <c r="E708" i="10"/>
  <c r="E716" i="10"/>
  <c r="E707" i="10"/>
  <c r="E709" i="10"/>
  <c r="E705" i="10"/>
  <c r="E697" i="10"/>
  <c r="E689" i="10"/>
  <c r="E681" i="10"/>
  <c r="E673" i="10"/>
  <c r="E710" i="10"/>
  <c r="E702" i="10"/>
  <c r="E694" i="10"/>
  <c r="E686" i="10"/>
  <c r="E678" i="10"/>
  <c r="E670" i="10"/>
  <c r="E713" i="10"/>
  <c r="E701" i="10"/>
  <c r="E693" i="10"/>
  <c r="E685" i="10"/>
  <c r="E677" i="10"/>
  <c r="E704" i="10"/>
  <c r="E690" i="10"/>
  <c r="E683" i="10"/>
  <c r="E627" i="10"/>
  <c r="E698" i="10"/>
  <c r="E691" i="10"/>
  <c r="E676" i="10"/>
  <c r="E699" i="10"/>
  <c r="E684" i="10"/>
  <c r="E625" i="10"/>
  <c r="E706" i="10"/>
  <c r="E692" i="10"/>
  <c r="E671" i="10"/>
  <c r="E628" i="10"/>
  <c r="E712" i="10"/>
  <c r="E700" i="10"/>
  <c r="E679" i="10"/>
  <c r="E672" i="10"/>
  <c r="E669" i="10"/>
  <c r="E687" i="10"/>
  <c r="E680" i="10"/>
  <c r="E646" i="10"/>
  <c r="E645" i="10"/>
  <c r="E629" i="10"/>
  <c r="E626" i="10"/>
  <c r="E703" i="10"/>
  <c r="E675" i="10"/>
  <c r="E638" i="10"/>
  <c r="E630" i="10"/>
  <c r="E688" i="10"/>
  <c r="E674" i="10"/>
  <c r="E643" i="10"/>
  <c r="E635" i="10"/>
  <c r="E640" i="10"/>
  <c r="E632" i="10"/>
  <c r="E637" i="10"/>
  <c r="E696" i="10"/>
  <c r="E682" i="10"/>
  <c r="E642" i="10"/>
  <c r="E634" i="10"/>
  <c r="E624" i="10"/>
  <c r="E695" i="10"/>
  <c r="E668" i="10"/>
  <c r="E639" i="10"/>
  <c r="E631" i="10"/>
  <c r="E644" i="10"/>
  <c r="E636" i="10"/>
  <c r="E647" i="10"/>
  <c r="E641" i="10"/>
  <c r="E633" i="10"/>
  <c r="N816" i="10"/>
  <c r="C465" i="10"/>
  <c r="K612" i="10"/>
  <c r="E715" i="10" l="1"/>
  <c r="F624" i="10"/>
  <c r="F708" i="10" l="1"/>
  <c r="F713" i="10"/>
  <c r="F712" i="10"/>
  <c r="F716" i="10"/>
  <c r="F710" i="10"/>
  <c r="F702" i="10"/>
  <c r="F694" i="10"/>
  <c r="F686" i="10"/>
  <c r="F678" i="10"/>
  <c r="F670" i="10"/>
  <c r="F647" i="10"/>
  <c r="F646" i="10"/>
  <c r="F699" i="10"/>
  <c r="F691" i="10"/>
  <c r="F683" i="10"/>
  <c r="F675" i="10"/>
  <c r="F698" i="10"/>
  <c r="F690" i="10"/>
  <c r="F682" i="10"/>
  <c r="F674" i="10"/>
  <c r="F697" i="10"/>
  <c r="F676" i="10"/>
  <c r="F705" i="10"/>
  <c r="F684" i="10"/>
  <c r="F677" i="10"/>
  <c r="F625" i="10"/>
  <c r="F706" i="10"/>
  <c r="F692" i="10"/>
  <c r="F685" i="10"/>
  <c r="F671" i="10"/>
  <c r="F628" i="10"/>
  <c r="F700" i="10"/>
  <c r="F693" i="10"/>
  <c r="F679" i="10"/>
  <c r="F672" i="10"/>
  <c r="F669" i="10"/>
  <c r="F701" i="10"/>
  <c r="F687" i="10"/>
  <c r="F680" i="10"/>
  <c r="F645" i="10"/>
  <c r="F707" i="10"/>
  <c r="F695" i="10"/>
  <c r="F688" i="10"/>
  <c r="F673" i="10"/>
  <c r="F668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89" i="10"/>
  <c r="F626" i="10"/>
  <c r="F629" i="10"/>
  <c r="F696" i="10"/>
  <c r="F681" i="10"/>
  <c r="F711" i="10"/>
  <c r="F704" i="10"/>
  <c r="F703" i="10"/>
  <c r="F709" i="10"/>
  <c r="F627" i="10"/>
  <c r="F715" i="10" l="1"/>
  <c r="G625" i="10"/>
  <c r="G713" i="10" l="1"/>
  <c r="G710" i="10"/>
  <c r="G709" i="10"/>
  <c r="G708" i="10"/>
  <c r="G699" i="10"/>
  <c r="G691" i="10"/>
  <c r="G683" i="10"/>
  <c r="G675" i="10"/>
  <c r="G711" i="10"/>
  <c r="G704" i="10"/>
  <c r="G696" i="10"/>
  <c r="G688" i="10"/>
  <c r="G680" i="10"/>
  <c r="G672" i="10"/>
  <c r="G707" i="10"/>
  <c r="G706" i="10"/>
  <c r="G703" i="10"/>
  <c r="G695" i="10"/>
  <c r="G687" i="10"/>
  <c r="G679" i="10"/>
  <c r="G671" i="10"/>
  <c r="G705" i="10"/>
  <c r="G698" i="10"/>
  <c r="G684" i="10"/>
  <c r="G677" i="10"/>
  <c r="G716" i="10"/>
  <c r="G692" i="10"/>
  <c r="G685" i="10"/>
  <c r="G628" i="10"/>
  <c r="G700" i="10"/>
  <c r="G693" i="10"/>
  <c r="G678" i="10"/>
  <c r="G670" i="10"/>
  <c r="G669" i="10"/>
  <c r="G712" i="10"/>
  <c r="G701" i="10"/>
  <c r="G686" i="10"/>
  <c r="G645" i="10"/>
  <c r="G629" i="10"/>
  <c r="G626" i="10"/>
  <c r="G694" i="10"/>
  <c r="G673" i="10"/>
  <c r="G668" i="10"/>
  <c r="G646" i="10"/>
  <c r="G702" i="10"/>
  <c r="G681" i="10"/>
  <c r="G674" i="10"/>
  <c r="G647" i="10"/>
  <c r="G643" i="10"/>
  <c r="G635" i="10"/>
  <c r="G640" i="10"/>
  <c r="G632" i="10"/>
  <c r="G697" i="10"/>
  <c r="G637" i="10"/>
  <c r="G682" i="10"/>
  <c r="G642" i="10"/>
  <c r="G634" i="10"/>
  <c r="G639" i="10"/>
  <c r="G631" i="10"/>
  <c r="G644" i="10"/>
  <c r="G636" i="10"/>
  <c r="G690" i="10"/>
  <c r="G676" i="10"/>
  <c r="G641" i="10"/>
  <c r="G633" i="10"/>
  <c r="G627" i="10"/>
  <c r="G689" i="10"/>
  <c r="G638" i="10"/>
  <c r="G630" i="10"/>
  <c r="G715" i="10" l="1"/>
  <c r="H628" i="10"/>
  <c r="H710" i="10" l="1"/>
  <c r="H716" i="10"/>
  <c r="H707" i="10"/>
  <c r="H706" i="10"/>
  <c r="H709" i="10"/>
  <c r="H711" i="10"/>
  <c r="H704" i="10"/>
  <c r="H696" i="10"/>
  <c r="H688" i="10"/>
  <c r="H680" i="10"/>
  <c r="H672" i="10"/>
  <c r="H712" i="10"/>
  <c r="H701" i="10"/>
  <c r="H693" i="10"/>
  <c r="H685" i="10"/>
  <c r="H677" i="10"/>
  <c r="H700" i="10"/>
  <c r="H692" i="10"/>
  <c r="H684" i="10"/>
  <c r="H676" i="10"/>
  <c r="H713" i="10"/>
  <c r="H691" i="10"/>
  <c r="H708" i="10"/>
  <c r="H699" i="10"/>
  <c r="H678" i="10"/>
  <c r="H671" i="10"/>
  <c r="H670" i="10"/>
  <c r="H669" i="10"/>
  <c r="H686" i="10"/>
  <c r="H679" i="10"/>
  <c r="H645" i="10"/>
  <c r="H629" i="10"/>
  <c r="H694" i="10"/>
  <c r="H687" i="10"/>
  <c r="H673" i="10"/>
  <c r="H668" i="10"/>
  <c r="H646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2" i="10"/>
  <c r="H695" i="10"/>
  <c r="H681" i="10"/>
  <c r="H674" i="10"/>
  <c r="H647" i="10"/>
  <c r="H703" i="10"/>
  <c r="H689" i="10"/>
  <c r="H682" i="10"/>
  <c r="H698" i="10"/>
  <c r="H697" i="10"/>
  <c r="H683" i="10"/>
  <c r="H705" i="10"/>
  <c r="H690" i="10"/>
  <c r="H675" i="10"/>
  <c r="H715" i="10" l="1"/>
  <c r="I629" i="10"/>
  <c r="I716" i="10" l="1"/>
  <c r="I707" i="10"/>
  <c r="I712" i="10"/>
  <c r="I711" i="10"/>
  <c r="I701" i="10"/>
  <c r="I693" i="10"/>
  <c r="I685" i="10"/>
  <c r="I677" i="10"/>
  <c r="I669" i="10"/>
  <c r="I698" i="10"/>
  <c r="I690" i="10"/>
  <c r="I682" i="10"/>
  <c r="I674" i="10"/>
  <c r="I708" i="10"/>
  <c r="I705" i="10"/>
  <c r="I697" i="10"/>
  <c r="I689" i="10"/>
  <c r="I681" i="10"/>
  <c r="I673" i="10"/>
  <c r="I699" i="10"/>
  <c r="I692" i="10"/>
  <c r="I678" i="10"/>
  <c r="I671" i="10"/>
  <c r="I670" i="10"/>
  <c r="I706" i="10"/>
  <c r="I700" i="10"/>
  <c r="I686" i="10"/>
  <c r="I679" i="10"/>
  <c r="I645" i="10"/>
  <c r="I710" i="10"/>
  <c r="I694" i="10"/>
  <c r="I687" i="10"/>
  <c r="I672" i="10"/>
  <c r="I668" i="10"/>
  <c r="I646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2" i="10"/>
  <c r="I695" i="10"/>
  <c r="I680" i="10"/>
  <c r="I647" i="10"/>
  <c r="I703" i="10"/>
  <c r="I688" i="10"/>
  <c r="I709" i="10"/>
  <c r="I696" i="10"/>
  <c r="I675" i="10"/>
  <c r="I684" i="10"/>
  <c r="I683" i="10"/>
  <c r="I713" i="10"/>
  <c r="I691" i="10"/>
  <c r="I704" i="10"/>
  <c r="I676" i="10"/>
  <c r="I715" i="10" l="1"/>
  <c r="J630" i="10"/>
  <c r="J712" i="10" l="1"/>
  <c r="J709" i="10"/>
  <c r="J708" i="10"/>
  <c r="J710" i="10"/>
  <c r="J698" i="10"/>
  <c r="J690" i="10"/>
  <c r="J682" i="10"/>
  <c r="J674" i="10"/>
  <c r="J713" i="10"/>
  <c r="J703" i="10"/>
  <c r="J695" i="10"/>
  <c r="J687" i="10"/>
  <c r="J679" i="10"/>
  <c r="J671" i="10"/>
  <c r="J716" i="10"/>
  <c r="J702" i="10"/>
  <c r="J694" i="10"/>
  <c r="J686" i="10"/>
  <c r="J678" i="10"/>
  <c r="J706" i="10"/>
  <c r="J700" i="10"/>
  <c r="J685" i="10"/>
  <c r="J669" i="10"/>
  <c r="J645" i="10"/>
  <c r="J693" i="10"/>
  <c r="J672" i="10"/>
  <c r="J668" i="10"/>
  <c r="J646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1" i="10"/>
  <c r="J680" i="10"/>
  <c r="J673" i="10"/>
  <c r="J647" i="10"/>
  <c r="J688" i="10"/>
  <c r="J681" i="10"/>
  <c r="J707" i="10"/>
  <c r="J696" i="10"/>
  <c r="J689" i="10"/>
  <c r="J675" i="10"/>
  <c r="J704" i="10"/>
  <c r="J697" i="10"/>
  <c r="J683" i="10"/>
  <c r="J676" i="10"/>
  <c r="J670" i="10"/>
  <c r="J692" i="10"/>
  <c r="J705" i="10"/>
  <c r="J691" i="10"/>
  <c r="J677" i="10"/>
  <c r="J711" i="10"/>
  <c r="J699" i="10"/>
  <c r="J684" i="10"/>
  <c r="L647" i="10" l="1"/>
  <c r="J715" i="10"/>
  <c r="K644" i="10"/>
  <c r="K709" i="10" l="1"/>
  <c r="K706" i="10"/>
  <c r="K713" i="10"/>
  <c r="K711" i="10"/>
  <c r="K712" i="10"/>
  <c r="K703" i="10"/>
  <c r="K695" i="10"/>
  <c r="K687" i="10"/>
  <c r="K679" i="10"/>
  <c r="K671" i="10"/>
  <c r="K700" i="10"/>
  <c r="K692" i="10"/>
  <c r="K684" i="10"/>
  <c r="K676" i="10"/>
  <c r="K699" i="10"/>
  <c r="K691" i="10"/>
  <c r="K683" i="10"/>
  <c r="K675" i="10"/>
  <c r="K716" i="10"/>
  <c r="K708" i="10"/>
  <c r="K693" i="10"/>
  <c r="K686" i="10"/>
  <c r="K672" i="10"/>
  <c r="K668" i="10"/>
  <c r="K710" i="10"/>
  <c r="K701" i="10"/>
  <c r="K694" i="10"/>
  <c r="K680" i="10"/>
  <c r="K673" i="10"/>
  <c r="K702" i="10"/>
  <c r="K688" i="10"/>
  <c r="K681" i="10"/>
  <c r="K707" i="10"/>
  <c r="K696" i="10"/>
  <c r="K689" i="10"/>
  <c r="K674" i="10"/>
  <c r="K704" i="10"/>
  <c r="K697" i="10"/>
  <c r="K682" i="10"/>
  <c r="K705" i="10"/>
  <c r="K690" i="10"/>
  <c r="K678" i="10"/>
  <c r="K669" i="10"/>
  <c r="K677" i="10"/>
  <c r="K685" i="10"/>
  <c r="K698" i="10"/>
  <c r="K670" i="10"/>
  <c r="L711" i="10"/>
  <c r="M711" i="10" s="1"/>
  <c r="Y777" i="10" s="1"/>
  <c r="L710" i="10"/>
  <c r="M710" i="10" s="1"/>
  <c r="Y776" i="10" s="1"/>
  <c r="L713" i="10"/>
  <c r="L700" i="10"/>
  <c r="M700" i="10" s="1"/>
  <c r="Y766" i="10" s="1"/>
  <c r="L692" i="10"/>
  <c r="M692" i="10" s="1"/>
  <c r="Y758" i="10" s="1"/>
  <c r="L684" i="10"/>
  <c r="M684" i="10" s="1"/>
  <c r="Y750" i="10" s="1"/>
  <c r="L676" i="10"/>
  <c r="M676" i="10" s="1"/>
  <c r="Y742" i="10" s="1"/>
  <c r="L668" i="10"/>
  <c r="L707" i="10"/>
  <c r="M707" i="10" s="1"/>
  <c r="Y773" i="10" s="1"/>
  <c r="L706" i="10"/>
  <c r="M706" i="10" s="1"/>
  <c r="Y772" i="10" s="1"/>
  <c r="L705" i="10"/>
  <c r="L697" i="10"/>
  <c r="M697" i="10" s="1"/>
  <c r="Y763" i="10" s="1"/>
  <c r="L689" i="10"/>
  <c r="L681" i="10"/>
  <c r="L673" i="10"/>
  <c r="M673" i="10" s="1"/>
  <c r="Y739" i="10" s="1"/>
  <c r="L709" i="10"/>
  <c r="M709" i="10" s="1"/>
  <c r="Y775" i="10" s="1"/>
  <c r="L704" i="10"/>
  <c r="M704" i="10" s="1"/>
  <c r="Y770" i="10" s="1"/>
  <c r="L696" i="10"/>
  <c r="M696" i="10" s="1"/>
  <c r="Y762" i="10" s="1"/>
  <c r="L688" i="10"/>
  <c r="L680" i="10"/>
  <c r="M680" i="10" s="1"/>
  <c r="Y746" i="10" s="1"/>
  <c r="L672" i="10"/>
  <c r="L701" i="10"/>
  <c r="M701" i="10" s="1"/>
  <c r="Y767" i="10" s="1"/>
  <c r="L694" i="10"/>
  <c r="L679" i="10"/>
  <c r="M679" i="10" s="1"/>
  <c r="Y745" i="10" s="1"/>
  <c r="L702" i="10"/>
  <c r="M702" i="10" s="1"/>
  <c r="Y768" i="10" s="1"/>
  <c r="L687" i="10"/>
  <c r="L712" i="10"/>
  <c r="M712" i="10" s="1"/>
  <c r="Y778" i="10" s="1"/>
  <c r="L695" i="10"/>
  <c r="M695" i="10" s="1"/>
  <c r="Y761" i="10" s="1"/>
  <c r="L674" i="10"/>
  <c r="M674" i="10" s="1"/>
  <c r="Y740" i="10" s="1"/>
  <c r="L703" i="10"/>
  <c r="M703" i="10" s="1"/>
  <c r="Y769" i="10" s="1"/>
  <c r="L682" i="10"/>
  <c r="L675" i="10"/>
  <c r="M675" i="10" s="1"/>
  <c r="Y741" i="10" s="1"/>
  <c r="L690" i="10"/>
  <c r="M690" i="10" s="1"/>
  <c r="Y756" i="10" s="1"/>
  <c r="L683" i="10"/>
  <c r="M683" i="10" s="1"/>
  <c r="Y749" i="10" s="1"/>
  <c r="L698" i="10"/>
  <c r="M698" i="10" s="1"/>
  <c r="Y764" i="10" s="1"/>
  <c r="L691" i="10"/>
  <c r="L677" i="10"/>
  <c r="M677" i="10" s="1"/>
  <c r="Y743" i="10" s="1"/>
  <c r="L670" i="10"/>
  <c r="L708" i="10"/>
  <c r="M708" i="10" s="1"/>
  <c r="Y774" i="10" s="1"/>
  <c r="L693" i="10"/>
  <c r="M693" i="10" s="1"/>
  <c r="Y759" i="10" s="1"/>
  <c r="L678" i="10"/>
  <c r="M678" i="10" s="1"/>
  <c r="Y744" i="10" s="1"/>
  <c r="L669" i="10"/>
  <c r="L716" i="10"/>
  <c r="L686" i="10"/>
  <c r="M686" i="10" s="1"/>
  <c r="Y752" i="10" s="1"/>
  <c r="L699" i="10"/>
  <c r="M699" i="10" s="1"/>
  <c r="Y765" i="10" s="1"/>
  <c r="L685" i="10"/>
  <c r="M685" i="10" s="1"/>
  <c r="Y751" i="10" s="1"/>
  <c r="L671" i="10"/>
  <c r="M671" i="10" s="1"/>
  <c r="Y737" i="10" s="1"/>
  <c r="M672" i="10" l="1"/>
  <c r="Y738" i="10" s="1"/>
  <c r="M689" i="10"/>
  <c r="Y755" i="10" s="1"/>
  <c r="K715" i="10"/>
  <c r="M682" i="10"/>
  <c r="Y748" i="10" s="1"/>
  <c r="M694" i="10"/>
  <c r="Y760" i="10" s="1"/>
  <c r="M688" i="10"/>
  <c r="Y754" i="10" s="1"/>
  <c r="M713" i="10"/>
  <c r="Y779" i="10" s="1"/>
  <c r="M669" i="10"/>
  <c r="Y735" i="10" s="1"/>
  <c r="M670" i="10"/>
  <c r="Y736" i="10" s="1"/>
  <c r="L715" i="10"/>
  <c r="M668" i="10"/>
  <c r="M681" i="10"/>
  <c r="Y747" i="10" s="1"/>
  <c r="M691" i="10"/>
  <c r="Y757" i="10" s="1"/>
  <c r="M705" i="10"/>
  <c r="Y771" i="10" s="1"/>
  <c r="M687" i="10"/>
  <c r="Y753" i="10" s="1"/>
  <c r="Y734" i="10" l="1"/>
  <c r="Y815" i="10" s="1"/>
  <c r="M715" i="10"/>
  <c r="F493" i="1" l="1"/>
  <c r="D493" i="1"/>
  <c r="B493" i="1"/>
  <c r="B575" i="1"/>
  <c r="B537" i="1" l="1"/>
  <c r="B516" i="1"/>
  <c r="B503" i="1"/>
  <c r="B508" i="1"/>
  <c r="B566" i="1"/>
  <c r="B526" i="1"/>
  <c r="B535" i="1"/>
  <c r="B542" i="1"/>
  <c r="B539" i="1"/>
  <c r="B565" i="1"/>
  <c r="B499" i="1"/>
  <c r="B538" i="1"/>
  <c r="B556" i="1"/>
  <c r="B518" i="1"/>
  <c r="B506" i="1"/>
  <c r="B570" i="1"/>
  <c r="B573" i="1"/>
  <c r="B533" i="1"/>
  <c r="B497" i="1"/>
  <c r="B498" i="1"/>
  <c r="B501" i="1"/>
  <c r="B517" i="1"/>
  <c r="B514" i="1"/>
  <c r="B507" i="1"/>
  <c r="B552" i="1"/>
  <c r="B545" i="1"/>
  <c r="B527" i="1"/>
  <c r="B522" i="1"/>
  <c r="B515" i="1"/>
  <c r="B540" i="1"/>
  <c r="B534" i="1"/>
  <c r="B564" i="1"/>
  <c r="B500" i="1"/>
  <c r="B557" i="1"/>
  <c r="B530" i="1"/>
  <c r="B561" i="1"/>
  <c r="B524" i="1" l="1"/>
  <c r="B550" i="1"/>
  <c r="B512" i="1"/>
  <c r="B525" i="1"/>
  <c r="B519" i="1"/>
  <c r="B532" i="1"/>
  <c r="B543" i="1"/>
  <c r="B546" i="1"/>
  <c r="B569" i="1"/>
  <c r="B558" i="1"/>
  <c r="B549" i="1"/>
  <c r="B554" i="1"/>
  <c r="B544" i="1"/>
  <c r="B567" i="1"/>
  <c r="B555" i="1"/>
  <c r="B563" i="1"/>
  <c r="B531" i="1"/>
  <c r="B496" i="1"/>
  <c r="B520" i="1"/>
  <c r="B548" i="1"/>
  <c r="B574" i="1"/>
  <c r="B568" i="1"/>
  <c r="B510" i="1"/>
  <c r="B551" i="1"/>
  <c r="B529" i="1"/>
  <c r="B559" i="1"/>
  <c r="B521" i="1"/>
  <c r="B562" i="1"/>
  <c r="B504" i="1"/>
  <c r="B560" i="1"/>
  <c r="B553" i="1"/>
  <c r="B513" i="1"/>
  <c r="B571" i="1"/>
  <c r="B509" i="1"/>
  <c r="B541" i="1"/>
  <c r="B505" i="1"/>
  <c r="B572" i="1"/>
  <c r="B523" i="1"/>
  <c r="B536" i="1"/>
  <c r="B528" i="1"/>
  <c r="B502" i="1"/>
  <c r="B511" i="1"/>
  <c r="B547" i="1"/>
  <c r="A493" i="1" l="1"/>
  <c r="A730" i="1"/>
  <c r="A726" i="1"/>
  <c r="A722" i="1"/>
  <c r="C115" i="8"/>
  <c r="CB730" i="1"/>
  <c r="C444" i="1"/>
  <c r="D367" i="1"/>
  <c r="D221" i="1"/>
  <c r="B444" i="1" s="1"/>
  <c r="D5" i="7"/>
  <c r="D12" i="6"/>
  <c r="I286" i="9"/>
  <c r="G159" i="9"/>
  <c r="S764" i="1"/>
  <c r="D127" i="9"/>
  <c r="I63" i="9"/>
  <c r="V813" i="1"/>
  <c r="V815" i="1" s="1"/>
  <c r="CE47" i="1"/>
  <c r="E32" i="11" s="1"/>
  <c r="E33" i="11" s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D32" i="11" s="1"/>
  <c r="D33" i="11" s="1"/>
  <c r="CE65" i="1"/>
  <c r="CE63" i="1"/>
  <c r="CE66" i="1"/>
  <c r="CE68" i="1"/>
  <c r="J32" i="11" s="1"/>
  <c r="D75" i="1"/>
  <c r="AR75" i="1"/>
  <c r="AS75" i="1"/>
  <c r="N776" i="1" s="1"/>
  <c r="AT75" i="1"/>
  <c r="D218" i="9" s="1"/>
  <c r="AU75" i="1"/>
  <c r="AQ75" i="1"/>
  <c r="H186" i="9" s="1"/>
  <c r="AO75" i="1"/>
  <c r="AN75" i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N751" i="1" s="1"/>
  <c r="R75" i="1"/>
  <c r="Q75" i="1"/>
  <c r="C90" i="9" s="1"/>
  <c r="P75" i="1"/>
  <c r="I58" i="9" s="1"/>
  <c r="O75" i="1"/>
  <c r="N75" i="1"/>
  <c r="G58" i="9" s="1"/>
  <c r="M75" i="1"/>
  <c r="F58" i="9" s="1"/>
  <c r="L75" i="1"/>
  <c r="N743" i="1" s="1"/>
  <c r="I75" i="1"/>
  <c r="N740" i="1" s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N759" i="1" s="1"/>
  <c r="Y75" i="1"/>
  <c r="D122" i="9" s="1"/>
  <c r="U75" i="1"/>
  <c r="N752" i="1" s="1"/>
  <c r="S75" i="1"/>
  <c r="E90" i="9" s="1"/>
  <c r="K75" i="1"/>
  <c r="J75" i="1"/>
  <c r="E75" i="1"/>
  <c r="E26" i="9" s="1"/>
  <c r="CE73" i="1"/>
  <c r="CE80" i="1"/>
  <c r="CE78" i="1"/>
  <c r="CE69" i="1"/>
  <c r="O32" i="11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D275" i="1"/>
  <c r="D277" i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C470" i="1" s="1"/>
  <c r="B104" i="11" s="1"/>
  <c r="E198" i="1"/>
  <c r="E199" i="1"/>
  <c r="E200" i="1"/>
  <c r="C473" i="1" s="1"/>
  <c r="B107" i="11" s="1"/>
  <c r="E201" i="1"/>
  <c r="E202" i="1"/>
  <c r="C474" i="1" s="1"/>
  <c r="E203" i="1"/>
  <c r="D204" i="1"/>
  <c r="B204" i="1"/>
  <c r="D190" i="1"/>
  <c r="D437" i="1" s="1"/>
  <c r="D186" i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/>
  <c r="E139" i="1"/>
  <c r="E127" i="1"/>
  <c r="CF79" i="1"/>
  <c r="B53" i="1"/>
  <c r="CE51" i="1"/>
  <c r="K32" i="11" s="1"/>
  <c r="K33" i="11" s="1"/>
  <c r="B49" i="1"/>
  <c r="AS48" i="1"/>
  <c r="AS62" i="1" s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B438" i="1"/>
  <c r="B439" i="1"/>
  <c r="B440" i="1" s="1"/>
  <c r="C439" i="1"/>
  <c r="C438" i="1"/>
  <c r="B72" i="11" s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C120" i="8" s="1"/>
  <c r="C469" i="1"/>
  <c r="F8" i="6"/>
  <c r="D366" i="9"/>
  <c r="G812" i="1"/>
  <c r="CE64" i="1"/>
  <c r="D368" i="9"/>
  <c r="I812" i="1"/>
  <c r="C276" i="9"/>
  <c r="CE70" i="1"/>
  <c r="C458" i="1" s="1"/>
  <c r="B92" i="11" s="1"/>
  <c r="CE76" i="1"/>
  <c r="I380" i="9" s="1"/>
  <c r="P812" i="1"/>
  <c r="CE77" i="1"/>
  <c r="G612" i="1" s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F24" i="6"/>
  <c r="CD722" i="1"/>
  <c r="CD71" i="1"/>
  <c r="E373" i="9" s="1"/>
  <c r="R816" i="1"/>
  <c r="C615" i="1"/>
  <c r="E372" i="9"/>
  <c r="J612" i="1"/>
  <c r="D612" i="1"/>
  <c r="F10" i="4"/>
  <c r="F499" i="1"/>
  <c r="F517" i="1"/>
  <c r="H505" i="1"/>
  <c r="F505" i="1"/>
  <c r="H501" i="1"/>
  <c r="F501" i="1"/>
  <c r="F497" i="1"/>
  <c r="H497" i="1"/>
  <c r="H499" i="1"/>
  <c r="H511" i="1"/>
  <c r="B73" i="11" l="1"/>
  <c r="F9" i="6"/>
  <c r="F12" i="6"/>
  <c r="G122" i="9"/>
  <c r="I370" i="9"/>
  <c r="O33" i="11"/>
  <c r="C816" i="1"/>
  <c r="BI730" i="1"/>
  <c r="I362" i="9"/>
  <c r="N763" i="1"/>
  <c r="AZ48" i="1"/>
  <c r="AZ62" i="1" s="1"/>
  <c r="C236" i="9" s="1"/>
  <c r="I48" i="1"/>
  <c r="I62" i="1" s="1"/>
  <c r="E740" i="1" s="1"/>
  <c r="J48" i="1"/>
  <c r="J62" i="1" s="1"/>
  <c r="C44" i="9" s="1"/>
  <c r="BP48" i="1"/>
  <c r="BP62" i="1" s="1"/>
  <c r="E799" i="1" s="1"/>
  <c r="BM48" i="1"/>
  <c r="BM62" i="1" s="1"/>
  <c r="E796" i="1" s="1"/>
  <c r="L48" i="1"/>
  <c r="L62" i="1" s="1"/>
  <c r="E44" i="9" s="1"/>
  <c r="N761" i="1"/>
  <c r="V48" i="1"/>
  <c r="V62" i="1" s="1"/>
  <c r="E753" i="1" s="1"/>
  <c r="BV48" i="1"/>
  <c r="BV62" i="1" s="1"/>
  <c r="D332" i="9" s="1"/>
  <c r="AI48" i="1"/>
  <c r="AI62" i="1" s="1"/>
  <c r="E766" i="1" s="1"/>
  <c r="E48" i="1"/>
  <c r="E62" i="1" s="1"/>
  <c r="E12" i="9" s="1"/>
  <c r="AE48" i="1"/>
  <c r="AE62" i="1" s="1"/>
  <c r="C140" i="9" s="1"/>
  <c r="X48" i="1"/>
  <c r="X62" i="1" s="1"/>
  <c r="E755" i="1" s="1"/>
  <c r="AP48" i="1"/>
  <c r="AP62" i="1" s="1"/>
  <c r="E773" i="1" s="1"/>
  <c r="BW48" i="1"/>
  <c r="BW62" i="1" s="1"/>
  <c r="E332" i="9" s="1"/>
  <c r="G90" i="9"/>
  <c r="CF76" i="1"/>
  <c r="Q52" i="1"/>
  <c r="Q67" i="1" s="1"/>
  <c r="J748" i="1" s="1"/>
  <c r="P816" i="1"/>
  <c r="I371" i="9"/>
  <c r="J33" i="11"/>
  <c r="C431" i="1"/>
  <c r="B65" i="11" s="1"/>
  <c r="I32" i="11"/>
  <c r="I33" i="11" s="1"/>
  <c r="F612" i="1"/>
  <c r="H32" i="11"/>
  <c r="I368" i="9"/>
  <c r="G32" i="11"/>
  <c r="G33" i="11" s="1"/>
  <c r="I365" i="9"/>
  <c r="F32" i="11"/>
  <c r="F33" i="11" s="1"/>
  <c r="N757" i="1"/>
  <c r="F90" i="9"/>
  <c r="C432" i="1"/>
  <c r="B66" i="11" s="1"/>
  <c r="C218" i="9"/>
  <c r="N768" i="1"/>
  <c r="I26" i="9"/>
  <c r="M816" i="1"/>
  <c r="I372" i="9"/>
  <c r="N766" i="1"/>
  <c r="C575" i="1"/>
  <c r="N747" i="1"/>
  <c r="N737" i="1"/>
  <c r="N758" i="1"/>
  <c r="N736" i="1"/>
  <c r="N760" i="1"/>
  <c r="C440" i="1"/>
  <c r="B74" i="11" s="1"/>
  <c r="O816" i="1"/>
  <c r="B32" i="11"/>
  <c r="B33" i="11" s="1"/>
  <c r="D186" i="9"/>
  <c r="N748" i="1"/>
  <c r="N764" i="1"/>
  <c r="N774" i="1"/>
  <c r="E58" i="9"/>
  <c r="N745" i="1"/>
  <c r="C430" i="1"/>
  <c r="B64" i="11" s="1"/>
  <c r="F816" i="1"/>
  <c r="F815" i="1"/>
  <c r="I366" i="9"/>
  <c r="G816" i="1"/>
  <c r="C429" i="1"/>
  <c r="B63" i="11" s="1"/>
  <c r="L816" i="1"/>
  <c r="K816" i="1"/>
  <c r="C434" i="1"/>
  <c r="B68" i="11" s="1"/>
  <c r="N769" i="1"/>
  <c r="N739" i="1"/>
  <c r="N765" i="1"/>
  <c r="N753" i="1"/>
  <c r="N777" i="1"/>
  <c r="N755" i="1"/>
  <c r="C141" i="8"/>
  <c r="D428" i="1"/>
  <c r="G10" i="4"/>
  <c r="B10" i="4"/>
  <c r="BH52" i="1"/>
  <c r="BH67" i="1" s="1"/>
  <c r="I52" i="1"/>
  <c r="I67" i="1" s="1"/>
  <c r="J740" i="1" s="1"/>
  <c r="BJ52" i="1"/>
  <c r="BJ67" i="1" s="1"/>
  <c r="J793" i="1" s="1"/>
  <c r="AZ52" i="1"/>
  <c r="AZ67" i="1" s="1"/>
  <c r="N52" i="1"/>
  <c r="N67" i="1" s="1"/>
  <c r="J745" i="1" s="1"/>
  <c r="BZ52" i="1"/>
  <c r="BZ67" i="1" s="1"/>
  <c r="H337" i="9" s="1"/>
  <c r="AO52" i="1"/>
  <c r="AO67" i="1" s="1"/>
  <c r="F177" i="9" s="1"/>
  <c r="O52" i="1"/>
  <c r="O67" i="1" s="1"/>
  <c r="J746" i="1" s="1"/>
  <c r="R52" i="1"/>
  <c r="R67" i="1" s="1"/>
  <c r="J749" i="1" s="1"/>
  <c r="BS52" i="1"/>
  <c r="BS67" i="1" s="1"/>
  <c r="J802" i="1" s="1"/>
  <c r="S52" i="1"/>
  <c r="S67" i="1" s="1"/>
  <c r="BC52" i="1"/>
  <c r="BC67" i="1" s="1"/>
  <c r="AV52" i="1"/>
  <c r="AV67" i="1" s="1"/>
  <c r="J779" i="1" s="1"/>
  <c r="H52" i="1"/>
  <c r="H67" i="1" s="1"/>
  <c r="K52" i="1"/>
  <c r="K67" i="1" s="1"/>
  <c r="BT52" i="1"/>
  <c r="BT67" i="1" s="1"/>
  <c r="J803" i="1" s="1"/>
  <c r="AE52" i="1"/>
  <c r="AE67" i="1" s="1"/>
  <c r="C145" i="9" s="1"/>
  <c r="BI52" i="1"/>
  <c r="BI67" i="1" s="1"/>
  <c r="E273" i="9" s="1"/>
  <c r="AD52" i="1"/>
  <c r="AD67" i="1" s="1"/>
  <c r="BO52" i="1"/>
  <c r="BO67" i="1" s="1"/>
  <c r="C52" i="1"/>
  <c r="C67" i="1" s="1"/>
  <c r="J734" i="1" s="1"/>
  <c r="BW52" i="1"/>
  <c r="BW67" i="1" s="1"/>
  <c r="J806" i="1" s="1"/>
  <c r="BU52" i="1"/>
  <c r="BU67" i="1" s="1"/>
  <c r="C337" i="9" s="1"/>
  <c r="AN52" i="1"/>
  <c r="AN67" i="1" s="1"/>
  <c r="J771" i="1" s="1"/>
  <c r="AB52" i="1"/>
  <c r="AB67" i="1" s="1"/>
  <c r="J759" i="1" s="1"/>
  <c r="AL52" i="1"/>
  <c r="AL67" i="1" s="1"/>
  <c r="AI52" i="1"/>
  <c r="AI67" i="1" s="1"/>
  <c r="AU52" i="1"/>
  <c r="AU67" i="1" s="1"/>
  <c r="U52" i="1"/>
  <c r="U67" i="1" s="1"/>
  <c r="W52" i="1"/>
  <c r="W67" i="1" s="1"/>
  <c r="Y52" i="1"/>
  <c r="Y67" i="1" s="1"/>
  <c r="AS52" i="1"/>
  <c r="AS67" i="1" s="1"/>
  <c r="AS71" i="1" s="1"/>
  <c r="C538" i="1" s="1"/>
  <c r="G538" i="1" s="1"/>
  <c r="AQ52" i="1"/>
  <c r="AQ67" i="1" s="1"/>
  <c r="AP52" i="1"/>
  <c r="AP67" i="1" s="1"/>
  <c r="J773" i="1" s="1"/>
  <c r="BL52" i="1"/>
  <c r="BL67" i="1" s="1"/>
  <c r="J795" i="1" s="1"/>
  <c r="CA52" i="1"/>
  <c r="CA67" i="1" s="1"/>
  <c r="X52" i="1"/>
  <c r="X67" i="1" s="1"/>
  <c r="BX52" i="1"/>
  <c r="BX67" i="1" s="1"/>
  <c r="AG52" i="1"/>
  <c r="AG67" i="1" s="1"/>
  <c r="J764" i="1" s="1"/>
  <c r="BP52" i="1"/>
  <c r="BP67" i="1" s="1"/>
  <c r="E305" i="9" s="1"/>
  <c r="E52" i="1"/>
  <c r="E67" i="1" s="1"/>
  <c r="J736" i="1" s="1"/>
  <c r="AJ52" i="1"/>
  <c r="AJ67" i="1" s="1"/>
  <c r="AF52" i="1"/>
  <c r="AF67" i="1" s="1"/>
  <c r="J52" i="1"/>
  <c r="J67" i="1" s="1"/>
  <c r="J741" i="1" s="1"/>
  <c r="AC52" i="1"/>
  <c r="AC67" i="1" s="1"/>
  <c r="AR52" i="1"/>
  <c r="AR67" i="1" s="1"/>
  <c r="I177" i="9" s="1"/>
  <c r="Z52" i="1"/>
  <c r="Z67" i="1" s="1"/>
  <c r="CC52" i="1"/>
  <c r="CC67" i="1" s="1"/>
  <c r="J812" i="1" s="1"/>
  <c r="BB52" i="1"/>
  <c r="BB67" i="1" s="1"/>
  <c r="L52" i="1"/>
  <c r="L67" i="1" s="1"/>
  <c r="J743" i="1" s="1"/>
  <c r="BA52" i="1"/>
  <c r="BA67" i="1" s="1"/>
  <c r="J784" i="1" s="1"/>
  <c r="C815" i="1"/>
  <c r="H815" i="1"/>
  <c r="C204" i="9"/>
  <c r="E776" i="1"/>
  <c r="E186" i="9"/>
  <c r="N771" i="1"/>
  <c r="D815" i="1"/>
  <c r="C417" i="1"/>
  <c r="I612" i="1"/>
  <c r="I382" i="9"/>
  <c r="C154" i="9"/>
  <c r="N762" i="1"/>
  <c r="N754" i="1"/>
  <c r="I90" i="9"/>
  <c r="BK48" i="1"/>
  <c r="BK62" i="1" s="1"/>
  <c r="W48" i="1"/>
  <c r="W62" i="1" s="1"/>
  <c r="I76" i="9" s="1"/>
  <c r="AB48" i="1"/>
  <c r="AB62" i="1" s="1"/>
  <c r="D48" i="1"/>
  <c r="D62" i="1" s="1"/>
  <c r="D12" i="9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E812" i="1" s="1"/>
  <c r="BO48" i="1"/>
  <c r="BO62" i="1" s="1"/>
  <c r="AA48" i="1"/>
  <c r="AA62" i="1" s="1"/>
  <c r="F108" i="9" s="1"/>
  <c r="C48" i="1"/>
  <c r="BX48" i="1"/>
  <c r="BX62" i="1" s="1"/>
  <c r="BN48" i="1"/>
  <c r="BN62" i="1" s="1"/>
  <c r="BH48" i="1"/>
  <c r="BH62" i="1" s="1"/>
  <c r="AX48" i="1"/>
  <c r="AX62" i="1" s="1"/>
  <c r="E781" i="1" s="1"/>
  <c r="AR48" i="1"/>
  <c r="AR62" i="1" s="1"/>
  <c r="AH48" i="1"/>
  <c r="AH62" i="1" s="1"/>
  <c r="E765" i="1" s="1"/>
  <c r="Z48" i="1"/>
  <c r="Z62" i="1" s="1"/>
  <c r="F48" i="1"/>
  <c r="F62" i="1" s="1"/>
  <c r="F12" i="9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B61" i="11" s="1"/>
  <c r="Y48" i="1"/>
  <c r="Y62" i="1" s="1"/>
  <c r="AQ48" i="1"/>
  <c r="AQ62" i="1" s="1"/>
  <c r="E774" i="1" s="1"/>
  <c r="S48" i="1"/>
  <c r="S62" i="1" s="1"/>
  <c r="CB48" i="1"/>
  <c r="CB62" i="1" s="1"/>
  <c r="C364" i="9" s="1"/>
  <c r="CA48" i="1"/>
  <c r="CA62" i="1" s="1"/>
  <c r="BR48" i="1"/>
  <c r="BR62" i="1" s="1"/>
  <c r="BL48" i="1"/>
  <c r="BL62" i="1" s="1"/>
  <c r="BB48" i="1"/>
  <c r="BB62" i="1" s="1"/>
  <c r="E236" i="9" s="1"/>
  <c r="AV48" i="1"/>
  <c r="AV62" i="1" s="1"/>
  <c r="AL48" i="1"/>
  <c r="AL62" i="1" s="1"/>
  <c r="C172" i="9" s="1"/>
  <c r="AF48" i="1"/>
  <c r="AF62" i="1" s="1"/>
  <c r="N48" i="1"/>
  <c r="N62" i="1" s="1"/>
  <c r="G44" i="9" s="1"/>
  <c r="I363" i="9"/>
  <c r="T48" i="1"/>
  <c r="T62" i="1" s="1"/>
  <c r="H48" i="1"/>
  <c r="H62" i="1" s="1"/>
  <c r="G48" i="1"/>
  <c r="G62" i="1" s="1"/>
  <c r="G12" i="9" s="1"/>
  <c r="O48" i="1"/>
  <c r="O62" i="1" s="1"/>
  <c r="BI48" i="1"/>
  <c r="BI62" i="1" s="1"/>
  <c r="BQ48" i="1"/>
  <c r="BQ62" i="1" s="1"/>
  <c r="AW48" i="1"/>
  <c r="AW62" i="1" s="1"/>
  <c r="G204" i="9" s="1"/>
  <c r="AG48" i="1"/>
  <c r="AG62" i="1" s="1"/>
  <c r="Q48" i="1"/>
  <c r="Q62" i="1" s="1"/>
  <c r="AY48" i="1"/>
  <c r="AY62" i="1" s="1"/>
  <c r="E782" i="1" s="1"/>
  <c r="K48" i="1"/>
  <c r="K62" i="1" s="1"/>
  <c r="BY48" i="1"/>
  <c r="BY62" i="1" s="1"/>
  <c r="E808" i="1" s="1"/>
  <c r="BT48" i="1"/>
  <c r="BT62" i="1" s="1"/>
  <c r="BJ48" i="1"/>
  <c r="BJ62" i="1" s="1"/>
  <c r="E793" i="1" s="1"/>
  <c r="BD48" i="1"/>
  <c r="BD62" i="1" s="1"/>
  <c r="AT48" i="1"/>
  <c r="AT62" i="1" s="1"/>
  <c r="AN48" i="1"/>
  <c r="AN62" i="1" s="1"/>
  <c r="AD48" i="1"/>
  <c r="AD62" i="1" s="1"/>
  <c r="R48" i="1"/>
  <c r="R62" i="1" s="1"/>
  <c r="AU48" i="1"/>
  <c r="AU62" i="1" s="1"/>
  <c r="AK48" i="1"/>
  <c r="AK62" i="1" s="1"/>
  <c r="BG48" i="1"/>
  <c r="BG62" i="1" s="1"/>
  <c r="BF48" i="1"/>
  <c r="BF62" i="1" s="1"/>
  <c r="AJ48" i="1"/>
  <c r="AJ62" i="1" s="1"/>
  <c r="C415" i="1"/>
  <c r="C10" i="4"/>
  <c r="G19" i="4"/>
  <c r="F19" i="4"/>
  <c r="E28" i="4"/>
  <c r="D463" i="1"/>
  <c r="D436" i="1"/>
  <c r="C34" i="5"/>
  <c r="C475" i="1"/>
  <c r="F15" i="6"/>
  <c r="C472" i="1"/>
  <c r="B106" i="11" s="1"/>
  <c r="F11" i="6"/>
  <c r="D433" i="1"/>
  <c r="D32" i="6"/>
  <c r="C84" i="8"/>
  <c r="D330" i="1"/>
  <c r="C86" i="8" s="1"/>
  <c r="H58" i="9"/>
  <c r="N746" i="1"/>
  <c r="N775" i="1"/>
  <c r="I186" i="9"/>
  <c r="I816" i="1"/>
  <c r="CF77" i="1"/>
  <c r="Q816" i="1"/>
  <c r="I381" i="9"/>
  <c r="N773" i="1"/>
  <c r="G186" i="9"/>
  <c r="N778" i="1"/>
  <c r="E218" i="9"/>
  <c r="I815" i="1"/>
  <c r="G815" i="1"/>
  <c r="P815" i="1"/>
  <c r="Q815" i="1"/>
  <c r="R815" i="1"/>
  <c r="S815" i="1"/>
  <c r="G28" i="4"/>
  <c r="B446" i="1"/>
  <c r="D242" i="1"/>
  <c r="C418" i="1"/>
  <c r="D438" i="1"/>
  <c r="F14" i="6"/>
  <c r="O815" i="1"/>
  <c r="T815" i="1"/>
  <c r="C471" i="1"/>
  <c r="B105" i="11" s="1"/>
  <c r="F10" i="6"/>
  <c r="D26" i="9"/>
  <c r="N735" i="1"/>
  <c r="F7" i="6"/>
  <c r="E204" i="1"/>
  <c r="C468" i="1"/>
  <c r="I383" i="9"/>
  <c r="S816" i="1"/>
  <c r="D22" i="7"/>
  <c r="C40" i="5"/>
  <c r="C420" i="1"/>
  <c r="B28" i="4"/>
  <c r="N772" i="1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B97" i="11" s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G172" i="9" l="1"/>
  <c r="I12" i="9"/>
  <c r="E762" i="1"/>
  <c r="H33" i="11"/>
  <c r="H36" i="11"/>
  <c r="E744" i="1"/>
  <c r="E736" i="1"/>
  <c r="E741" i="1"/>
  <c r="E806" i="1"/>
  <c r="AZ71" i="1"/>
  <c r="C628" i="1" s="1"/>
  <c r="H76" i="9"/>
  <c r="C108" i="9"/>
  <c r="F268" i="9"/>
  <c r="E783" i="1"/>
  <c r="E743" i="1"/>
  <c r="AI71" i="1"/>
  <c r="G149" i="9" s="1"/>
  <c r="G140" i="9"/>
  <c r="I268" i="9"/>
  <c r="J792" i="1"/>
  <c r="E300" i="9"/>
  <c r="BM71" i="1"/>
  <c r="C638" i="1" s="1"/>
  <c r="E805" i="1"/>
  <c r="J804" i="1"/>
  <c r="BV71" i="1"/>
  <c r="D341" i="9" s="1"/>
  <c r="X71" i="1"/>
  <c r="C689" i="1" s="1"/>
  <c r="C17" i="9"/>
  <c r="G113" i="9"/>
  <c r="J775" i="1"/>
  <c r="H305" i="9"/>
  <c r="H71" i="1"/>
  <c r="C673" i="1" s="1"/>
  <c r="BO71" i="1"/>
  <c r="C560" i="1" s="1"/>
  <c r="C81" i="9"/>
  <c r="V52" i="1"/>
  <c r="V67" i="1" s="1"/>
  <c r="AH52" i="1"/>
  <c r="AH67" i="1" s="1"/>
  <c r="AH71" i="1" s="1"/>
  <c r="F149" i="9" s="1"/>
  <c r="AT52" i="1"/>
  <c r="AT67" i="1" s="1"/>
  <c r="P52" i="1"/>
  <c r="P67" i="1" s="1"/>
  <c r="P71" i="1" s="1"/>
  <c r="BK52" i="1"/>
  <c r="BK67" i="1" s="1"/>
  <c r="BK71" i="1" s="1"/>
  <c r="D369" i="9"/>
  <c r="AT71" i="1"/>
  <c r="C711" i="1" s="1"/>
  <c r="BG52" i="1"/>
  <c r="BG67" i="1" s="1"/>
  <c r="BG71" i="1" s="1"/>
  <c r="C117" i="9"/>
  <c r="F273" i="9"/>
  <c r="BN71" i="1"/>
  <c r="C559" i="1" s="1"/>
  <c r="AE71" i="1"/>
  <c r="D81" i="9"/>
  <c r="F209" i="9"/>
  <c r="BP71" i="1"/>
  <c r="E17" i="9"/>
  <c r="E177" i="9"/>
  <c r="E145" i="9"/>
  <c r="AU71" i="1"/>
  <c r="C540" i="1" s="1"/>
  <c r="G540" i="1" s="1"/>
  <c r="O71" i="1"/>
  <c r="C508" i="1" s="1"/>
  <c r="G508" i="1" s="1"/>
  <c r="BF71" i="1"/>
  <c r="C629" i="1" s="1"/>
  <c r="J772" i="1"/>
  <c r="D241" i="9"/>
  <c r="AD71" i="1"/>
  <c r="C695" i="1" s="1"/>
  <c r="J809" i="1"/>
  <c r="G177" i="9"/>
  <c r="E337" i="9"/>
  <c r="BW71" i="1"/>
  <c r="C568" i="1" s="1"/>
  <c r="H273" i="9"/>
  <c r="E49" i="9"/>
  <c r="BR71" i="1"/>
  <c r="C626" i="1" s="1"/>
  <c r="L71" i="1"/>
  <c r="C505" i="1" s="1"/>
  <c r="G505" i="1" s="1"/>
  <c r="I17" i="9"/>
  <c r="G49" i="9"/>
  <c r="E71" i="1"/>
  <c r="C670" i="1" s="1"/>
  <c r="J762" i="1"/>
  <c r="AP71" i="1"/>
  <c r="G181" i="9" s="1"/>
  <c r="Y71" i="1"/>
  <c r="C518" i="1" s="1"/>
  <c r="G518" i="1" s="1"/>
  <c r="I71" i="1"/>
  <c r="I21" i="9" s="1"/>
  <c r="J71" i="1"/>
  <c r="C53" i="9" s="1"/>
  <c r="E789" i="1"/>
  <c r="E797" i="1"/>
  <c r="E745" i="1"/>
  <c r="I204" i="9"/>
  <c r="E785" i="1"/>
  <c r="N71" i="1"/>
  <c r="C507" i="1" s="1"/>
  <c r="G507" i="1" s="1"/>
  <c r="F140" i="9"/>
  <c r="D204" i="9"/>
  <c r="AC71" i="1"/>
  <c r="C694" i="1" s="1"/>
  <c r="CB71" i="1"/>
  <c r="C373" i="9" s="1"/>
  <c r="BB71" i="1"/>
  <c r="C632" i="1" s="1"/>
  <c r="I236" i="9"/>
  <c r="E758" i="1"/>
  <c r="E738" i="1"/>
  <c r="E760" i="1"/>
  <c r="AA71" i="1"/>
  <c r="F117" i="9" s="1"/>
  <c r="E811" i="1"/>
  <c r="CC71" i="1"/>
  <c r="C574" i="1" s="1"/>
  <c r="E801" i="1"/>
  <c r="AL71" i="1"/>
  <c r="C181" i="9" s="1"/>
  <c r="E761" i="1"/>
  <c r="G300" i="9"/>
  <c r="E754" i="1"/>
  <c r="D108" i="9"/>
  <c r="H204" i="9"/>
  <c r="BJ71" i="1"/>
  <c r="F277" i="9" s="1"/>
  <c r="D364" i="9"/>
  <c r="E769" i="1"/>
  <c r="I108" i="9"/>
  <c r="AQ71" i="1"/>
  <c r="C536" i="1" s="1"/>
  <c r="G536" i="1" s="1"/>
  <c r="C300" i="9"/>
  <c r="H172" i="9"/>
  <c r="AY71" i="1"/>
  <c r="C544" i="1" s="1"/>
  <c r="G544" i="1" s="1"/>
  <c r="H44" i="9"/>
  <c r="G71" i="1"/>
  <c r="C500" i="1" s="1"/>
  <c r="G500" i="1" s="1"/>
  <c r="E735" i="1"/>
  <c r="D71" i="1"/>
  <c r="C497" i="1" s="1"/>
  <c r="G497" i="1" s="1"/>
  <c r="D465" i="1"/>
  <c r="E779" i="1"/>
  <c r="AV71" i="1"/>
  <c r="F204" i="9"/>
  <c r="C62" i="1"/>
  <c r="CE48" i="1"/>
  <c r="J810" i="1"/>
  <c r="I337" i="9"/>
  <c r="E746" i="1"/>
  <c r="W71" i="1"/>
  <c r="I85" i="9" s="1"/>
  <c r="E756" i="1"/>
  <c r="M71" i="1"/>
  <c r="C506" i="1" s="1"/>
  <c r="G506" i="1" s="1"/>
  <c r="G332" i="9"/>
  <c r="E777" i="1"/>
  <c r="E768" i="1"/>
  <c r="I140" i="9"/>
  <c r="AK71" i="1"/>
  <c r="E172" i="9"/>
  <c r="E771" i="1"/>
  <c r="AN71" i="1"/>
  <c r="BT71" i="1"/>
  <c r="E803" i="1"/>
  <c r="I300" i="9"/>
  <c r="E748" i="1"/>
  <c r="C76" i="9"/>
  <c r="Q71" i="1"/>
  <c r="E268" i="9"/>
  <c r="E792" i="1"/>
  <c r="BI71" i="1"/>
  <c r="F76" i="9"/>
  <c r="E751" i="1"/>
  <c r="T71" i="1"/>
  <c r="F236" i="9"/>
  <c r="BC71" i="1"/>
  <c r="E786" i="1"/>
  <c r="I44" i="9"/>
  <c r="E747" i="1"/>
  <c r="E775" i="1"/>
  <c r="AR71" i="1"/>
  <c r="I172" i="9"/>
  <c r="F332" i="9"/>
  <c r="BX71" i="1"/>
  <c r="E807" i="1"/>
  <c r="G76" i="9"/>
  <c r="E752" i="1"/>
  <c r="U71" i="1"/>
  <c r="E759" i="1"/>
  <c r="G108" i="9"/>
  <c r="AB71" i="1"/>
  <c r="E241" i="9"/>
  <c r="J785" i="1"/>
  <c r="H113" i="9"/>
  <c r="J760" i="1"/>
  <c r="J755" i="1"/>
  <c r="C113" i="9"/>
  <c r="H177" i="9"/>
  <c r="J774" i="1"/>
  <c r="G81" i="9"/>
  <c r="J752" i="1"/>
  <c r="J783" i="1"/>
  <c r="C241" i="9"/>
  <c r="C712" i="1"/>
  <c r="E764" i="1"/>
  <c r="E140" i="9"/>
  <c r="AG71" i="1"/>
  <c r="E772" i="1"/>
  <c r="F172" i="9"/>
  <c r="AO71" i="1"/>
  <c r="E209" i="9"/>
  <c r="J778" i="1"/>
  <c r="J798" i="1"/>
  <c r="D305" i="9"/>
  <c r="E204" i="9"/>
  <c r="E213" i="9"/>
  <c r="I305" i="9"/>
  <c r="D339" i="1"/>
  <c r="C482" i="1" s="1"/>
  <c r="B116" i="11" s="1"/>
  <c r="B118" i="11" s="1"/>
  <c r="AX71" i="1"/>
  <c r="H213" i="9" s="1"/>
  <c r="BY71" i="1"/>
  <c r="G341" i="9" s="1"/>
  <c r="J799" i="1"/>
  <c r="C49" i="9"/>
  <c r="E749" i="1"/>
  <c r="D76" i="9"/>
  <c r="R71" i="1"/>
  <c r="BD71" i="1"/>
  <c r="E787" i="1"/>
  <c r="G236" i="9"/>
  <c r="E742" i="1"/>
  <c r="D44" i="9"/>
  <c r="K71" i="1"/>
  <c r="E780" i="1"/>
  <c r="AW71" i="1"/>
  <c r="E108" i="9"/>
  <c r="Z71" i="1"/>
  <c r="E757" i="1"/>
  <c r="BH71" i="1"/>
  <c r="E791" i="1"/>
  <c r="D268" i="9"/>
  <c r="E788" i="1"/>
  <c r="H236" i="9"/>
  <c r="BE71" i="1"/>
  <c r="E802" i="1"/>
  <c r="BS71" i="1"/>
  <c r="H300" i="9"/>
  <c r="G268" i="9"/>
  <c r="E794" i="1"/>
  <c r="J757" i="1"/>
  <c r="E113" i="9"/>
  <c r="D145" i="9"/>
  <c r="J763" i="1"/>
  <c r="D113" i="9"/>
  <c r="J756" i="1"/>
  <c r="J766" i="1"/>
  <c r="G145" i="9"/>
  <c r="J761" i="1"/>
  <c r="I113" i="9"/>
  <c r="J742" i="1"/>
  <c r="D49" i="9"/>
  <c r="E81" i="9"/>
  <c r="J750" i="1"/>
  <c r="AJ71" i="1"/>
  <c r="H140" i="9"/>
  <c r="E767" i="1"/>
  <c r="E810" i="1"/>
  <c r="I332" i="9"/>
  <c r="CA71" i="1"/>
  <c r="F71" i="1"/>
  <c r="E737" i="1"/>
  <c r="D236" i="9"/>
  <c r="E784" i="1"/>
  <c r="BA71" i="1"/>
  <c r="C209" i="9"/>
  <c r="J776" i="1"/>
  <c r="F241" i="9"/>
  <c r="J786" i="1"/>
  <c r="J791" i="1"/>
  <c r="D273" i="9"/>
  <c r="E778" i="1"/>
  <c r="H49" i="9"/>
  <c r="C245" i="9"/>
  <c r="C268" i="9"/>
  <c r="E790" i="1"/>
  <c r="F300" i="9"/>
  <c r="BQ71" i="1"/>
  <c r="E800" i="1"/>
  <c r="E739" i="1"/>
  <c r="H12" i="9"/>
  <c r="AF71" i="1"/>
  <c r="E763" i="1"/>
  <c r="D140" i="9"/>
  <c r="H268" i="9"/>
  <c r="E795" i="1"/>
  <c r="BL71" i="1"/>
  <c r="E750" i="1"/>
  <c r="E76" i="9"/>
  <c r="S71" i="1"/>
  <c r="AM71" i="1"/>
  <c r="E770" i="1"/>
  <c r="D172" i="9"/>
  <c r="H332" i="9"/>
  <c r="E809" i="1"/>
  <c r="BZ71" i="1"/>
  <c r="D300" i="9"/>
  <c r="E798" i="1"/>
  <c r="C332" i="9"/>
  <c r="E804" i="1"/>
  <c r="BU71" i="1"/>
  <c r="C710" i="1"/>
  <c r="C213" i="9"/>
  <c r="H145" i="9"/>
  <c r="J767" i="1"/>
  <c r="J807" i="1"/>
  <c r="F337" i="9"/>
  <c r="J754" i="1"/>
  <c r="I81" i="9"/>
  <c r="C177" i="9"/>
  <c r="J769" i="1"/>
  <c r="H17" i="9"/>
  <c r="J739" i="1"/>
  <c r="J738" i="1"/>
  <c r="G17" i="9"/>
  <c r="I273" i="9"/>
  <c r="J796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C126" i="8"/>
  <c r="D391" i="1"/>
  <c r="F32" i="6"/>
  <c r="C478" i="1"/>
  <c r="B112" i="11" s="1"/>
  <c r="C305" i="9"/>
  <c r="J797" i="1"/>
  <c r="F498" i="1"/>
  <c r="J788" i="1"/>
  <c r="H241" i="9"/>
  <c r="J768" i="1"/>
  <c r="I145" i="9"/>
  <c r="G209" i="9"/>
  <c r="J780" i="1"/>
  <c r="J808" i="1"/>
  <c r="G337" i="9"/>
  <c r="D177" i="9"/>
  <c r="J770" i="1"/>
  <c r="C476" i="1"/>
  <c r="B110" i="11" s="1"/>
  <c r="F16" i="6"/>
  <c r="F516" i="1"/>
  <c r="J735" i="1"/>
  <c r="D17" i="9"/>
  <c r="J800" i="1"/>
  <c r="F305" i="9"/>
  <c r="F540" i="1"/>
  <c r="H540" i="1"/>
  <c r="F532" i="1"/>
  <c r="H532" i="1"/>
  <c r="F524" i="1"/>
  <c r="F550" i="1"/>
  <c r="H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545" i="1" l="1"/>
  <c r="G545" i="1" s="1"/>
  <c r="C700" i="1"/>
  <c r="C516" i="1"/>
  <c r="G516" i="1" s="1"/>
  <c r="C680" i="1"/>
  <c r="C517" i="1"/>
  <c r="G517" i="1" s="1"/>
  <c r="C558" i="1"/>
  <c r="CE67" i="1"/>
  <c r="J816" i="1" s="1"/>
  <c r="CE52" i="1"/>
  <c r="C535" i="1"/>
  <c r="G535" i="1" s="1"/>
  <c r="C642" i="1"/>
  <c r="C619" i="1"/>
  <c r="C522" i="1"/>
  <c r="G522" i="1" s="1"/>
  <c r="C567" i="1"/>
  <c r="C309" i="9"/>
  <c r="C528" i="1"/>
  <c r="G528" i="1" s="1"/>
  <c r="C707" i="1"/>
  <c r="H517" i="1"/>
  <c r="C708" i="1"/>
  <c r="C539" i="1"/>
  <c r="G539" i="1" s="1"/>
  <c r="C627" i="1"/>
  <c r="I277" i="9"/>
  <c r="H53" i="9"/>
  <c r="C690" i="1"/>
  <c r="E21" i="9"/>
  <c r="H21" i="9"/>
  <c r="C501" i="1"/>
  <c r="G501" i="1" s="1"/>
  <c r="E341" i="9"/>
  <c r="D213" i="9"/>
  <c r="D309" i="9"/>
  <c r="C498" i="1"/>
  <c r="G498" i="1" s="1"/>
  <c r="C563" i="1"/>
  <c r="C674" i="1"/>
  <c r="F145" i="9"/>
  <c r="J765" i="1"/>
  <c r="G273" i="9"/>
  <c r="J794" i="1"/>
  <c r="J753" i="1"/>
  <c r="V71" i="1"/>
  <c r="H81" i="9"/>
  <c r="J790" i="1"/>
  <c r="C273" i="9"/>
  <c r="I49" i="9"/>
  <c r="J747" i="1"/>
  <c r="J777" i="1"/>
  <c r="D209" i="9"/>
  <c r="I117" i="9"/>
  <c r="C643" i="1"/>
  <c r="C675" i="1"/>
  <c r="C523" i="1"/>
  <c r="G523" i="1" s="1"/>
  <c r="G309" i="9"/>
  <c r="C502" i="1"/>
  <c r="G502" i="1" s="1"/>
  <c r="C621" i="1"/>
  <c r="C561" i="1"/>
  <c r="E309" i="9"/>
  <c r="C551" i="1"/>
  <c r="I245" i="9"/>
  <c r="E53" i="9"/>
  <c r="C503" i="1"/>
  <c r="G503" i="1" s="1"/>
  <c r="C524" i="1"/>
  <c r="C696" i="1"/>
  <c r="C149" i="9"/>
  <c r="D117" i="9"/>
  <c r="C679" i="1"/>
  <c r="C677" i="1"/>
  <c r="C625" i="1"/>
  <c r="I213" i="9"/>
  <c r="C555" i="1"/>
  <c r="C617" i="1"/>
  <c r="C527" i="1"/>
  <c r="G527" i="1" s="1"/>
  <c r="C692" i="1"/>
  <c r="H117" i="9"/>
  <c r="C678" i="1"/>
  <c r="F53" i="9"/>
  <c r="C645" i="1"/>
  <c r="C620" i="1"/>
  <c r="C570" i="1"/>
  <c r="G53" i="9"/>
  <c r="C622" i="1"/>
  <c r="C699" i="1"/>
  <c r="C531" i="1"/>
  <c r="G531" i="1" s="1"/>
  <c r="C520" i="1"/>
  <c r="G520" i="1" s="1"/>
  <c r="C543" i="1"/>
  <c r="D373" i="9"/>
  <c r="E245" i="9"/>
  <c r="C669" i="1"/>
  <c r="C573" i="1"/>
  <c r="C547" i="1"/>
  <c r="H181" i="9"/>
  <c r="C672" i="1"/>
  <c r="C703" i="1"/>
  <c r="C616" i="1"/>
  <c r="G21" i="9"/>
  <c r="D21" i="9"/>
  <c r="C102" i="8"/>
  <c r="C697" i="1"/>
  <c r="D149" i="9"/>
  <c r="C525" i="1"/>
  <c r="G525" i="1" s="1"/>
  <c r="D245" i="9"/>
  <c r="C546" i="1"/>
  <c r="G546" i="1" s="1"/>
  <c r="C630" i="1"/>
  <c r="I53" i="9"/>
  <c r="C681" i="1"/>
  <c r="C509" i="1"/>
  <c r="G509" i="1" s="1"/>
  <c r="C634" i="1"/>
  <c r="E277" i="9"/>
  <c r="C554" i="1"/>
  <c r="C640" i="1"/>
  <c r="C565" i="1"/>
  <c r="I309" i="9"/>
  <c r="C530" i="1"/>
  <c r="G530" i="1" s="1"/>
  <c r="C702" i="1"/>
  <c r="I149" i="9"/>
  <c r="C71" i="1"/>
  <c r="E734" i="1"/>
  <c r="E815" i="1" s="1"/>
  <c r="C12" i="9"/>
  <c r="CE62" i="1"/>
  <c r="C641" i="1"/>
  <c r="C566" i="1"/>
  <c r="C341" i="9"/>
  <c r="I341" i="9"/>
  <c r="C647" i="1"/>
  <c r="C572" i="1"/>
  <c r="C635" i="1"/>
  <c r="G277" i="9"/>
  <c r="C556" i="1"/>
  <c r="C639" i="1"/>
  <c r="C564" i="1"/>
  <c r="H309" i="9"/>
  <c r="C537" i="1"/>
  <c r="G537" i="1" s="1"/>
  <c r="C709" i="1"/>
  <c r="I181" i="9"/>
  <c r="C685" i="1"/>
  <c r="F85" i="9"/>
  <c r="C513" i="1"/>
  <c r="G513" i="1" s="1"/>
  <c r="E181" i="9"/>
  <c r="C533" i="1"/>
  <c r="G533" i="1" s="1"/>
  <c r="C705" i="1"/>
  <c r="E85" i="9"/>
  <c r="C684" i="1"/>
  <c r="C512" i="1"/>
  <c r="G512" i="1" s="1"/>
  <c r="F21" i="9"/>
  <c r="C499" i="1"/>
  <c r="G499" i="1" s="1"/>
  <c r="C671" i="1"/>
  <c r="G213" i="9"/>
  <c r="C542" i="1"/>
  <c r="C631" i="1"/>
  <c r="C698" i="1"/>
  <c r="C526" i="1"/>
  <c r="G526" i="1" s="1"/>
  <c r="E149" i="9"/>
  <c r="C688" i="1"/>
  <c r="C571" i="1"/>
  <c r="C646" i="1"/>
  <c r="H341" i="9"/>
  <c r="C618" i="1"/>
  <c r="C552" i="1"/>
  <c r="C277" i="9"/>
  <c r="H149" i="9"/>
  <c r="C529" i="1"/>
  <c r="G529" i="1" s="1"/>
  <c r="C701" i="1"/>
  <c r="C691" i="1"/>
  <c r="E117" i="9"/>
  <c r="C519" i="1"/>
  <c r="G519" i="1" s="1"/>
  <c r="D53" i="9"/>
  <c r="C504" i="1"/>
  <c r="G504" i="1" s="1"/>
  <c r="C676" i="1"/>
  <c r="F181" i="9"/>
  <c r="C534" i="1"/>
  <c r="G534" i="1" s="1"/>
  <c r="C706" i="1"/>
  <c r="G85" i="9"/>
  <c r="C686" i="1"/>
  <c r="C514" i="1"/>
  <c r="G514" i="1" s="1"/>
  <c r="C644" i="1"/>
  <c r="C569" i="1"/>
  <c r="F341" i="9"/>
  <c r="C541" i="1"/>
  <c r="C713" i="1"/>
  <c r="F213" i="9"/>
  <c r="F309" i="9"/>
  <c r="C623" i="1"/>
  <c r="C562" i="1"/>
  <c r="C553" i="1"/>
  <c r="D277" i="9"/>
  <c r="C636" i="1"/>
  <c r="C511" i="1"/>
  <c r="G511" i="1" s="1"/>
  <c r="C683" i="1"/>
  <c r="D85" i="9"/>
  <c r="H544" i="1"/>
  <c r="C532" i="1"/>
  <c r="G532" i="1" s="1"/>
  <c r="D181" i="9"/>
  <c r="C704" i="1"/>
  <c r="C557" i="1"/>
  <c r="C637" i="1"/>
  <c r="H277" i="9"/>
  <c r="H245" i="9"/>
  <c r="C614" i="1"/>
  <c r="C550" i="1"/>
  <c r="G550" i="1" s="1"/>
  <c r="C549" i="1"/>
  <c r="C624" i="1"/>
  <c r="G245" i="9"/>
  <c r="C693" i="1"/>
  <c r="C521" i="1"/>
  <c r="G521" i="1" s="1"/>
  <c r="G117" i="9"/>
  <c r="C633" i="1"/>
  <c r="F245" i="9"/>
  <c r="C548" i="1"/>
  <c r="C85" i="9"/>
  <c r="C682" i="1"/>
  <c r="C510" i="1"/>
  <c r="G510" i="1" s="1"/>
  <c r="F522" i="1"/>
  <c r="F510" i="1"/>
  <c r="H510" i="1"/>
  <c r="F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F530" i="1"/>
  <c r="F512" i="1"/>
  <c r="F526" i="1"/>
  <c r="H526" i="1"/>
  <c r="F503" i="1"/>
  <c r="H503" i="1"/>
  <c r="H508" i="1"/>
  <c r="F508" i="1"/>
  <c r="F514" i="1"/>
  <c r="H507" i="1"/>
  <c r="F507" i="1"/>
  <c r="H518" i="1"/>
  <c r="F518" i="1"/>
  <c r="H546" i="1"/>
  <c r="F546" i="1"/>
  <c r="F506" i="1"/>
  <c r="H506" i="1"/>
  <c r="H500" i="1"/>
  <c r="F500" i="1"/>
  <c r="F509" i="1"/>
  <c r="H522" i="1" l="1"/>
  <c r="H516" i="1"/>
  <c r="C433" i="1"/>
  <c r="B67" i="11" s="1"/>
  <c r="I369" i="9"/>
  <c r="J815" i="1"/>
  <c r="H498" i="1"/>
  <c r="H85" i="9"/>
  <c r="C687" i="1"/>
  <c r="C515" i="1"/>
  <c r="G524" i="1"/>
  <c r="H524" i="1"/>
  <c r="H514" i="1"/>
  <c r="H512" i="1"/>
  <c r="C75" i="1"/>
  <c r="C25" i="9"/>
  <c r="CE74" i="1"/>
  <c r="H509" i="1"/>
  <c r="H530" i="1"/>
  <c r="H513" i="1"/>
  <c r="C496" i="1"/>
  <c r="G496" i="1" s="1"/>
  <c r="C668" i="1"/>
  <c r="C21" i="9"/>
  <c r="I364" i="9"/>
  <c r="E816" i="1"/>
  <c r="CE71" i="1"/>
  <c r="C428" i="1"/>
  <c r="C648" i="1"/>
  <c r="M716" i="1" s="1"/>
  <c r="Y816" i="1" s="1"/>
  <c r="D615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C441" i="1"/>
  <c r="B75" i="11" s="1"/>
  <c r="B62" i="11"/>
  <c r="G515" i="1"/>
  <c r="H515" i="1"/>
  <c r="I377" i="9"/>
  <c r="C464" i="1"/>
  <c r="B98" i="11" s="1"/>
  <c r="C26" i="9"/>
  <c r="N734" i="1"/>
  <c r="N815" i="1" s="1"/>
  <c r="CE75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6" i="1"/>
  <c r="D680" i="1"/>
  <c r="D643" i="1"/>
  <c r="D708" i="1"/>
  <c r="D683" i="1"/>
  <c r="D693" i="1"/>
  <c r="D68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2" i="1"/>
  <c r="D668" i="1"/>
  <c r="D633" i="1"/>
  <c r="D619" i="1"/>
  <c r="D688" i="1"/>
  <c r="D624" i="1"/>
  <c r="D618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710" i="1"/>
  <c r="D641" i="1"/>
  <c r="D646" i="1"/>
  <c r="D695" i="1"/>
  <c r="D679" i="1"/>
  <c r="D625" i="1"/>
  <c r="C716" i="1"/>
  <c r="I373" i="9"/>
  <c r="E612" i="1" l="1"/>
  <c r="E623" i="1"/>
  <c r="E716" i="1" s="1"/>
  <c r="N816" i="1"/>
  <c r="I378" i="9"/>
  <c r="K612" i="1"/>
  <c r="C465" i="1"/>
  <c r="B99" i="11" s="1"/>
  <c r="D715" i="1"/>
  <c r="E644" i="1" l="1"/>
  <c r="E694" i="1"/>
  <c r="E628" i="1"/>
  <c r="E673" i="1"/>
  <c r="E702" i="1"/>
  <c r="E669" i="1"/>
  <c r="E683" i="1"/>
  <c r="E647" i="1"/>
  <c r="E710" i="1"/>
  <c r="E627" i="1"/>
  <c r="E645" i="1"/>
  <c r="E634" i="1"/>
  <c r="E684" i="1"/>
  <c r="E703" i="1"/>
  <c r="E709" i="1"/>
  <c r="E677" i="1"/>
  <c r="E680" i="1"/>
  <c r="E687" i="1"/>
  <c r="E675" i="1"/>
  <c r="E671" i="1"/>
  <c r="E713" i="1"/>
  <c r="E646" i="1"/>
  <c r="E643" i="1"/>
  <c r="E704" i="1"/>
  <c r="E690" i="1"/>
  <c r="E636" i="1"/>
  <c r="E679" i="1"/>
  <c r="E691" i="1"/>
  <c r="E686" i="1"/>
  <c r="E681" i="1"/>
  <c r="E696" i="1"/>
  <c r="E635" i="1"/>
  <c r="E711" i="1"/>
  <c r="E637" i="1"/>
  <c r="E668" i="1"/>
  <c r="E670" i="1"/>
  <c r="E629" i="1"/>
  <c r="E693" i="1"/>
  <c r="E692" i="1"/>
  <c r="E695" i="1"/>
  <c r="E633" i="1"/>
  <c r="E632" i="1"/>
  <c r="E631" i="1"/>
  <c r="E698" i="1"/>
  <c r="E688" i="1"/>
  <c r="E705" i="1"/>
  <c r="E626" i="1"/>
  <c r="E640" i="1"/>
  <c r="E630" i="1"/>
  <c r="E674" i="1"/>
  <c r="E712" i="1"/>
  <c r="E642" i="1"/>
  <c r="E678" i="1"/>
  <c r="E706" i="1"/>
  <c r="E685" i="1"/>
  <c r="E708" i="1"/>
  <c r="E641" i="1"/>
  <c r="E707" i="1"/>
  <c r="E624" i="1"/>
  <c r="F624" i="1" s="1"/>
  <c r="F696" i="1" s="1"/>
  <c r="E701" i="1"/>
  <c r="E697" i="1"/>
  <c r="E638" i="1"/>
  <c r="E682" i="1"/>
  <c r="E700" i="1"/>
  <c r="E676" i="1"/>
  <c r="E689" i="1"/>
  <c r="E625" i="1"/>
  <c r="E639" i="1"/>
  <c r="E699" i="1"/>
  <c r="E672" i="1"/>
  <c r="F705" i="1" l="1"/>
  <c r="F683" i="1"/>
  <c r="F671" i="1"/>
  <c r="F674" i="1"/>
  <c r="F640" i="1"/>
  <c r="F636" i="1"/>
  <c r="F713" i="1"/>
  <c r="F707" i="1"/>
  <c r="F699" i="1"/>
  <c r="F706" i="1"/>
  <c r="F701" i="1"/>
  <c r="F684" i="1"/>
  <c r="F703" i="1"/>
  <c r="F626" i="1"/>
  <c r="F690" i="1"/>
  <c r="F637" i="1"/>
  <c r="F709" i="1"/>
  <c r="F643" i="1"/>
  <c r="F678" i="1"/>
  <c r="F693" i="1"/>
  <c r="F646" i="1"/>
  <c r="F647" i="1"/>
  <c r="F669" i="1"/>
  <c r="F711" i="1"/>
  <c r="F641" i="1"/>
  <c r="F639" i="1"/>
  <c r="F627" i="1"/>
  <c r="F668" i="1"/>
  <c r="F708" i="1"/>
  <c r="F691" i="1"/>
  <c r="F697" i="1"/>
  <c r="F692" i="1"/>
  <c r="F681" i="1"/>
  <c r="F682" i="1"/>
  <c r="F645" i="1"/>
  <c r="F625" i="1"/>
  <c r="G625" i="1" s="1"/>
  <c r="G627" i="1" s="1"/>
  <c r="F698" i="1"/>
  <c r="F702" i="1"/>
  <c r="F676" i="1"/>
  <c r="F670" i="1"/>
  <c r="F628" i="1"/>
  <c r="F712" i="1"/>
  <c r="F635" i="1"/>
  <c r="F695" i="1"/>
  <c r="F686" i="1"/>
  <c r="F634" i="1"/>
  <c r="F687" i="1"/>
  <c r="F710" i="1"/>
  <c r="F629" i="1"/>
  <c r="F633" i="1"/>
  <c r="F688" i="1"/>
  <c r="F631" i="1"/>
  <c r="F673" i="1"/>
  <c r="F680" i="1"/>
  <c r="F716" i="1"/>
  <c r="F644" i="1"/>
  <c r="F672" i="1"/>
  <c r="F704" i="1"/>
  <c r="F630" i="1"/>
  <c r="F642" i="1"/>
  <c r="F677" i="1"/>
  <c r="F694" i="1"/>
  <c r="F632" i="1"/>
  <c r="F700" i="1"/>
  <c r="F679" i="1"/>
  <c r="F638" i="1"/>
  <c r="F685" i="1"/>
  <c r="F689" i="1"/>
  <c r="F675" i="1"/>
  <c r="E715" i="1"/>
  <c r="G679" i="1"/>
  <c r="G707" i="1"/>
  <c r="G675" i="1"/>
  <c r="G696" i="1"/>
  <c r="G678" i="1"/>
  <c r="G676" i="1"/>
  <c r="G704" i="1"/>
  <c r="G632" i="1"/>
  <c r="G685" i="1"/>
  <c r="G699" i="1" l="1"/>
  <c r="G712" i="1"/>
  <c r="G630" i="1"/>
  <c r="G689" i="1"/>
  <c r="G631" i="1"/>
  <c r="G636" i="1"/>
  <c r="G670" i="1"/>
  <c r="G626" i="1"/>
  <c r="G680" i="1"/>
  <c r="G646" i="1"/>
  <c r="G692" i="1"/>
  <c r="G629" i="1"/>
  <c r="G641" i="1"/>
  <c r="G700" i="1"/>
  <c r="G697" i="1"/>
  <c r="G671" i="1"/>
  <c r="G643" i="1"/>
  <c r="G687" i="1"/>
  <c r="G698" i="1"/>
  <c r="G669" i="1"/>
  <c r="G690" i="1"/>
  <c r="G702" i="1"/>
  <c r="G673" i="1"/>
  <c r="G711" i="1"/>
  <c r="G672" i="1"/>
  <c r="G637" i="1"/>
  <c r="G638" i="1"/>
  <c r="G674" i="1"/>
  <c r="G642" i="1"/>
  <c r="G668" i="1"/>
  <c r="G688" i="1"/>
  <c r="G706" i="1"/>
  <c r="G694" i="1"/>
  <c r="G684" i="1"/>
  <c r="G644" i="1"/>
  <c r="G628" i="1"/>
  <c r="G681" i="1"/>
  <c r="G701" i="1"/>
  <c r="G708" i="1"/>
  <c r="G634" i="1"/>
  <c r="G682" i="1"/>
  <c r="G703" i="1"/>
  <c r="G647" i="1"/>
  <c r="G633" i="1"/>
  <c r="G640" i="1"/>
  <c r="G686" i="1"/>
  <c r="G683" i="1"/>
  <c r="G713" i="1"/>
  <c r="G710" i="1"/>
  <c r="G639" i="1"/>
  <c r="G693" i="1"/>
  <c r="G716" i="1"/>
  <c r="G645" i="1"/>
  <c r="G705" i="1"/>
  <c r="G691" i="1"/>
  <c r="G635" i="1"/>
  <c r="G695" i="1"/>
  <c r="G709" i="1"/>
  <c r="G677" i="1"/>
  <c r="F715" i="1"/>
  <c r="G715" i="1" l="1"/>
  <c r="H628" i="1"/>
  <c r="H681" i="1" s="1"/>
  <c r="H691" i="1"/>
  <c r="H633" i="1"/>
  <c r="H690" i="1"/>
  <c r="H684" i="1"/>
  <c r="H668" i="1"/>
  <c r="H632" i="1"/>
  <c r="H673" i="1" l="1"/>
  <c r="H644" i="1"/>
  <c r="H710" i="1"/>
  <c r="H711" i="1"/>
  <c r="H639" i="1"/>
  <c r="H708" i="1"/>
  <c r="H642" i="1"/>
  <c r="H700" i="1"/>
  <c r="H682" i="1"/>
  <c r="H630" i="1"/>
  <c r="H685" i="1"/>
  <c r="H679" i="1"/>
  <c r="H707" i="1"/>
  <c r="H631" i="1"/>
  <c r="H678" i="1"/>
  <c r="H677" i="1"/>
  <c r="H697" i="1"/>
  <c r="H704" i="1"/>
  <c r="H669" i="1"/>
  <c r="H706" i="1"/>
  <c r="H645" i="1"/>
  <c r="H696" i="1"/>
  <c r="H683" i="1"/>
  <c r="H698" i="1"/>
  <c r="H713" i="1"/>
  <c r="H680" i="1"/>
  <c r="H712" i="1"/>
  <c r="H702" i="1"/>
  <c r="H695" i="1"/>
  <c r="H640" i="1"/>
  <c r="H703" i="1"/>
  <c r="H699" i="1"/>
  <c r="H676" i="1"/>
  <c r="H634" i="1"/>
  <c r="H637" i="1"/>
  <c r="H672" i="1"/>
  <c r="H629" i="1"/>
  <c r="I629" i="1" s="1"/>
  <c r="I646" i="1" s="1"/>
  <c r="H701" i="1"/>
  <c r="H671" i="1"/>
  <c r="H693" i="1"/>
  <c r="H647" i="1"/>
  <c r="H643" i="1"/>
  <c r="H674" i="1"/>
  <c r="H646" i="1"/>
  <c r="H689" i="1"/>
  <c r="H641" i="1"/>
  <c r="H709" i="1"/>
  <c r="H692" i="1"/>
  <c r="H675" i="1"/>
  <c r="H687" i="1"/>
  <c r="H670" i="1"/>
  <c r="H686" i="1"/>
  <c r="H636" i="1"/>
  <c r="H688" i="1"/>
  <c r="H705" i="1"/>
  <c r="H716" i="1"/>
  <c r="H638" i="1"/>
  <c r="H694" i="1"/>
  <c r="H635" i="1"/>
  <c r="I700" i="1"/>
  <c r="I685" i="1"/>
  <c r="I691" i="1"/>
  <c r="I690" i="1"/>
  <c r="I698" i="1"/>
  <c r="I639" i="1"/>
  <c r="I679" i="1"/>
  <c r="I638" i="1"/>
  <c r="I668" i="1"/>
  <c r="I696" i="1"/>
  <c r="I682" i="1"/>
  <c r="I680" i="1"/>
  <c r="I710" i="1"/>
  <c r="I713" i="1"/>
  <c r="I706" i="1"/>
  <c r="I678" i="1"/>
  <c r="I645" i="1"/>
  <c r="I637" i="1"/>
  <c r="I642" i="1"/>
  <c r="I647" i="1"/>
  <c r="I684" i="1"/>
  <c r="I672" i="1"/>
  <c r="I693" i="1"/>
  <c r="I709" i="1"/>
  <c r="I636" i="1"/>
  <c r="I669" i="1"/>
  <c r="I677" i="1"/>
  <c r="I674" i="1"/>
  <c r="I697" i="1"/>
  <c r="I641" i="1"/>
  <c r="I712" i="1"/>
  <c r="I702" i="1"/>
  <c r="I708" i="1" l="1"/>
  <c r="I704" i="1"/>
  <c r="I683" i="1"/>
  <c r="I716" i="1"/>
  <c r="I634" i="1"/>
  <c r="I711" i="1"/>
  <c r="I681" i="1"/>
  <c r="I670" i="1"/>
  <c r="I707" i="1"/>
  <c r="I671" i="1"/>
  <c r="I687" i="1"/>
  <c r="I703" i="1"/>
  <c r="I632" i="1"/>
  <c r="I701" i="1"/>
  <c r="I688" i="1"/>
  <c r="I699" i="1"/>
  <c r="H715" i="1"/>
  <c r="I673" i="1"/>
  <c r="I694" i="1"/>
  <c r="I689" i="1"/>
  <c r="I705" i="1"/>
  <c r="I630" i="1"/>
  <c r="I640" i="1"/>
  <c r="I676" i="1"/>
  <c r="I692" i="1"/>
  <c r="I633" i="1"/>
  <c r="I643" i="1"/>
  <c r="I695" i="1"/>
  <c r="I644" i="1"/>
  <c r="I635" i="1"/>
  <c r="I631" i="1"/>
  <c r="I686" i="1"/>
  <c r="I675" i="1"/>
  <c r="J630" i="1"/>
  <c r="I715" i="1" l="1"/>
  <c r="J632" i="1"/>
  <c r="J670" i="1"/>
  <c r="J639" i="1"/>
  <c r="J706" i="1"/>
  <c r="J696" i="1"/>
  <c r="J669" i="1"/>
  <c r="J695" i="1"/>
  <c r="J636" i="1"/>
  <c r="J683" i="1"/>
  <c r="J684" i="1"/>
  <c r="J637" i="1"/>
  <c r="J703" i="1"/>
  <c r="J642" i="1"/>
  <c r="J680" i="1"/>
  <c r="J681" i="1"/>
  <c r="J710" i="1"/>
  <c r="J693" i="1"/>
  <c r="J691" i="1"/>
  <c r="J709" i="1"/>
  <c r="J700" i="1"/>
  <c r="J644" i="1"/>
  <c r="J634" i="1"/>
  <c r="J682" i="1"/>
  <c r="J675" i="1"/>
  <c r="J716" i="1"/>
  <c r="J689" i="1"/>
  <c r="J711" i="1"/>
  <c r="J672" i="1"/>
  <c r="J677" i="1"/>
  <c r="J712" i="1"/>
  <c r="J635" i="1"/>
  <c r="J633" i="1"/>
  <c r="J678" i="1"/>
  <c r="J699" i="1"/>
  <c r="J694" i="1"/>
  <c r="J646" i="1"/>
  <c r="J708" i="1"/>
  <c r="J685" i="1"/>
  <c r="J676" i="1"/>
  <c r="J701" i="1"/>
  <c r="J679" i="1"/>
  <c r="J647" i="1"/>
  <c r="J673" i="1"/>
  <c r="J640" i="1"/>
  <c r="J631" i="1"/>
  <c r="J705" i="1"/>
  <c r="J690" i="1"/>
  <c r="J697" i="1"/>
  <c r="J687" i="1"/>
  <c r="J674" i="1"/>
  <c r="J643" i="1"/>
  <c r="J704" i="1"/>
  <c r="J668" i="1"/>
  <c r="J638" i="1"/>
  <c r="J707" i="1"/>
  <c r="J698" i="1"/>
  <c r="J645" i="1"/>
  <c r="J688" i="1"/>
  <c r="J641" i="1"/>
  <c r="J702" i="1"/>
  <c r="J671" i="1"/>
  <c r="J692" i="1"/>
  <c r="J713" i="1"/>
  <c r="J686" i="1"/>
  <c r="L647" i="1" l="1"/>
  <c r="L682" i="1" s="1"/>
  <c r="M682" i="1" s="1"/>
  <c r="K644" i="1"/>
  <c r="K670" i="1" s="1"/>
  <c r="J715" i="1"/>
  <c r="K679" i="1" l="1"/>
  <c r="K703" i="1"/>
  <c r="K675" i="1"/>
  <c r="K695" i="1"/>
  <c r="K707" i="1"/>
  <c r="K671" i="1"/>
  <c r="K680" i="1"/>
  <c r="K711" i="1"/>
  <c r="K669" i="1"/>
  <c r="K685" i="1"/>
  <c r="K701" i="1"/>
  <c r="K689" i="1"/>
  <c r="K691" i="1"/>
  <c r="L674" i="1"/>
  <c r="M674" i="1" s="1"/>
  <c r="K687" i="1"/>
  <c r="K683" i="1"/>
  <c r="K672" i="1"/>
  <c r="K693" i="1"/>
  <c r="K674" i="1"/>
  <c r="K704" i="1"/>
  <c r="K696" i="1"/>
  <c r="L680" i="1"/>
  <c r="M680" i="1" s="1"/>
  <c r="H55" i="9" s="1"/>
  <c r="K705" i="1"/>
  <c r="K684" i="1"/>
  <c r="K682" i="1"/>
  <c r="K699" i="1"/>
  <c r="K686" i="1"/>
  <c r="K690" i="1"/>
  <c r="K716" i="1"/>
  <c r="L699" i="1"/>
  <c r="M699" i="1" s="1"/>
  <c r="L685" i="1"/>
  <c r="M685" i="1" s="1"/>
  <c r="F87" i="9" s="1"/>
  <c r="L705" i="1"/>
  <c r="M705" i="1" s="1"/>
  <c r="L697" i="1"/>
  <c r="M697" i="1" s="1"/>
  <c r="Y763" i="1" s="1"/>
  <c r="L703" i="1"/>
  <c r="M703" i="1" s="1"/>
  <c r="C183" i="9" s="1"/>
  <c r="L695" i="1"/>
  <c r="M695" i="1" s="1"/>
  <c r="Y761" i="1" s="1"/>
  <c r="L678" i="1"/>
  <c r="M678" i="1" s="1"/>
  <c r="L701" i="1"/>
  <c r="M701" i="1" s="1"/>
  <c r="Y767" i="1" s="1"/>
  <c r="K697" i="1"/>
  <c r="K694" i="1"/>
  <c r="K702" i="1"/>
  <c r="K668" i="1"/>
  <c r="K715" i="1" s="1"/>
  <c r="K713" i="1"/>
  <c r="K688" i="1"/>
  <c r="K692" i="1"/>
  <c r="K709" i="1"/>
  <c r="K712" i="1"/>
  <c r="K706" i="1"/>
  <c r="K677" i="1"/>
  <c r="K678" i="1"/>
  <c r="K676" i="1"/>
  <c r="K700" i="1"/>
  <c r="K708" i="1"/>
  <c r="K681" i="1"/>
  <c r="K698" i="1"/>
  <c r="K710" i="1"/>
  <c r="K673" i="1"/>
  <c r="L704" i="1"/>
  <c r="M704" i="1" s="1"/>
  <c r="D183" i="9" s="1"/>
  <c r="L671" i="1"/>
  <c r="M671" i="1" s="1"/>
  <c r="F23" i="9" s="1"/>
  <c r="L709" i="1"/>
  <c r="M709" i="1" s="1"/>
  <c r="Y775" i="1" s="1"/>
  <c r="L711" i="1"/>
  <c r="M711" i="1" s="1"/>
  <c r="Y777" i="1" s="1"/>
  <c r="L708" i="1"/>
  <c r="M708" i="1" s="1"/>
  <c r="Y774" i="1" s="1"/>
  <c r="L710" i="1"/>
  <c r="M710" i="1" s="1"/>
  <c r="Y776" i="1" s="1"/>
  <c r="L670" i="1"/>
  <c r="M670" i="1" s="1"/>
  <c r="Y736" i="1" s="1"/>
  <c r="L712" i="1"/>
  <c r="M712" i="1" s="1"/>
  <c r="E215" i="9" s="1"/>
  <c r="L683" i="1"/>
  <c r="M683" i="1" s="1"/>
  <c r="Y749" i="1" s="1"/>
  <c r="L673" i="1"/>
  <c r="M673" i="1" s="1"/>
  <c r="H23" i="9" s="1"/>
  <c r="L696" i="1"/>
  <c r="M696" i="1" s="1"/>
  <c r="Y762" i="1" s="1"/>
  <c r="L668" i="1"/>
  <c r="L715" i="1" s="1"/>
  <c r="L702" i="1"/>
  <c r="M702" i="1" s="1"/>
  <c r="Y768" i="1" s="1"/>
  <c r="L677" i="1"/>
  <c r="M677" i="1" s="1"/>
  <c r="E55" i="9" s="1"/>
  <c r="L693" i="1"/>
  <c r="M693" i="1" s="1"/>
  <c r="G119" i="9" s="1"/>
  <c r="L676" i="1"/>
  <c r="M676" i="1" s="1"/>
  <c r="Y742" i="1" s="1"/>
  <c r="L698" i="1"/>
  <c r="M698" i="1" s="1"/>
  <c r="E151" i="9" s="1"/>
  <c r="L691" i="1"/>
  <c r="M691" i="1" s="1"/>
  <c r="E119" i="9" s="1"/>
  <c r="L713" i="1"/>
  <c r="M713" i="1" s="1"/>
  <c r="F215" i="9" s="1"/>
  <c r="L692" i="1"/>
  <c r="M692" i="1" s="1"/>
  <c r="F119" i="9" s="1"/>
  <c r="L700" i="1"/>
  <c r="M700" i="1" s="1"/>
  <c r="Y766" i="1" s="1"/>
  <c r="L669" i="1"/>
  <c r="M669" i="1" s="1"/>
  <c r="D23" i="9" s="1"/>
  <c r="L686" i="1"/>
  <c r="M686" i="1" s="1"/>
  <c r="G87" i="9" s="1"/>
  <c r="L694" i="1"/>
  <c r="M694" i="1" s="1"/>
  <c r="Y760" i="1" s="1"/>
  <c r="L679" i="1"/>
  <c r="M679" i="1" s="1"/>
  <c r="G55" i="9" s="1"/>
  <c r="L681" i="1"/>
  <c r="M681" i="1" s="1"/>
  <c r="I55" i="9" s="1"/>
  <c r="L707" i="1"/>
  <c r="M707" i="1" s="1"/>
  <c r="G183" i="9" s="1"/>
  <c r="L716" i="1"/>
  <c r="L688" i="1"/>
  <c r="M688" i="1" s="1"/>
  <c r="Y754" i="1" s="1"/>
  <c r="L689" i="1"/>
  <c r="M689" i="1" s="1"/>
  <c r="C119" i="9" s="1"/>
  <c r="L675" i="1"/>
  <c r="M675" i="1" s="1"/>
  <c r="Y741" i="1" s="1"/>
  <c r="L672" i="1"/>
  <c r="M672" i="1" s="1"/>
  <c r="Y738" i="1" s="1"/>
  <c r="L706" i="1"/>
  <c r="M706" i="1" s="1"/>
  <c r="Y772" i="1" s="1"/>
  <c r="L687" i="1"/>
  <c r="M687" i="1" s="1"/>
  <c r="Y753" i="1" s="1"/>
  <c r="L684" i="1"/>
  <c r="M684" i="1" s="1"/>
  <c r="Y750" i="1" s="1"/>
  <c r="L690" i="1"/>
  <c r="M690" i="1" s="1"/>
  <c r="D119" i="9" s="1"/>
  <c r="Y765" i="1"/>
  <c r="F151" i="9"/>
  <c r="E183" i="9"/>
  <c r="Y771" i="1"/>
  <c r="M668" i="1"/>
  <c r="Y759" i="1"/>
  <c r="Y746" i="1"/>
  <c r="I23" i="9"/>
  <c r="Y740" i="1"/>
  <c r="F55" i="9"/>
  <c r="Y744" i="1"/>
  <c r="Y769" i="1"/>
  <c r="Y778" i="1"/>
  <c r="Y748" i="1"/>
  <c r="C87" i="9"/>
  <c r="I183" i="9" l="1"/>
  <c r="E23" i="9"/>
  <c r="C215" i="9"/>
  <c r="Y751" i="1"/>
  <c r="I119" i="9"/>
  <c r="Y757" i="1"/>
  <c r="Y752" i="1"/>
  <c r="Y770" i="1"/>
  <c r="H151" i="9"/>
  <c r="Y764" i="1"/>
  <c r="H183" i="9"/>
  <c r="D151" i="9"/>
  <c r="Y747" i="1"/>
  <c r="Y755" i="1"/>
  <c r="Y743" i="1"/>
  <c r="Y735" i="1"/>
  <c r="Y739" i="1"/>
  <c r="Y737" i="1"/>
  <c r="Y758" i="1"/>
  <c r="D215" i="9"/>
  <c r="H119" i="9"/>
  <c r="G23" i="9"/>
  <c r="D55" i="9"/>
  <c r="F183" i="9"/>
  <c r="G151" i="9"/>
  <c r="D87" i="9"/>
  <c r="Y745" i="1"/>
  <c r="I151" i="9"/>
  <c r="I87" i="9"/>
  <c r="Y773" i="1"/>
  <c r="Y779" i="1"/>
  <c r="C151" i="9"/>
  <c r="C55" i="9"/>
  <c r="E87" i="9"/>
  <c r="H87" i="9"/>
  <c r="Y756" i="1"/>
  <c r="C23" i="9"/>
  <c r="M715" i="1"/>
  <c r="Y734" i="1"/>
  <c r="Y815" i="1" s="1"/>
</calcChain>
</file>

<file path=xl/sharedStrings.xml><?xml version="1.0" encoding="utf-8"?>
<sst xmlns="http://schemas.openxmlformats.org/spreadsheetml/2006/main" count="5028" uniqueCount="1312">
  <si>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</si>
  <si>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</si>
  <si>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</si>
  <si>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</si>
  <si>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</si>
  <si>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</si>
  <si>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</si>
  <si>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</si>
  <si>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</si>
  <si>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</si>
  <si>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</si>
  <si>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</si>
  <si>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</si>
  <si>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</si>
  <si>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</si>
  <si>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</si>
  <si>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</si>
  <si>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</si>
  <si>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</si>
  <si>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</si>
  <si>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</si>
  <si>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</si>
  <si>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</si>
  <si>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</si>
  <si>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</si>
  <si>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</si>
  <si>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</si>
  <si>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</si>
  <si>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</si>
  <si>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</si>
  <si>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</si>
  <si>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</si>
  <si>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</si>
  <si>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</si>
  <si>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</si>
  <si>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</si>
  <si>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</si>
  <si>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</si>
  <si>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</si>
  <si>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</si>
  <si>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</si>
  <si>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</si>
  <si>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</si>
  <si>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</si>
  <si>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</si>
  <si>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</si>
  <si>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</si>
  <si>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</si>
  <si>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</si>
  <si>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</si>
  <si>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</si>
  <si>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</si>
  <si>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</si>
  <si>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</si>
  <si>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</si>
  <si>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</si>
  <si>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</si>
  <si>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</si>
  <si>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</si>
  <si>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</si>
  <si>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</si>
  <si>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</si>
  <si>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</si>
  <si>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</si>
  <si>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</si>
  <si>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</si>
  <si>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</si>
  <si>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</si>
  <si>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</si>
  <si>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</si>
  <si>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</si>
  <si>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</si>
  <si>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</si>
  <si>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</si>
  <si>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</si>
  <si>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</si>
  <si>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</si>
  <si>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</si>
  <si>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</si>
  <si>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</si>
  <si>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</si>
  <si>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</si>
  <si>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</si>
  <si>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</si>
  <si>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</si>
  <si>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</si>
  <si>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</si>
  <si>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</si>
  <si>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</si>
  <si>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</si>
  <si>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</si>
  <si>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</si>
  <si>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</si>
  <si>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</si>
  <si>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</si>
  <si>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</si>
  <si>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</si>
  <si>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</si>
  <si>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</si>
  <si>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</si>
  <si>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</si>
  <si>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</si>
  <si>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</si>
  <si>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</si>
  <si>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</si>
  <si>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</si>
  <si>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</si>
  <si>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</si>
  <si>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</si>
  <si>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</si>
  <si>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</si>
  <si>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</si>
  <si>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</si>
  <si>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</si>
  <si>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</si>
  <si>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</si>
  <si>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</si>
  <si>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</si>
  <si>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</si>
  <si>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</si>
  <si>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</si>
  <si>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</si>
  <si>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</si>
  <si>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</si>
  <si>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</si>
  <si>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</si>
  <si>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</si>
  <si>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</si>
  <si>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</si>
  <si>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</si>
  <si>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</si>
  <si>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</si>
  <si>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</si>
  <si>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</si>
  <si>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</si>
  <si>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</si>
  <si>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</si>
  <si>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</si>
  <si>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</si>
  <si>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</si>
  <si>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</si>
  <si>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</si>
  <si>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</si>
  <si>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</si>
  <si>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</si>
  <si>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</si>
  <si>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</si>
  <si>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</si>
  <si>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</si>
  <si>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</si>
  <si>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</si>
  <si>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</si>
  <si>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</si>
  <si>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</si>
  <si>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</si>
  <si>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</si>
  <si>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</si>
  <si>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</si>
  <si>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</si>
  <si>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</si>
  <si>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</si>
  <si>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</si>
  <si>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</si>
  <si>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</si>
  <si>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</si>
  <si>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</si>
  <si>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</si>
  <si>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</si>
  <si>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</si>
  <si>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</si>
  <si>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</si>
  <si>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</si>
  <si>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</si>
  <si>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</si>
  <si>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</si>
  <si>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</si>
  <si>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</si>
  <si>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</si>
  <si>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</si>
  <si>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</si>
  <si>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</si>
  <si>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</si>
  <si>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</si>
  <si>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</si>
  <si>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</si>
  <si>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</si>
  <si>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</si>
  <si>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</si>
  <si>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</si>
  <si>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</si>
  <si>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</si>
  <si>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</si>
  <si>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</si>
  <si>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</si>
  <si>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</si>
  <si>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</si>
  <si>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</si>
  <si>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</si>
  <si>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</si>
  <si>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</si>
  <si>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</si>
  <si>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</si>
  <si>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</si>
  <si>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</si>
  <si>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</si>
  <si>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</si>
  <si>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</si>
  <si>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</si>
  <si>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</si>
  <si>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</si>
  <si>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</si>
  <si>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</si>
  <si>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</si>
  <si>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</si>
  <si>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</si>
  <si>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</si>
  <si>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</si>
  <si>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</si>
  <si>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</si>
  <si>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</si>
  <si>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</si>
  <si>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</si>
  <si>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</si>
  <si>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</si>
  <si>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</si>
  <si>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</si>
  <si>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</si>
  <si>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</si>
  <si>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</si>
  <si>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</si>
  <si>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</si>
  <si>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</si>
  <si>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</si>
  <si>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</si>
  <si>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</si>
  <si>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</si>
  <si>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</si>
  <si>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</si>
  <si>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</si>
  <si>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</si>
  <si>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</si>
  <si>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</si>
  <si>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</si>
  <si>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</si>
  <si>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</si>
  <si>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</si>
  <si>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</si>
  <si>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</si>
  <si>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</si>
  <si>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</si>
  <si>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</si>
  <si>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</si>
  <si>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</si>
  <si>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</si>
  <si>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</si>
  <si>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</si>
  <si>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</si>
  <si>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</si>
  <si>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</si>
  <si>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</si>
  <si>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</si>
  <si>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</si>
  <si>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</si>
  <si>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</si>
  <si>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</si>
  <si>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</si>
  <si>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</si>
  <si>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</si>
  <si>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</si>
  <si>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</si>
  <si>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</si>
  <si>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</si>
  <si>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</si>
  <si>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</si>
  <si>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</si>
  <si>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</si>
  <si>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</si>
  <si>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</si>
  <si>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</si>
  <si>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</si>
  <si>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</si>
  <si>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</si>
  <si>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</si>
  <si>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</si>
  <si>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</si>
  <si>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</si>
  <si>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</si>
  <si>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</si>
  <si>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</si>
  <si>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</si>
  <si>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</si>
  <si>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</si>
  <si>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</si>
  <si>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</si>
  <si>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</si>
  <si>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</si>
  <si>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</si>
  <si>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</si>
  <si>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</si>
  <si>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</si>
  <si>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</si>
  <si>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</si>
  <si>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</si>
  <si>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</si>
  <si>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</si>
  <si>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</si>
  <si>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</si>
  <si>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</si>
  <si>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</si>
  <si>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</si>
  <si>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</si>
  <si>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</si>
  <si>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</si>
  <si>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</si>
  <si>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</si>
  <si>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</si>
  <si>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</si>
  <si>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</si>
  <si>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</si>
  <si>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</si>
  <si>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</si>
  <si>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</si>
  <si>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</si>
  <si>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</si>
  <si>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</si>
  <si>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</si>
  <si>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</si>
  <si>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</si>
  <si>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</si>
  <si>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</si>
  <si>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</si>
  <si>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</si>
  <si>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</si>
  <si>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</si>
  <si>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</si>
  <si>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</si>
  <si>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</si>
  <si>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</si>
  <si>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</si>
  <si>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</si>
  <si>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</si>
  <si>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</si>
  <si>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</si>
  <si>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</si>
  <si>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</si>
  <si>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</si>
  <si>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</si>
  <si>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</si>
  <si>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</si>
  <si>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</si>
  <si>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</si>
  <si>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</si>
  <si>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</si>
  <si>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</si>
  <si>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</si>
  <si>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</si>
  <si>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</si>
  <si>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</si>
  <si>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</si>
  <si>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</si>
  <si>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</si>
  <si>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</si>
  <si>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</si>
  <si>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</si>
  <si>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</si>
  <si>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</si>
  <si>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</si>
  <si>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</si>
  <si>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</si>
  <si>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</si>
  <si>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</si>
  <si>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</si>
  <si>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</si>
  <si>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</si>
  <si>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</si>
  <si>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</si>
  <si>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</si>
  <si>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</si>
  <si>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</si>
  <si>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</si>
  <si>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</si>
  <si>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</si>
  <si>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</si>
  <si>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</si>
  <si>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</si>
  <si>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</si>
  <si>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</si>
  <si>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</si>
  <si>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</si>
  <si>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</si>
  <si>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</si>
  <si>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</si>
  <si>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</si>
  <si>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</si>
  <si>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</si>
  <si>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</si>
  <si>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</si>
  <si>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</si>
  <si>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</si>
  <si>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</si>
  <si>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</si>
  <si>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</si>
  <si>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</si>
  <si>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</si>
  <si>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</si>
  <si>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</si>
  <si>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</si>
  <si>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</si>
  <si>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</si>
  <si>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</si>
  <si>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</si>
  <si>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</si>
  <si>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</si>
  <si>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</si>
  <si>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</si>
  <si>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</si>
  <si>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</si>
  <si>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</si>
  <si>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</si>
  <si>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</si>
  <si>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</si>
  <si>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</si>
  <si>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</si>
  <si>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</si>
  <si>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</si>
  <si>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</si>
  <si>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</si>
  <si>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</si>
  <si>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</si>
  <si>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</si>
  <si>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</si>
  <si>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</si>
  <si>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</si>
  <si>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</si>
  <si>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</si>
  <si>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</si>
  <si>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</si>
  <si>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</si>
  <si>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</si>
  <si>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</si>
  <si>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</si>
  <si>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</si>
  <si>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</si>
  <si>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</si>
  <si>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</si>
  <si>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</si>
  <si>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</si>
  <si>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</si>
  <si>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</si>
  <si>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</si>
  <si>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</si>
  <si>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</si>
  <si>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</si>
  <si>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</si>
  <si>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</si>
  <si>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</si>
  <si>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</si>
  <si>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</si>
  <si>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</si>
  <si>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</si>
  <si>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</si>
  <si>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</si>
  <si>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</si>
  <si>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</si>
  <si>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</si>
  <si>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</si>
  <si>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</si>
  <si>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</si>
  <si>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</si>
  <si>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</si>
  <si>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</si>
  <si>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</si>
  <si>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</si>
  <si>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</si>
  <si>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</si>
  <si>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</si>
  <si>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</si>
  <si>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</si>
  <si>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</si>
  <si>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</si>
  <si>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</si>
  <si>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</si>
  <si>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</si>
  <si>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</si>
  <si>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</si>
  <si>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</si>
  <si>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</si>
  <si>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</si>
  <si>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</si>
  <si>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</si>
  <si>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</si>
  <si>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</si>
  <si>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</si>
  <si>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</si>
  <si>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</si>
  <si>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</si>
  <si>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</si>
  <si>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</si>
  <si>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</si>
  <si>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</si>
  <si>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</si>
  <si>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</si>
  <si>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</si>
  <si>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</si>
  <si>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</si>
  <si>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</si>
  <si>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</si>
  <si>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</si>
  <si>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</si>
  <si>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</si>
  <si>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</si>
  <si>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</si>
  <si>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</si>
  <si>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</si>
  <si>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</si>
  <si>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</si>
  <si>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</si>
  <si>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</si>
  <si>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</si>
  <si>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</si>
  <si>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</si>
  <si>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</si>
  <si>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</si>
  <si>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</si>
  <si>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</si>
  <si>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</si>
  <si>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</si>
  <si>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</si>
  <si>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</si>
  <si>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</si>
  <si>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</si>
  <si>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</si>
  <si>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</si>
  <si>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</si>
  <si>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</si>
  <si>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</si>
  <si>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</si>
  <si>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</si>
  <si>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</si>
  <si>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</si>
  <si>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</si>
  <si>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</si>
  <si>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</si>
  <si>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</si>
  <si>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</si>
  <si>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</si>
  <si>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</si>
  <si>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</si>
  <si>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</si>
  <si>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</si>
  <si>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</si>
  <si>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</si>
  <si>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</si>
  <si>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</si>
  <si>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</si>
  <si>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</si>
  <si>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</si>
  <si>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</si>
  <si>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</si>
  <si>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</si>
  <si>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</si>
  <si>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</si>
  <si>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</si>
  <si>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</si>
  <si>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</si>
  <si>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</si>
  <si>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</si>
  <si>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</si>
  <si>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</si>
  <si>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</si>
  <si>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</si>
  <si>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</si>
  <si>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</si>
  <si>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</si>
  <si>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</si>
  <si>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</si>
  <si>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</si>
  <si>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</si>
  <si>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</si>
  <si>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</si>
  <si>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</si>
  <si>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</si>
  <si>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</si>
  <si>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</si>
  <si>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</si>
  <si>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</si>
  <si>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</si>
  <si>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</si>
  <si>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</si>
  <si>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</si>
  <si>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</si>
  <si>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</si>
  <si>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</si>
  <si>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</si>
  <si>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</si>
  <si>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</si>
  <si>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</si>
  <si>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</si>
  <si>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</si>
  <si>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</si>
  <si>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</si>
  <si>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</si>
  <si>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</si>
  <si>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</si>
  <si>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</si>
  <si>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</si>
  <si>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</si>
  <si>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</si>
  <si>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</si>
  <si>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</si>
  <si>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</si>
  <si>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</si>
  <si>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</si>
  <si>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</si>
  <si>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</si>
  <si>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</si>
  <si>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</si>
  <si>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</si>
  <si>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</si>
  <si>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</si>
  <si>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</si>
  <si>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</si>
  <si>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</si>
  <si>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</si>
  <si>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</si>
  <si>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</si>
  <si>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</si>
  <si>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</si>
  <si>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</si>
  <si>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</si>
  <si>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</si>
  <si>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</si>
  <si>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</si>
  <si>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</si>
  <si>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</si>
  <si>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</si>
  <si>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</si>
  <si>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</si>
  <si>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</si>
  <si>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</si>
  <si>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</si>
  <si>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</si>
  <si>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</si>
  <si>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</si>
  <si>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</si>
  <si>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</si>
  <si>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</si>
  <si>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</si>
  <si>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</si>
  <si>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</si>
  <si>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</si>
  <si>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</si>
  <si>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</si>
  <si>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</si>
  <si>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</si>
  <si>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</si>
  <si>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</si>
  <si>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</si>
  <si>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</si>
  <si>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</si>
  <si>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</si>
  <si>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</si>
  <si>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</si>
  <si>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</si>
  <si>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</si>
  <si>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</si>
  <si>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</si>
  <si>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</si>
  <si>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</si>
  <si>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</si>
  <si>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</si>
  <si>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</si>
  <si>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</si>
  <si>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</si>
  <si>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</si>
  <si>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</si>
  <si>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</si>
  <si>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</si>
  <si>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</si>
  <si>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</si>
  <si>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</si>
  <si>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</si>
  <si>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</si>
  <si>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</si>
  <si>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</si>
  <si>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</si>
  <si>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</si>
  <si>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</si>
  <si>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</si>
  <si>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</si>
  <si>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</si>
  <si>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</si>
  <si>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</si>
  <si>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</si>
  <si>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</si>
  <si>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</si>
  <si>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</si>
  <si>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</si>
  <si>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</si>
  <si>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</si>
  <si>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</si>
  <si>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</si>
  <si>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</si>
  <si>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</si>
  <si>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</si>
  <si>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</si>
  <si>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</si>
  <si>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</si>
  <si>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</si>
  <si>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</si>
  <si>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</si>
  <si>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</si>
  <si>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</si>
  <si>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</si>
  <si>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</si>
  <si>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</si>
  <si>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</si>
  <si>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</si>
  <si>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</si>
  <si>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</si>
  <si>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</si>
  <si>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</si>
  <si>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</si>
  <si>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</si>
  <si>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</si>
  <si>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</si>
  <si>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</si>
  <si>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</si>
  <si>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</si>
  <si>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</si>
  <si>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</si>
  <si>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</si>
  <si>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</si>
  <si>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</si>
  <si>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</si>
  <si>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</si>
  <si>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</si>
  <si>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</si>
  <si>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</si>
  <si>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</si>
  <si>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</si>
  <si>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</si>
  <si>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</si>
  <si>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</si>
  <si>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</si>
  <si>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</si>
  <si>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</si>
  <si>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</si>
  <si>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</si>
  <si>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</si>
  <si>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</si>
  <si>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</si>
  <si>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</si>
  <si>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</si>
  <si>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</si>
  <si>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</si>
  <si>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</si>
  <si>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</si>
  <si>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</si>
  <si>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</si>
  <si>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</si>
  <si>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</si>
  <si>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</si>
  <si>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</si>
  <si>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</si>
  <si>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</si>
  <si>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</si>
  <si>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</si>
  <si>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</si>
  <si>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</si>
  <si>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</si>
  <si>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</si>
  <si>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</si>
  <si>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</si>
  <si>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</si>
  <si>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</si>
  <si>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</si>
  <si>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</si>
  <si>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</si>
  <si>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</si>
  <si>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</si>
  <si>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</si>
  <si>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</si>
  <si>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</si>
  <si>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</si>
  <si>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</si>
  <si>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</si>
  <si>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</si>
  <si>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</si>
  <si>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</si>
  <si>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</si>
  <si>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</si>
  <si>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</si>
  <si>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</si>
  <si>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</si>
  <si>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</si>
  <si>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</si>
  <si>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</si>
  <si>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</si>
  <si>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</si>
  <si>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</si>
  <si>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</si>
  <si>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</si>
  <si>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</si>
  <si>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</si>
  <si>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</si>
  <si>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</si>
  <si>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</si>
  <si>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</si>
  <si>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</si>
  <si>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</si>
  <si>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</si>
  <si>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</si>
  <si>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</si>
  <si>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</si>
  <si>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</si>
  <si>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</si>
  <si>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</si>
  <si>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</si>
  <si>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</si>
  <si>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</si>
  <si>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</si>
  <si>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</si>
  <si>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</si>
  <si>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</si>
  <si>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</si>
  <si>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</si>
  <si>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</si>
  <si>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</si>
  <si>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</si>
  <si>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</si>
  <si>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</si>
  <si>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</si>
  <si>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</si>
  <si>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</si>
  <si>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</si>
  <si>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</si>
  <si>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</si>
  <si>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</si>
  <si>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</si>
  <si>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</si>
  <si>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</si>
  <si>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</si>
  <si>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</si>
  <si>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</si>
  <si>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</si>
  <si>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</si>
  <si>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</si>
  <si>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</si>
  <si>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</si>
  <si>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</si>
  <si>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</si>
  <si>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</si>
  <si>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</si>
  <si>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</si>
  <si>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</si>
  <si>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</si>
  <si>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</si>
  <si>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</si>
  <si>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</si>
  <si>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</si>
  <si>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</si>
  <si>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</si>
  <si>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</si>
  <si>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</si>
  <si>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</si>
  <si>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</si>
  <si>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</si>
  <si>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</si>
  <si>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</si>
  <si>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</si>
  <si>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</si>
  <si>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</si>
  <si>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</si>
  <si>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</si>
  <si>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</si>
  <si>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</si>
  <si>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</si>
  <si>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</si>
  <si>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</si>
  <si>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</si>
  <si>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</si>
  <si>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</si>
  <si>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</si>
  <si>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</si>
  <si>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</si>
  <si>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</si>
  <si>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</si>
  <si>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</si>
  <si>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</si>
  <si>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</si>
  <si>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</si>
  <si>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</si>
  <si>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</si>
  <si>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</si>
  <si>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</si>
  <si>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</si>
  <si>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</si>
  <si>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</si>
  <si>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</si>
  <si>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</si>
  <si>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</si>
  <si>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</si>
  <si>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</si>
  <si>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</si>
  <si>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</si>
  <si>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</si>
  <si>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</si>
  <si>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</si>
  <si>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</si>
  <si>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</si>
  <si>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</si>
  <si>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</si>
  <si>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</si>
  <si>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</si>
  <si>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</si>
  <si>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</si>
  <si>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</si>
  <si>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</si>
  <si>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</si>
  <si>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</si>
  <si>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</si>
  <si>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</si>
  <si>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</si>
  <si>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</si>
  <si>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</si>
  <si>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</si>
  <si>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</si>
  <si>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</si>
  <si>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</si>
  <si>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</si>
  <si>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</si>
  <si>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</si>
  <si>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</si>
  <si>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</si>
  <si>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</si>
  <si>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</si>
  <si>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</si>
  <si>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</si>
  <si>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</si>
  <si>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</si>
  <si>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</si>
  <si>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</si>
  <si>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</si>
  <si>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</si>
  <si>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</si>
  <si>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</si>
  <si>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</si>
  <si>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</si>
  <si>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</si>
  <si>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</si>
  <si>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</si>
  <si>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</si>
  <si>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</si>
  <si>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</si>
  <si>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</si>
  <si>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</si>
  <si>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</si>
  <si>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</si>
  <si>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</si>
  <si>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</si>
  <si>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</si>
  <si>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</si>
  <si>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</si>
  <si>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</si>
  <si>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</si>
  <si>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</si>
  <si>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</si>
  <si>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</si>
  <si>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</si>
  <si>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</si>
  <si>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</si>
  <si>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</si>
  <si>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</si>
  <si>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</si>
  <si>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</si>
  <si>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</si>
  <si>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</si>
  <si>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</si>
  <si>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</si>
  <si>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</si>
  <si>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</si>
  <si>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</si>
  <si>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</si>
  <si>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</si>
  <si>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</si>
  <si>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</si>
  <si>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</si>
  <si>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</si>
  <si>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</si>
  <si>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</si>
  <si>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</si>
  <si>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</si>
  <si>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</si>
  <si>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</si>
  <si>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</si>
  <si>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</si>
  <si>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</si>
  <si>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</si>
  <si>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</si>
  <si>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</si>
  <si>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</si>
  <si>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</si>
  <si>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</si>
  <si>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</si>
  <si>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</si>
  <si>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</si>
  <si>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</si>
  <si>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</si>
  <si>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</si>
  <si>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</si>
  <si>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</si>
  <si>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</si>
  <si>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</si>
  <si>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</si>
  <si>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</si>
  <si>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</si>
  <si>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</si>
  <si>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</si>
  <si>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</si>
  <si>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</si>
  <si>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</si>
  <si>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</si>
  <si>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</si>
  <si>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</si>
  <si>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</si>
  <si>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</si>
  <si>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</si>
  <si>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</si>
  <si>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</si>
  <si>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</si>
  <si>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</si>
  <si>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</si>
  <si>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</si>
  <si>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</si>
  <si>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</si>
  <si>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</si>
  <si>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</si>
  <si>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</si>
  <si>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</si>
  <si>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</si>
  <si>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</si>
  <si>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</si>
  <si>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</si>
  <si>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</si>
  <si>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</si>
  <si>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</si>
  <si>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</si>
  <si>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</si>
  <si>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</si>
  <si>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</si>
  <si>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</si>
  <si>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</si>
  <si>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</si>
  <si>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</si>
  <si>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</si>
  <si>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</si>
  <si>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</si>
  <si>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</si>
  <si>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</si>
  <si>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</si>
  <si>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</si>
  <si>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</si>
  <si>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</si>
  <si>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</si>
  <si>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</si>
  <si>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</si>
  <si>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</si>
  <si>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</si>
  <si>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</si>
  <si>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</si>
  <si>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</si>
  <si>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</si>
  <si>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</si>
  <si>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</si>
  <si>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</si>
  <si>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</si>
  <si>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</si>
  <si>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</si>
  <si>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</si>
  <si>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</si>
  <si>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</si>
  <si>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</si>
  <si>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</si>
  <si>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</si>
  <si>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</si>
  <si>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</si>
  <si>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</si>
  <si>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</si>
  <si>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</si>
  <si>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</si>
  <si>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</si>
  <si>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</si>
  <si>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</si>
  <si>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</si>
  <si>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</si>
  <si>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</si>
  <si>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</si>
  <si>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</si>
  <si>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</si>
  <si>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</si>
  <si>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</si>
  <si>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</si>
  <si>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</si>
  <si>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</si>
  <si>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</si>
  <si>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</si>
  <si>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</si>
  <si>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</si>
  <si>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</si>
  <si>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</si>
  <si>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</si>
  <si>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</si>
  <si>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</si>
  <si>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</si>
  <si>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</si>
  <si>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</si>
  <si>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</si>
  <si>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</si>
  <si>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</si>
  <si>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</si>
  <si>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</si>
  <si>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</si>
  <si>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</si>
  <si>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</si>
  <si>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</si>
  <si>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</si>
  <si>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</si>
  <si>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</si>
  <si>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</si>
  <si>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</si>
  <si>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</si>
  <si>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</si>
  <si>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</si>
  <si>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</si>
  <si>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</si>
  <si>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</si>
  <si>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</si>
  <si>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</si>
  <si>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</si>
  <si>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</si>
  <si>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</si>
  <si>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</si>
  <si>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</si>
  <si>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</si>
  <si>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</si>
  <si>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</si>
  <si>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</si>
  <si>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</si>
  <si>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</si>
  <si>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</si>
  <si>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</si>
  <si>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</si>
  <si>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</si>
  <si>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</si>
  <si>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</si>
  <si>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</si>
  <si>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</si>
  <si>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</si>
  <si>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</si>
  <si>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</si>
  <si>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</si>
  <si>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</si>
  <si>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</si>
  <si>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</si>
  <si>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</si>
  <si>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</si>
  <si>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</si>
  <si>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</si>
  <si>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</si>
  <si>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</si>
  <si>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</si>
  <si>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</si>
  <si>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</si>
  <si>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</si>
  <si>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</si>
  <si>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</si>
  <si>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</si>
  <si>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</si>
  <si>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</si>
  <si>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</si>
  <si>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</si>
  <si>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</si>
  <si>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</si>
  <si>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</si>
  <si>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</si>
  <si>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</si>
  <si>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</si>
  <si>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</si>
  <si>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</si>
  <si>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</si>
  <si>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</si>
  <si>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</si>
  <si>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</si>
  <si>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</si>
  <si>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</si>
  <si>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</si>
  <si>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</si>
  <si>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</si>
  <si>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</si>
  <si>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</si>
  <si>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</si>
  <si>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</si>
  <si>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</si>
  <si>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</si>
  <si>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</si>
  <si>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</si>
  <si>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</si>
  <si>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</si>
  <si>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</si>
  <si>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</si>
  <si>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</si>
  <si>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</si>
  <si>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</si>
  <si>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</si>
  <si>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</si>
  <si>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</si>
  <si>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</si>
  <si>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</si>
  <si>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</si>
  <si>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</si>
  <si>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</si>
  <si>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</si>
  <si>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</si>
  <si>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</si>
  <si>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</si>
  <si>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</si>
  <si>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</si>
  <si>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</si>
  <si>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</si>
  <si>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</si>
  <si>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</si>
  <si>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</si>
  <si>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</si>
  <si>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</si>
  <si>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</si>
  <si>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</si>
  <si>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</si>
  <si>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</si>
  <si>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</si>
  <si>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</si>
  <si>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</si>
  <si>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</si>
  <si>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</si>
  <si>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</si>
  <si>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</si>
  <si>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</si>
  <si>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</si>
  <si>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</si>
  <si>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</si>
  <si>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</si>
  <si>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</si>
  <si>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</si>
  <si>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</si>
  <si>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</si>
  <si>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</si>
  <si>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</si>
  <si>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</si>
  <si>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</si>
  <si>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</si>
  <si>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</si>
  <si>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</si>
  <si>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</si>
  <si>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</si>
  <si>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</si>
  <si>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06/30/2020</t>
  </si>
  <si>
    <t>06/30/2019</t>
  </si>
  <si>
    <t>2018</t>
  </si>
  <si>
    <t>King</t>
  </si>
  <si>
    <t>Roy Brooks</t>
  </si>
  <si>
    <t>Burien, WA 98166</t>
  </si>
  <si>
    <t>Michael Fitzgerald</t>
  </si>
  <si>
    <t>202</t>
  </si>
  <si>
    <t>The Regional Hospital for Respiratory and Complex Care</t>
  </si>
  <si>
    <t>16251 Sylvester Road SW</t>
  </si>
  <si>
    <t>Anne McBride</t>
  </si>
  <si>
    <t>206-248-4527</t>
  </si>
  <si>
    <t>206-577-3808</t>
  </si>
  <si>
    <t>Sum of 
Inpatient services gross revenue</t>
  </si>
  <si>
    <t>Sum of 
Total operating revenue</t>
  </si>
  <si>
    <t>Sum of 
Salaries and wages</t>
  </si>
  <si>
    <t>Sum of 
Employee benefits</t>
  </si>
  <si>
    <t>Sum of 
Medical professional fees</t>
  </si>
  <si>
    <t>Sum of Total P/S</t>
  </si>
  <si>
    <t>Sum of 
Supplies expense</t>
  </si>
  <si>
    <t>Sum of 
Utilities expense</t>
  </si>
  <si>
    <t>Sum of 
Rentals and leases</t>
  </si>
  <si>
    <t>Sum of 
Depreciation and amortization</t>
  </si>
  <si>
    <t>Sum of 
Other expenses</t>
  </si>
  <si>
    <t>Sum of 
Total operating expenses</t>
  </si>
  <si>
    <t>Sum of 
Nonoperating gains (losses)</t>
  </si>
  <si>
    <t>Sum of Income Statement</t>
  </si>
  <si>
    <t>Values</t>
  </si>
  <si>
    <t>Zone</t>
  </si>
  <si>
    <t>DOH Acct</t>
  </si>
  <si>
    <t>306 Total</t>
  </si>
  <si>
    <t>Grand Total</t>
  </si>
  <si>
    <t>Row Labels</t>
  </si>
  <si>
    <t>Sum of 
Insurance expense</t>
  </si>
  <si>
    <t>Sum of 
Restructuring expense</t>
  </si>
  <si>
    <t>AU</t>
  </si>
  <si>
    <t>Nurse Total</t>
  </si>
  <si>
    <t>Other Wkd</t>
  </si>
  <si>
    <t>Other VSH</t>
  </si>
  <si>
    <t>Nurse FTE</t>
  </si>
  <si>
    <t>Total FTE</t>
  </si>
  <si>
    <t>RH Nursing-LTACH</t>
  </si>
  <si>
    <t>Case Management</t>
  </si>
  <si>
    <t>Marketing</t>
  </si>
  <si>
    <t>Regiona</t>
  </si>
  <si>
    <t>l Hospital Total</t>
  </si>
  <si>
    <t>Eli 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</si>
</sst>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</cellStyleXfs>
  <cellXfs count="305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8" fontId="9" fillId="0" borderId="1" xfId="0" applyNumberFormat="1" applyFont="1" applyFill="1" applyBorder="1" applyAlignment="1" applyProtection="1">
      <alignment horizontal="center"/>
      <protection locked="0"/>
    </xf>
    <xf numFmtId="37" fontId="15" fillId="0" borderId="0" xfId="0" applyFont="1" applyProtection="1"/>
    <xf numFmtId="39" fontId="9" fillId="0" borderId="1" xfId="1" quotePrefix="1" applyNumberFormat="1" applyFont="1" applyFill="1" applyBorder="1" applyProtection="1">
      <protection locked="0"/>
    </xf>
    <xf numFmtId="38" fontId="9" fillId="0" borderId="14" xfId="0" applyNumberFormat="1" applyFont="1" applyFill="1" applyBorder="1" applyProtection="1">
      <protection locked="0"/>
    </xf>
    <xf numFmtId="37" fontId="15" fillId="0" borderId="0" xfId="0" applyFont="1" applyAlignment="1" applyProtection="1">
      <alignment horizontal="center"/>
    </xf>
    <xf numFmtId="37" fontId="17" fillId="0" borderId="0" xfId="0" applyFont="1"/>
    <xf numFmtId="0" fontId="16" fillId="10" borderId="1" xfId="0" applyNumberFormat="1" applyFont="1" applyFill="1" applyBorder="1"/>
    <xf numFmtId="37" fontId="16" fillId="10" borderId="1" xfId="0" applyFont="1" applyFill="1" applyBorder="1"/>
    <xf numFmtId="0" fontId="17" fillId="0" borderId="0" xfId="0" applyNumberFormat="1" applyFont="1"/>
    <xf numFmtId="165" fontId="0" fillId="0" borderId="0" xfId="0" applyNumberFormat="1"/>
    <xf numFmtId="0" fontId="17" fillId="8" borderId="0" xfId="0" applyNumberFormat="1" applyFont="1" applyFill="1"/>
    <xf numFmtId="37" fontId="17" fillId="8" borderId="0" xfId="0" applyFont="1" applyFill="1"/>
    <xf numFmtId="37" fontId="9" fillId="0" borderId="1" xfId="0" quotePrefix="1" applyFont="1" applyBorder="1" applyProtection="1">
      <protection locked="0"/>
    </xf>
    <xf numFmtId="0" fontId="16" fillId="9" borderId="0" xfId="0" applyNumberFormat="1" applyFont="1" applyFill="1" applyAlignment="1">
      <alignment horizontal="center" vertical="center"/>
    </xf>
    <xf numFmtId="37" fontId="17" fillId="0" borderId="0" xfId="0" applyFont="1" applyAlignment="1">
      <alignment horizontal="center" vertical="center"/>
    </xf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Hyperlink" xfId="2" builtinId="8"/>
    <cellStyle name="Normal" xfId="0" builtinId="0"/>
    <cellStyle name="Normal 2" xfId="4" xr:uid="{00000000-0005-0000-0000-000003000000}"/>
    <cellStyle name="Normal 3 2" xfId="6" xr:uid="{00000000-0005-0000-0000-000004000000}"/>
    <cellStyle name="Normal 6" xfId="5" xr:uid="{00000000-0005-0000-0000-000005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435</xdr:row>
      <xdr:rowOff>0</xdr:rowOff>
    </xdr:from>
    <xdr:to>
      <xdr:col>6</xdr:col>
      <xdr:colOff>868680</xdr:colOff>
      <xdr:row>438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0360" y="69905880"/>
          <a:ext cx="320802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44" transitionEvaluation="1" transitionEntry="1" codeName="Sheet1">
    <pageSetUpPr autoPageBreaks="0" fitToPage="1"/>
  </sheetPr>
  <dimension ref="A1:CF817"/>
  <sheetViews>
    <sheetView showGridLines="0" tabSelected="1" topLeftCell="A40" zoomScale="75" zoomScaleNormal="75" workbookViewId="0">
      <pane xSplit="1" ySplit="4" topLeftCell="B44" activePane="bottomRight" state="frozen"/>
      <selection activeCell="A40" sqref="A40"/>
      <selection pane="topRight" activeCell="B40" sqref="B40"/>
      <selection pane="bottomLeft" activeCell="A44" sqref="A44"/>
      <selection pane="bottomRight" activeCell="A53" sqref="A53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>
        <v>974566</v>
      </c>
      <c r="C47" s="301">
        <f>IF(ISERR(VLOOKUP(VALUE($C44),'reg data'!$A$3:$T$51,5,0)="TRUE"),0,VLOOKUP(VALUE($C44),'reg data'!$A$3:$T$51,5,0))</f>
        <v>0</v>
      </c>
      <c r="D47" s="301">
        <f>IF(ISERR(VLOOKUP(VALUE(D44),'reg data'!$A$3:$T$51,5,0)="TRUE"),0,VLOOKUP(VALUE(D44),'reg data'!$A$3:$T$51,5,0))</f>
        <v>0</v>
      </c>
      <c r="E47" s="301">
        <f>IF(ISERR(VLOOKUP(VALUE(E44),'reg data'!$A$3:$T$51,5,0)="TRUE"),0,VLOOKUP(VALUE(E44),'reg data'!$A$3:$T$51,5,0))</f>
        <v>603677.99</v>
      </c>
      <c r="F47" s="301">
        <f>IF(ISERR(VLOOKUP(VALUE(F44),'reg data'!$A$3:$T$51,5,0)="TRUE"),0,VLOOKUP(VALUE(F44),'reg data'!$A$3:$T$51,5,0))</f>
        <v>0</v>
      </c>
      <c r="G47" s="301">
        <f>IF(ISERR(VLOOKUP(VALUE(G44),'reg data'!$A$3:$T$51,5,0)="TRUE"),0,VLOOKUP(VALUE(G44),'reg data'!$A$3:$T$51,5,0))</f>
        <v>0</v>
      </c>
      <c r="H47" s="301">
        <f>IF(ISERR(VLOOKUP(VALUE(H44),'reg data'!$A$3:$T$51,5,0)="TRUE"),0,VLOOKUP(VALUE(H44),'reg data'!$A$3:$T$51,5,0))</f>
        <v>0</v>
      </c>
      <c r="I47" s="301">
        <f>IF(ISERR(VLOOKUP(VALUE(I44),'reg data'!$A$3:$T$51,5,0)="TRUE"),0,VLOOKUP(VALUE(I44),'reg data'!$A$3:$T$51,5,0))</f>
        <v>0</v>
      </c>
      <c r="J47" s="301">
        <f>IF(ISERR(VLOOKUP(VALUE(J44),'reg data'!$A$3:$T$51,5,0)="TRUE"),0,VLOOKUP(VALUE(J44),'reg data'!$A$3:$T$51,5,0))</f>
        <v>0</v>
      </c>
      <c r="K47" s="301">
        <f>IF(ISERR(VLOOKUP(VALUE(K44),'reg data'!$A$3:$T$51,5,0)="TRUE"),0,VLOOKUP(VALUE(K44),'reg data'!$A$3:$T$51,5,0))</f>
        <v>0</v>
      </c>
      <c r="L47" s="301">
        <f>IF(ISERR(VLOOKUP(VALUE(L44),'reg data'!$A$3:$T$51,5,0)="TRUE"),0,VLOOKUP(VALUE(L44),'reg data'!$A$3:$T$51,5,0))</f>
        <v>0</v>
      </c>
      <c r="M47" s="301">
        <f>IF(ISERR(VLOOKUP(VALUE(M44),'reg data'!$A$3:$T$51,5,0)="TRUE"),0,VLOOKUP(VALUE(M44),'reg data'!$A$3:$T$51,5,0))</f>
        <v>0</v>
      </c>
      <c r="N47" s="301">
        <f>IF(ISERR(VLOOKUP(VALUE(N44),'reg data'!$A$3:$T$51,5,0)="TRUE"),0,VLOOKUP(VALUE(N44),'reg data'!$A$3:$T$51,5,0))</f>
        <v>0</v>
      </c>
      <c r="O47" s="301">
        <f>IF(ISERR(VLOOKUP(VALUE(O44),'reg data'!$A$3:$T$51,5,0)="TRUE"),0,VLOOKUP(VALUE(O44),'reg data'!$A$3:$T$51,5,0))</f>
        <v>0</v>
      </c>
      <c r="P47" s="301">
        <f>IF(ISERR(VLOOKUP(VALUE(P44),'reg data'!$A$3:$T$51,5,0)="TRUE"),0,VLOOKUP(VALUE(P44),'reg data'!$A$3:$T$51,5,0))</f>
        <v>0</v>
      </c>
      <c r="Q47" s="301">
        <f>IF(ISERR(VLOOKUP(VALUE(Q44),'reg data'!$A$3:$T$51,5,0)="TRUE"),0,VLOOKUP(VALUE(Q44),'reg data'!$A$3:$T$51,5,0))</f>
        <v>0</v>
      </c>
      <c r="R47" s="301">
        <f>IF(ISERR(VLOOKUP(VALUE(R44),'reg data'!$A$3:$T$51,5,0)="TRUE"),0,VLOOKUP(VALUE(R44),'reg data'!$A$3:$T$51,5,0))</f>
        <v>0</v>
      </c>
      <c r="S47" s="301">
        <f>IF(ISERR(VLOOKUP(VALUE(S44),'reg data'!$A$3:$T$51,5,0)="TRUE"),0,VLOOKUP(VALUE(S44),'reg data'!$A$3:$T$51,5,0))</f>
        <v>0</v>
      </c>
      <c r="T47" s="301">
        <f>IF(ISERR(VLOOKUP(VALUE(T44),'reg data'!$A$3:$T$51,5,0)="TRUE"),0,VLOOKUP(VALUE(T44),'reg data'!$A$3:$T$51,5,0))</f>
        <v>0</v>
      </c>
      <c r="U47" s="301">
        <f>IF(ISERR(VLOOKUP(VALUE(U44),'reg data'!$A$3:$T$51,5,0)="TRUE"),0,VLOOKUP(VALUE(U44),'reg data'!$A$3:$T$51,5,0))</f>
        <v>0</v>
      </c>
      <c r="V47" s="301">
        <f>IF(ISERR(VLOOKUP(VALUE(V44),'reg data'!$A$3:$T$51,5,0)="TRUE"),0,VLOOKUP(VALUE(V44),'reg data'!$A$3:$T$51,5,0))</f>
        <v>0</v>
      </c>
      <c r="W47" s="301">
        <f>IF(ISERR(VLOOKUP(VALUE(W44),'reg data'!$A$3:$T$51,5,0)="TRUE"),0,VLOOKUP(VALUE(W44),'reg data'!$A$3:$T$51,5,0))</f>
        <v>0</v>
      </c>
      <c r="X47" s="301">
        <f>IF(ISERR(VLOOKUP(VALUE(X44),'reg data'!$A$3:$T$51,5,0)="TRUE"),0,VLOOKUP(VALUE(X44),'reg data'!$A$3:$T$51,5,0))</f>
        <v>0</v>
      </c>
      <c r="Y47" s="301">
        <f>IF(ISERR(VLOOKUP(VALUE(Y44),'reg data'!$A$3:$T$51,5,0)="TRUE"),0,VLOOKUP(VALUE(Y44),'reg data'!$A$3:$T$51,5,0))</f>
        <v>0</v>
      </c>
      <c r="Z47" s="301">
        <f>IF(ISERR(VLOOKUP(VALUE(Z44),'reg data'!$A$3:$T$51,5,0)="TRUE"),0,VLOOKUP(VALUE(Z44),'reg data'!$A$3:$T$51,5,0))</f>
        <v>0</v>
      </c>
      <c r="AA47" s="301">
        <f>IF(ISERR(VLOOKUP(VALUE(AA44),'reg data'!$A$3:$T$51,5,0)="TRUE"),0,VLOOKUP(VALUE(AA44),'reg data'!$A$3:$T$51,5,0))</f>
        <v>0</v>
      </c>
      <c r="AB47" s="301">
        <f>IF(ISERR(VLOOKUP(VALUE(AB44),'reg data'!$A$3:$T$51,5,0)="TRUE"),0,VLOOKUP(VALUE(AB44),'reg data'!$A$3:$T$51,5,0))</f>
        <v>0</v>
      </c>
      <c r="AC47" s="301">
        <f>IF(ISERR(VLOOKUP(VALUE(AC44),'reg data'!$A$3:$T$51,5,0)="TRUE"),0,VLOOKUP(VALUE(AC44),'reg data'!$A$3:$T$51,5,0))</f>
        <v>183060.38</v>
      </c>
      <c r="AD47" s="301">
        <f>IF(ISERR(VLOOKUP(VALUE(AD44),'reg data'!$A$3:$T$51,5,0)="TRUE"),0,VLOOKUP(VALUE(AD44),'reg data'!$A$3:$T$51,5,0))</f>
        <v>0</v>
      </c>
      <c r="AE47" s="301">
        <f>IF(ISERR(VLOOKUP(VALUE(AE44),'reg data'!$A$3:$T$51,5,0)="TRUE"),0,VLOOKUP(VALUE(AE44),'reg data'!$A$3:$T$51,5,0))</f>
        <v>0</v>
      </c>
      <c r="AF47" s="301">
        <f>IF(ISERR(VLOOKUP(VALUE(AF44),'reg data'!$A$3:$T$51,5,0)="TRUE"),0,VLOOKUP(VALUE(AF44),'reg data'!$A$3:$T$51,5,0))</f>
        <v>0</v>
      </c>
      <c r="AG47" s="301">
        <f>IF(ISERR(VLOOKUP(VALUE(AG44),'reg data'!$A$3:$T$51,5,0)="TRUE"),0,VLOOKUP(VALUE(AG44),'reg data'!$A$3:$T$51,5,0))</f>
        <v>0</v>
      </c>
      <c r="AH47" s="301">
        <f>IF(ISERR(VLOOKUP(VALUE(AH44),'reg data'!$A$3:$T$51,5,0)="TRUE"),0,VLOOKUP(VALUE(AH44),'reg data'!$A$3:$T$51,5,0))</f>
        <v>0</v>
      </c>
      <c r="AI47" s="301">
        <f>IF(ISERR(VLOOKUP(VALUE(AI44),'reg data'!$A$3:$T$51,5,0)="TRUE"),0,VLOOKUP(VALUE(AI44),'reg data'!$A$3:$T$51,5,0))</f>
        <v>0</v>
      </c>
      <c r="AJ47" s="301">
        <f>IF(ISERR(VLOOKUP(VALUE(AJ44),'reg data'!$A$3:$T$51,5,0)="TRUE"),0,VLOOKUP(VALUE(AJ44),'reg data'!$A$3:$T$51,5,0))</f>
        <v>0</v>
      </c>
      <c r="AK47" s="301">
        <f>IF(ISERR(VLOOKUP(VALUE(AK44),'reg data'!$A$3:$T$51,5,0)="TRUE"),0,VLOOKUP(VALUE(AK44),'reg data'!$A$3:$T$51,5,0))</f>
        <v>0</v>
      </c>
      <c r="AL47" s="301">
        <f>IF(ISERR(VLOOKUP(VALUE(AL44),'reg data'!$A$3:$T$51,5,0)="TRUE"),0,VLOOKUP(VALUE(AL44),'reg data'!$A$3:$T$51,5,0))</f>
        <v>0</v>
      </c>
      <c r="AM47" s="301">
        <f>IF(ISERR(VLOOKUP(VALUE(AM44),'reg data'!$A$3:$T$51,5,0)="TRUE"),0,VLOOKUP(VALUE(AM44),'reg data'!$A$3:$T$51,5,0))</f>
        <v>0</v>
      </c>
      <c r="AN47" s="301">
        <f>IF(ISERR(VLOOKUP(VALUE(AN44),'reg data'!$A$3:$T$51,5,0)="TRUE"),0,VLOOKUP(VALUE(AN44),'reg data'!$A$3:$T$51,5,0))</f>
        <v>0</v>
      </c>
      <c r="AO47" s="301">
        <f>IF(ISERR(VLOOKUP(VALUE(AO44),'reg data'!$A$3:$T$51,5,0)="TRUE"),0,VLOOKUP(VALUE(AO44),'reg data'!$A$3:$T$51,5,0))</f>
        <v>0</v>
      </c>
      <c r="AP47" s="301">
        <f>IF(ISERR(VLOOKUP(VALUE(AP44),'reg data'!$A$3:$T$51,5,0)="TRUE"),0,VLOOKUP(VALUE(AP44),'reg data'!$A$3:$T$51,5,0))</f>
        <v>0</v>
      </c>
      <c r="AQ47" s="301">
        <f>IF(ISERR(VLOOKUP(VALUE(AQ44),'reg data'!$A$3:$T$51,5,0)="TRUE"),0,VLOOKUP(VALUE(AQ44),'reg data'!$A$3:$T$51,5,0))</f>
        <v>0</v>
      </c>
      <c r="AR47" s="301">
        <f>IF(ISERR(VLOOKUP(VALUE(AR44),'reg data'!$A$3:$T$51,5,0)="TRUE"),0,VLOOKUP(VALUE(AR44),'reg data'!$A$3:$T$51,5,0))</f>
        <v>0</v>
      </c>
      <c r="AS47" s="301">
        <f>IF(ISERR(VLOOKUP(VALUE(AS44),'reg data'!$A$3:$T$51,5,0)="TRUE"),0,VLOOKUP(VALUE(AS44),'reg data'!$A$3:$T$51,5,0))</f>
        <v>0</v>
      </c>
      <c r="AT47" s="301">
        <f>IF(ISERR(VLOOKUP(VALUE(AT44),'reg data'!$A$3:$T$51,5,0)="TRUE"),0,VLOOKUP(VALUE(AT44),'reg data'!$A$3:$T$51,5,0))</f>
        <v>0</v>
      </c>
      <c r="AU47" s="301">
        <f>IF(ISERR(VLOOKUP(VALUE(AU44),'reg data'!$A$3:$T$51,5,0)="TRUE"),0,VLOOKUP(VALUE(AU44),'reg data'!$A$3:$T$51,5,0))</f>
        <v>0</v>
      </c>
      <c r="AV47" s="301">
        <f>IF(ISERR(VLOOKUP(VALUE(AV44),'reg data'!$A$3:$T$51,5,0)="TRUE"),0,VLOOKUP(VALUE(AV44),'reg data'!$A$3:$T$51,5,0))</f>
        <v>0</v>
      </c>
      <c r="AW47" s="301">
        <f>IF(ISERR(VLOOKUP(VALUE(AW44),'reg data'!$A$3:$T$51,5,0)="TRUE"),0,VLOOKUP(VALUE(AW44),'reg data'!$A$3:$T$51,5,0))</f>
        <v>0</v>
      </c>
      <c r="AX47" s="301">
        <f>IF(ISERR(VLOOKUP(VALUE(AX44),'reg data'!$A$3:$T$51,5,0)="TRUE"),0,VLOOKUP(VALUE(AX44),'reg data'!$A$3:$T$51,5,0))</f>
        <v>0</v>
      </c>
      <c r="AY47" s="301">
        <f>IF(ISERR(VLOOKUP(VALUE(AY44),'reg data'!$A$3:$T$51,5,0)="TRUE"),0,VLOOKUP(VALUE(AY44),'reg data'!$A$3:$T$51,5,0))</f>
        <v>2766.7300000000005</v>
      </c>
      <c r="AZ47" s="301">
        <f>IF(ISERR(VLOOKUP(VALUE(AZ44),'reg data'!$A$3:$T$51,5,0)="TRUE"),0,VLOOKUP(VALUE(AZ44),'reg data'!$A$3:$T$51,5,0))</f>
        <v>0</v>
      </c>
      <c r="BA47" s="301">
        <f>IF(ISERR(VLOOKUP(VALUE(BA44),'reg data'!$A$3:$T$51,5,0)="TRUE"),0,VLOOKUP(VALUE(BA44),'reg data'!$A$3:$T$51,5,0))</f>
        <v>0</v>
      </c>
      <c r="BB47" s="301">
        <f>IF(ISERR(VLOOKUP(VALUE(BB44),'reg data'!$A$3:$T$51,5,0)="TRUE"),0,VLOOKUP(VALUE(BB44),'reg data'!$A$3:$T$51,5,0))</f>
        <v>35696.21</v>
      </c>
      <c r="BC47" s="301">
        <f>IF(ISERR(VLOOKUP(VALUE(BC44),'reg data'!$A$3:$T$51,5,0)="TRUE"),0,VLOOKUP(VALUE(BC44),'reg data'!$A$3:$T$51,5,0))</f>
        <v>0</v>
      </c>
      <c r="BD47" s="301">
        <f>IF(ISERR(VLOOKUP(VALUE(BD44),'reg data'!$A$3:$T$51,5,0)="TRUE"),0,VLOOKUP(VALUE(BD44),'reg data'!$A$3:$T$51,5,0))</f>
        <v>8060.6500000000005</v>
      </c>
      <c r="BE47" s="301">
        <f>IF(ISERR(VLOOKUP(VALUE(BE44),'reg data'!$A$3:$T$51,5,0)="TRUE"),0,VLOOKUP(VALUE(BE44),'reg data'!$A$3:$T$51,5,0))</f>
        <v>0</v>
      </c>
      <c r="BF47" s="301">
        <f>IF(ISERR(VLOOKUP(VALUE(BF44),'reg data'!$A$3:$T$51,5,0)="TRUE"),0,VLOOKUP(VALUE(BF44),'reg data'!$A$3:$T$51,5,0))</f>
        <v>0</v>
      </c>
      <c r="BG47" s="301">
        <f>IF(ISERR(VLOOKUP(VALUE(BG44),'reg data'!$A$3:$T$51,5,0)="TRUE"),0,VLOOKUP(VALUE(BG44),'reg data'!$A$3:$T$51,5,0))</f>
        <v>0</v>
      </c>
      <c r="BH47" s="301">
        <f>IF(ISERR(VLOOKUP(VALUE(BH44),'reg data'!$A$3:$T$51,5,0)="TRUE"),0,VLOOKUP(VALUE(BH44),'reg data'!$A$3:$T$51,5,0))</f>
        <v>0</v>
      </c>
      <c r="BI47" s="301">
        <f>IF(ISERR(VLOOKUP(VALUE(BI44),'reg data'!$A$3:$T$51,5,0)="TRUE"),0,VLOOKUP(VALUE(BI44),'reg data'!$A$3:$T$51,5,0))</f>
        <v>0</v>
      </c>
      <c r="BJ47" s="301">
        <f>IF(ISERR(VLOOKUP(VALUE(BJ44),'reg data'!$A$3:$T$51,5,0)="TRUE"),0,VLOOKUP(VALUE(BJ44),'reg data'!$A$3:$T$51,5,0))</f>
        <v>0</v>
      </c>
      <c r="BK47" s="301">
        <f>IF(ISERR(VLOOKUP(VALUE(BK44),'reg data'!$A$3:$T$51,5,0)="TRUE"),0,VLOOKUP(VALUE(BK44),'reg data'!$A$3:$T$51,5,0))</f>
        <v>0</v>
      </c>
      <c r="BL47" s="301">
        <f>IF(ISERR(VLOOKUP(VALUE(BL44),'reg data'!$A$3:$T$51,5,0)="TRUE"),0,VLOOKUP(VALUE(BL44),'reg data'!$A$3:$T$51,5,0))</f>
        <v>0</v>
      </c>
      <c r="BM47" s="301">
        <f>IF(ISERR(VLOOKUP(VALUE(BM44),'reg data'!$A$3:$T$51,5,0)="TRUE"),0,VLOOKUP(VALUE(BM44),'reg data'!$A$3:$T$51,5,0))</f>
        <v>0</v>
      </c>
      <c r="BN47" s="301">
        <f>IF(ISERR(VLOOKUP(VALUE(BN44),'reg data'!$A$3:$T$51,5,0)="TRUE"),0,VLOOKUP(VALUE(BN44),'reg data'!$A$3:$T$51,5,0))</f>
        <v>76732.48000000001</v>
      </c>
      <c r="BO47" s="301">
        <f>IF(ISERR(VLOOKUP(VALUE(BO44),'reg data'!$A$3:$T$51,5,0)="TRUE"),0,VLOOKUP(VALUE(BO44),'reg data'!$A$3:$T$51,5,0))</f>
        <v>0</v>
      </c>
      <c r="BP47" s="301">
        <f>IF(ISERR(VLOOKUP(VALUE(BP44),'reg data'!$A$3:$T$51,5,0)="TRUE"),0,VLOOKUP(VALUE(BP44),'reg data'!$A$3:$T$51,5,0))</f>
        <v>22464.410000000003</v>
      </c>
      <c r="BQ47" s="301">
        <f>IF(ISERR(VLOOKUP(VALUE(BQ44),'reg data'!$A$3:$T$51,5,0)="TRUE"),0,VLOOKUP(VALUE(BQ44),'reg data'!$A$3:$T$51,5,0))</f>
        <v>0</v>
      </c>
      <c r="BR47" s="301">
        <f>IF(ISERR(VLOOKUP(VALUE(BR44),'reg data'!$A$3:$T$51,5,0)="TRUE"),0,VLOOKUP(VALUE(BR44),'reg data'!$A$3:$T$51,5,0))</f>
        <v>42107.180000000037</v>
      </c>
      <c r="BS47" s="301">
        <f>IF(ISERR(VLOOKUP(VALUE(BS44),'reg data'!$A$3:$T$51,5,0)="TRUE"),0,VLOOKUP(VALUE(BS44),'reg data'!$A$3:$T$51,5,0))</f>
        <v>0</v>
      </c>
      <c r="BT47" s="301">
        <f>IF(ISERR(VLOOKUP(VALUE(BT44),'reg data'!$A$3:$T$51,5,0)="TRUE"),0,VLOOKUP(VALUE(BT44),'reg data'!$A$3:$T$51,5,0))</f>
        <v>0</v>
      </c>
      <c r="BU47" s="301">
        <f>IF(ISERR(VLOOKUP(VALUE(BU44),'reg data'!$A$3:$T$51,5,0)="TRUE"),0,VLOOKUP(VALUE(BU44),'reg data'!$A$3:$T$51,5,0))</f>
        <v>0</v>
      </c>
      <c r="BV47" s="301">
        <f>IF(ISERR(VLOOKUP(VALUE(BV44),'reg data'!$A$3:$T$51,5,0)="TRUE"),0,VLOOKUP(VALUE(BV44),'reg data'!$A$3:$T$51,5,0))</f>
        <v>0</v>
      </c>
      <c r="BW47" s="301">
        <f>IF(ISERR(VLOOKUP(VALUE(BW44),'reg data'!$A$3:$T$51,5,0)="TRUE"),0,VLOOKUP(VALUE(BW44),'reg data'!$A$3:$T$51,5,0))</f>
        <v>0</v>
      </c>
      <c r="BX47" s="301">
        <f>IF(ISERR(VLOOKUP(VALUE(BX44),'reg data'!$A$3:$T$51,5,0)="TRUE"),0,VLOOKUP(VALUE(BX44),'reg data'!$A$3:$T$51,5,0))</f>
        <v>0</v>
      </c>
      <c r="BY47" s="301">
        <f>IF(ISERR(VLOOKUP(VALUE(BY44),'reg data'!$A$3:$T$51,5,0)="TRUE"),0,VLOOKUP(VALUE(BY44),'reg data'!$A$3:$T$51,5,0))</f>
        <v>0</v>
      </c>
      <c r="BZ47" s="301">
        <f>IF(ISERR(VLOOKUP(VALUE(BZ44),'reg data'!$A$3:$T$51,5,0)="TRUE"),0,VLOOKUP(VALUE(BZ44),'reg data'!$A$3:$T$51,5,0))</f>
        <v>0</v>
      </c>
      <c r="CA47" s="301">
        <f>IF(ISERR(VLOOKUP(VALUE(CA44),'reg data'!$A$3:$T$51,5,0)="TRUE"),0,VLOOKUP(VALUE(CA44),'reg data'!$A$3:$T$51,5,0))</f>
        <v>0</v>
      </c>
      <c r="CB47" s="301">
        <f>IF(ISERR(VLOOKUP(VALUE(CB44),'reg data'!$A$3:$T$51,5,0)="TRUE"),0,VLOOKUP(VALUE(CB44),'reg data'!$A$3:$T$51,5,0))</f>
        <v>0</v>
      </c>
      <c r="CC47" s="301">
        <f>IF(ISERR(VLOOKUP(VALUE(CC44),'reg data'!$A$3:$T$51,5,0)="TRUE"),0,VLOOKUP(VALUE(CC44),'reg data'!$A$3:$T$51,5,0))</f>
        <v>0</v>
      </c>
      <c r="CD47" s="195"/>
      <c r="CE47" s="195">
        <f>SUM(C47:CC47)</f>
        <v>974566.03</v>
      </c>
    </row>
    <row r="48" spans="1:83" ht="12.6" customHeight="1" x14ac:dyDescent="0.2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">
      <c r="A49" s="175" t="s">
        <v>206</v>
      </c>
      <c r="B49" s="195">
        <f>B47+B48</f>
        <v>974566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>
        <v>243583</v>
      </c>
      <c r="C51" s="301">
        <f>IF(ISERR(VLOOKUP(VALUE(C$44),'reg data'!$A$3:$T$51,11,0)="TRUE"),0,VLOOKUP(VALUE(C$44),'reg data'!$A$3:$T$51,11,0))</f>
        <v>0</v>
      </c>
      <c r="D51" s="301">
        <f>IF(ISERR(VLOOKUP(VALUE(D$44),'reg data'!$A$3:$T$51,11,0)="TRUE"),0,VLOOKUP(VALUE(D$44),'reg data'!$A$3:$T$51,11,0))</f>
        <v>0</v>
      </c>
      <c r="E51" s="301">
        <f>IF(ISERR(VLOOKUP(VALUE(E$44),'reg data'!$A$3:$T$51,11,0)="TRUE"),0,VLOOKUP(VALUE(E$44),'reg data'!$A$3:$T$51,11,0))+153159</f>
        <v>222819.97999999998</v>
      </c>
      <c r="F51" s="301">
        <f>IF(ISERR(VLOOKUP(VALUE(F$44),'reg data'!$A$3:$T$51,11,0)="TRUE"),0,VLOOKUP(VALUE(F$44),'reg data'!$A$3:$T$51,11,0))</f>
        <v>0</v>
      </c>
      <c r="G51" s="301">
        <f>IF(ISERR(VLOOKUP(VALUE(G$44),'reg data'!$A$3:$T$51,11,0)="TRUE"),0,VLOOKUP(VALUE(G$44),'reg data'!$A$3:$T$51,11,0))</f>
        <v>0</v>
      </c>
      <c r="H51" s="301">
        <f>IF(ISERR(VLOOKUP(VALUE(H$44),'reg data'!$A$3:$T$51,11,0)="TRUE"),0,VLOOKUP(VALUE(H$44),'reg data'!$A$3:$T$51,11,0))</f>
        <v>0</v>
      </c>
      <c r="I51" s="301">
        <f>IF(ISERR(VLOOKUP(VALUE(I$44),'reg data'!$A$3:$T$51,11,0)="TRUE"),0,VLOOKUP(VALUE(I$44),'reg data'!$A$3:$T$51,11,0))</f>
        <v>0</v>
      </c>
      <c r="J51" s="301">
        <f>IF(ISERR(VLOOKUP(VALUE(J$44),'reg data'!$A$3:$T$51,11,0)="TRUE"),0,VLOOKUP(VALUE(J$44),'reg data'!$A$3:$T$51,11,0))</f>
        <v>0</v>
      </c>
      <c r="K51" s="301">
        <f>IF(ISERR(VLOOKUP(VALUE(K$44),'reg data'!$A$3:$T$51,11,0)="TRUE"),0,VLOOKUP(VALUE(K$44),'reg data'!$A$3:$T$51,11,0))</f>
        <v>0</v>
      </c>
      <c r="L51" s="301">
        <f>IF(ISERR(VLOOKUP(VALUE(L$44),'reg data'!$A$3:$T$51,11,0)="TRUE"),0,VLOOKUP(VALUE(L$44),'reg data'!$A$3:$T$51,11,0))</f>
        <v>0</v>
      </c>
      <c r="M51" s="301">
        <f>IF(ISERR(VLOOKUP(VALUE(M$44),'reg data'!$A$3:$T$51,11,0)="TRUE"),0,VLOOKUP(VALUE(M$44),'reg data'!$A$3:$T$51,11,0))</f>
        <v>0</v>
      </c>
      <c r="N51" s="301">
        <f>IF(ISERR(VLOOKUP(VALUE(N$44),'reg data'!$A$3:$T$51,11,0)="TRUE"),0,VLOOKUP(VALUE(N$44),'reg data'!$A$3:$T$51,11,0))</f>
        <v>0</v>
      </c>
      <c r="O51" s="301">
        <f>IF(ISERR(VLOOKUP(VALUE(O$44),'reg data'!$A$3:$T$51,11,0)="TRUE"),0,VLOOKUP(VALUE(O$44),'reg data'!$A$3:$T$51,11,0))</f>
        <v>0</v>
      </c>
      <c r="P51" s="301">
        <f>IF(ISERR(VLOOKUP(VALUE(P$44),'reg data'!$A$3:$T$51,11,0)="TRUE"),0,VLOOKUP(VALUE(P$44),'reg data'!$A$3:$T$51,11,0))</f>
        <v>0</v>
      </c>
      <c r="Q51" s="301">
        <f>IF(ISERR(VLOOKUP(VALUE(Q$44),'reg data'!$A$3:$T$51,11,0)="TRUE"),0,VLOOKUP(VALUE(Q$44),'reg data'!$A$3:$T$51,11,0))</f>
        <v>0</v>
      </c>
      <c r="R51" s="301">
        <f>IF(ISERR(VLOOKUP(VALUE(R$44),'reg data'!$A$3:$T$51,11,0)="TRUE"),0,VLOOKUP(VALUE(R$44),'reg data'!$A$3:$T$51,11,0))</f>
        <v>0</v>
      </c>
      <c r="S51" s="301">
        <f>IF(ISERR(VLOOKUP(VALUE(S$44),'reg data'!$A$3:$T$51,11,0)="TRUE"),0,VLOOKUP(VALUE(S$44),'reg data'!$A$3:$T$51,11,0))</f>
        <v>0</v>
      </c>
      <c r="T51" s="301">
        <f>IF(ISERR(VLOOKUP(VALUE(T$44),'reg data'!$A$3:$T$51,11,0)="TRUE"),0,VLOOKUP(VALUE(T$44),'reg data'!$A$3:$T$51,11,0))</f>
        <v>0</v>
      </c>
      <c r="U51" s="301">
        <f>IF(ISERR(VLOOKUP(VALUE(U$44),'reg data'!$A$3:$T$51,11,0)="TRUE"),0,VLOOKUP(VALUE(U$44),'reg data'!$A$3:$T$51,11,0))</f>
        <v>0</v>
      </c>
      <c r="V51" s="301">
        <f>IF(ISERR(VLOOKUP(VALUE(V$44),'reg data'!$A$3:$T$51,11,0)="TRUE"),0,VLOOKUP(VALUE(V$44),'reg data'!$A$3:$T$51,11,0))</f>
        <v>0</v>
      </c>
      <c r="W51" s="301">
        <f>IF(ISERR(VLOOKUP(VALUE(W$44),'reg data'!$A$3:$T$51,11,0)="TRUE"),0,VLOOKUP(VALUE(W$44),'reg data'!$A$3:$T$51,11,0))</f>
        <v>0</v>
      </c>
      <c r="X51" s="301">
        <f>IF(ISERR(VLOOKUP(VALUE(X$44),'reg data'!$A$3:$T$51,11,0)="TRUE"),0,VLOOKUP(VALUE(X$44),'reg data'!$A$3:$T$51,11,0))</f>
        <v>0</v>
      </c>
      <c r="Y51" s="301">
        <f>IF(ISERR(VLOOKUP(VALUE(Y$44),'reg data'!$A$3:$T$51,11,0)="TRUE"),0,VLOOKUP(VALUE(Y$44),'reg data'!$A$3:$T$51,11,0))</f>
        <v>0</v>
      </c>
      <c r="Z51" s="301">
        <f>IF(ISERR(VLOOKUP(VALUE(Z$44),'reg data'!$A$3:$T$51,11,0)="TRUE"),0,VLOOKUP(VALUE(Z$44),'reg data'!$A$3:$T$51,11,0))</f>
        <v>0</v>
      </c>
      <c r="AA51" s="301">
        <f>IF(ISERR(VLOOKUP(VALUE(AA$44),'reg data'!$A$3:$T$51,11,0)="TRUE"),0,VLOOKUP(VALUE(AA$44),'reg data'!$A$3:$T$51,11,0))</f>
        <v>0</v>
      </c>
      <c r="AB51" s="301">
        <f>IF(ISERR(VLOOKUP(VALUE(AB$44),'reg data'!$A$3:$T$51,11,0)="TRUE"),0,VLOOKUP(VALUE(AB$44),'reg data'!$A$3:$T$51,11,0))</f>
        <v>10500</v>
      </c>
      <c r="AC51" s="301">
        <f>IF(ISERR(VLOOKUP(VALUE(AC$44),'reg data'!$A$3:$T$51,11,0)="TRUE"),0,VLOOKUP(VALUE(AC$44),'reg data'!$A$3:$T$51,11,0))</f>
        <v>5044</v>
      </c>
      <c r="AD51" s="301">
        <f>IF(ISERR(VLOOKUP(VALUE(AD$44),'reg data'!$A$3:$T$51,11,0)="TRUE"),0,VLOOKUP(VALUE(AD$44),'reg data'!$A$3:$T$51,11,0))</f>
        <v>0</v>
      </c>
      <c r="AE51" s="301">
        <f>IF(ISERR(VLOOKUP(VALUE(AE$44),'reg data'!$A$3:$T$51,11,0)="TRUE"),0,VLOOKUP(VALUE(AE$44),'reg data'!$A$3:$T$51,11,0))</f>
        <v>2440.06</v>
      </c>
      <c r="AF51" s="301">
        <f>IF(ISERR(VLOOKUP(VALUE(AF$44),'reg data'!$A$3:$T$51,11,0)="TRUE"),0,VLOOKUP(VALUE(AF$44),'reg data'!$A$3:$T$51,11,0))</f>
        <v>0</v>
      </c>
      <c r="AG51" s="301">
        <f>IF(ISERR(VLOOKUP(VALUE(AG$44),'reg data'!$A$3:$T$51,11,0)="TRUE"),0,VLOOKUP(VALUE(AG$44),'reg data'!$A$3:$T$51,11,0))</f>
        <v>0</v>
      </c>
      <c r="AH51" s="301">
        <f>IF(ISERR(VLOOKUP(VALUE(AH$44),'reg data'!$A$3:$T$51,11,0)="TRUE"),0,VLOOKUP(VALUE(AH$44),'reg data'!$A$3:$T$51,11,0))</f>
        <v>0</v>
      </c>
      <c r="AI51" s="301">
        <f>IF(ISERR(VLOOKUP(VALUE(AI$44),'reg data'!$A$3:$T$51,11,0)="TRUE"),0,VLOOKUP(VALUE(AI$44),'reg data'!$A$3:$T$51,11,0))</f>
        <v>0</v>
      </c>
      <c r="AJ51" s="301">
        <f>IF(ISERR(VLOOKUP(VALUE(AJ$44),'reg data'!$A$3:$T$51,11,0)="TRUE"),0,VLOOKUP(VALUE(AJ$44),'reg data'!$A$3:$T$51,11,0))</f>
        <v>0</v>
      </c>
      <c r="AK51" s="301">
        <f>IF(ISERR(VLOOKUP(VALUE(AK$44),'reg data'!$A$3:$T$51,11,0)="TRUE"),0,VLOOKUP(VALUE(AK$44),'reg data'!$A$3:$T$51,11,0))</f>
        <v>0</v>
      </c>
      <c r="AL51" s="301">
        <f>IF(ISERR(VLOOKUP(VALUE(AL$44),'reg data'!$A$3:$T$51,11,0)="TRUE"),0,VLOOKUP(VALUE(AL$44),'reg data'!$A$3:$T$51,11,0))</f>
        <v>0</v>
      </c>
      <c r="AM51" s="301">
        <f>IF(ISERR(VLOOKUP(VALUE(AM$44),'reg data'!$A$3:$T$51,11,0)="TRUE"),0,VLOOKUP(VALUE(AM$44),'reg data'!$A$3:$T$51,11,0))</f>
        <v>0</v>
      </c>
      <c r="AN51" s="301">
        <f>IF(ISERR(VLOOKUP(VALUE(AN$44),'reg data'!$A$3:$T$51,11,0)="TRUE"),0,VLOOKUP(VALUE(AN$44),'reg data'!$A$3:$T$51,11,0))</f>
        <v>0</v>
      </c>
      <c r="AO51" s="301">
        <f>IF(ISERR(VLOOKUP(VALUE(AO$44),'reg data'!$A$3:$T$51,11,0)="TRUE"),0,VLOOKUP(VALUE(AO$44),'reg data'!$A$3:$T$51,11,0))</f>
        <v>0</v>
      </c>
      <c r="AP51" s="301">
        <f>IF(ISERR(VLOOKUP(VALUE(AP$44),'reg data'!$A$3:$T$51,11,0)="TRUE"),0,VLOOKUP(VALUE(AP$44),'reg data'!$A$3:$T$51,11,0))</f>
        <v>0</v>
      </c>
      <c r="AQ51" s="301">
        <f>IF(ISERR(VLOOKUP(VALUE(AQ$44),'reg data'!$A$3:$T$51,11,0)="TRUE"),0,VLOOKUP(VALUE(AQ$44),'reg data'!$A$3:$T$51,11,0))</f>
        <v>0</v>
      </c>
      <c r="AR51" s="301">
        <f>IF(ISERR(VLOOKUP(VALUE(AR$44),'reg data'!$A$3:$T$51,11,0)="TRUE"),0,VLOOKUP(VALUE(AR$44),'reg data'!$A$3:$T$51,11,0))</f>
        <v>0</v>
      </c>
      <c r="AS51" s="301">
        <f>IF(ISERR(VLOOKUP(VALUE(AS$44),'reg data'!$A$3:$T$51,11,0)="TRUE"),0,VLOOKUP(VALUE(AS$44),'reg data'!$A$3:$T$51,11,0))</f>
        <v>0</v>
      </c>
      <c r="AT51" s="301">
        <f>IF(ISERR(VLOOKUP(VALUE(AT$44),'reg data'!$A$3:$T$51,11,0)="TRUE"),0,VLOOKUP(VALUE(AT$44),'reg data'!$A$3:$T$51,11,0))</f>
        <v>0</v>
      </c>
      <c r="AU51" s="301">
        <f>IF(ISERR(VLOOKUP(VALUE(AU$44),'reg data'!$A$3:$T$51,11,0)="TRUE"),0,VLOOKUP(VALUE(AU$44),'reg data'!$A$3:$T$51,11,0))</f>
        <v>0</v>
      </c>
      <c r="AV51" s="301">
        <f>IF(ISERR(VLOOKUP(VALUE(AV$44),'reg data'!$A$3:$T$51,11,0)="TRUE"),0,VLOOKUP(VALUE(AV$44),'reg data'!$A$3:$T$51,11,0))</f>
        <v>0</v>
      </c>
      <c r="AW51" s="301">
        <f>IF(ISERR(VLOOKUP(VALUE(AW$44),'reg data'!$A$3:$T$51,11,0)="TRUE"),0,VLOOKUP(VALUE(AW$44),'reg data'!$A$3:$T$51,11,0))</f>
        <v>0</v>
      </c>
      <c r="AX51" s="301">
        <f>IF(ISERR(VLOOKUP(VALUE(AX$44),'reg data'!$A$3:$T$51,11,0)="TRUE"),0,VLOOKUP(VALUE(AX$44),'reg data'!$A$3:$T$51,11,0))</f>
        <v>0</v>
      </c>
      <c r="AY51" s="301">
        <f>IF(ISERR(VLOOKUP(VALUE(AY$44),'reg data'!$A$3:$T$51,11,0)="TRUE"),0,VLOOKUP(VALUE(AY$44),'reg data'!$A$3:$T$51,11,0))</f>
        <v>0</v>
      </c>
      <c r="AZ51" s="301">
        <f>IF(ISERR(VLOOKUP(VALUE(AZ$44),'reg data'!$A$3:$T$51,11,0)="TRUE"),0,VLOOKUP(VALUE(AZ$44),'reg data'!$A$3:$T$51,11,0))</f>
        <v>0</v>
      </c>
      <c r="BA51" s="301">
        <f>IF(ISERR(VLOOKUP(VALUE(BA$44),'reg data'!$A$3:$T$51,11,0)="TRUE"),0,VLOOKUP(VALUE(BA$44),'reg data'!$A$3:$T$51,11,0))</f>
        <v>0</v>
      </c>
      <c r="BB51" s="301">
        <f>IF(ISERR(VLOOKUP(VALUE(BB$44),'reg data'!$A$3:$T$51,11,0)="TRUE"),0,VLOOKUP(VALUE(BB$44),'reg data'!$A$3:$T$51,11,0))</f>
        <v>0</v>
      </c>
      <c r="BC51" s="301">
        <f>IF(ISERR(VLOOKUP(VALUE(BC$44),'reg data'!$A$3:$T$51,11,0)="TRUE"),0,VLOOKUP(VALUE(BC$44),'reg data'!$A$3:$T$51,11,0))</f>
        <v>0</v>
      </c>
      <c r="BD51" s="301">
        <f>IF(ISERR(VLOOKUP(VALUE(BD$44),'reg data'!$A$3:$T$51,11,0)="TRUE"),0,VLOOKUP(VALUE(BD$44),'reg data'!$A$3:$T$51,11,0))</f>
        <v>459.56</v>
      </c>
      <c r="BE51" s="301">
        <f>IF(ISERR(VLOOKUP(VALUE(BE$44),'reg data'!$A$3:$T$51,11,0)="TRUE"),0,VLOOKUP(VALUE(BE$44),'reg data'!$A$3:$T$51,11,0))</f>
        <v>0</v>
      </c>
      <c r="BF51" s="301">
        <f>IF(ISERR(VLOOKUP(VALUE(BF$44),'reg data'!$A$3:$T$51,11,0)="TRUE"),0,VLOOKUP(VALUE(BF$44),'reg data'!$A$3:$T$51,11,0))</f>
        <v>0</v>
      </c>
      <c r="BG51" s="301">
        <f>IF(ISERR(VLOOKUP(VALUE(BG$44),'reg data'!$A$3:$T$51,11,0)="TRUE"),0,VLOOKUP(VALUE(BG$44),'reg data'!$A$3:$T$51,11,0))</f>
        <v>0</v>
      </c>
      <c r="BH51" s="301">
        <f>IF(ISERR(VLOOKUP(VALUE(BH$44),'reg data'!$A$3:$T$51,11,0)="TRUE"),0,VLOOKUP(VALUE(BH$44),'reg data'!$A$3:$T$51,11,0))</f>
        <v>0</v>
      </c>
      <c r="BI51" s="301">
        <f>IF(ISERR(VLOOKUP(VALUE(BI$44),'reg data'!$A$3:$T$51,11,0)="TRUE"),0,VLOOKUP(VALUE(BI$44),'reg data'!$A$3:$T$51,11,0))</f>
        <v>0</v>
      </c>
      <c r="BJ51" s="301">
        <f>IF(ISERR(VLOOKUP(VALUE(BJ$44),'reg data'!$A$3:$T$51,11,0)="TRUE"),0,VLOOKUP(VALUE(BJ$44),'reg data'!$A$3:$T$51,11,0))</f>
        <v>0</v>
      </c>
      <c r="BK51" s="301">
        <f>IF(ISERR(VLOOKUP(VALUE(BK$44),'reg data'!$A$3:$T$51,11,0)="TRUE"),0,VLOOKUP(VALUE(BK$44),'reg data'!$A$3:$T$51,11,0))</f>
        <v>0</v>
      </c>
      <c r="BL51" s="301">
        <f>IF(ISERR(VLOOKUP(VALUE(BL$44),'reg data'!$A$3:$T$51,11,0)="TRUE"),0,VLOOKUP(VALUE(BL$44),'reg data'!$A$3:$T$51,11,0))</f>
        <v>0</v>
      </c>
      <c r="BM51" s="301">
        <f>IF(ISERR(VLOOKUP(VALUE(BM$44),'reg data'!$A$3:$T$51,11,0)="TRUE"),0,VLOOKUP(VALUE(BM$44),'reg data'!$A$3:$T$51,11,0))</f>
        <v>0</v>
      </c>
      <c r="BN51" s="301">
        <f>IF(ISERR(VLOOKUP(VALUE(BN$44),'reg data'!$A$3:$T$51,11,0)="TRUE"),0,VLOOKUP(VALUE(BN$44),'reg data'!$A$3:$T$51,11,0))</f>
        <v>2104.79</v>
      </c>
      <c r="BO51" s="301">
        <f>IF(ISERR(VLOOKUP(VALUE(BO$44),'reg data'!$A$3:$T$51,11,0)="TRUE"),0,VLOOKUP(VALUE(BO$44),'reg data'!$A$3:$T$51,11,0))</f>
        <v>0</v>
      </c>
      <c r="BP51" s="301">
        <f>IF(ISERR(VLOOKUP(VALUE(BP$44),'reg data'!$A$3:$T$51,11,0)="TRUE"),0,VLOOKUP(VALUE(BP$44),'reg data'!$A$3:$T$51,11,0))</f>
        <v>214.92</v>
      </c>
      <c r="BQ51" s="301">
        <f>IF(ISERR(VLOOKUP(VALUE(BQ$44),'reg data'!$A$3:$T$51,11,0)="TRUE"),0,VLOOKUP(VALUE(BQ$44),'reg data'!$A$3:$T$51,11,0))</f>
        <v>0</v>
      </c>
      <c r="BR51" s="301">
        <f>IF(ISERR(VLOOKUP(VALUE(BR$44),'reg data'!$A$3:$T$51,11,0)="TRUE"),0,VLOOKUP(VALUE(BR$44),'reg data'!$A$3:$T$51,11,0))</f>
        <v>0</v>
      </c>
      <c r="BS51" s="301">
        <f>IF(ISERR(VLOOKUP(VALUE(BS$44),'reg data'!$A$3:$T$51,11,0)="TRUE"),0,VLOOKUP(VALUE(BS$44),'reg data'!$A$3:$T$51,11,0))</f>
        <v>0</v>
      </c>
      <c r="BT51" s="301">
        <f>IF(ISERR(VLOOKUP(VALUE(BT$44),'reg data'!$A$3:$T$51,11,0)="TRUE"),0,VLOOKUP(VALUE(BT$44),'reg data'!$A$3:$T$51,11,0))</f>
        <v>0</v>
      </c>
      <c r="BU51" s="301">
        <f>IF(ISERR(VLOOKUP(VALUE(BU$44),'reg data'!$A$3:$T$51,11,0)="TRUE"),0,VLOOKUP(VALUE(BU$44),'reg data'!$A$3:$T$51,11,0))</f>
        <v>0</v>
      </c>
      <c r="BV51" s="301">
        <f>IF(ISERR(VLOOKUP(VALUE(BV$44),'reg data'!$A$3:$T$51,11,0)="TRUE"),0,VLOOKUP(VALUE(BV$44),'reg data'!$A$3:$T$51,11,0))</f>
        <v>0</v>
      </c>
      <c r="BW51" s="301">
        <f>IF(ISERR(VLOOKUP(VALUE(BW$44),'reg data'!$A$3:$T$51,11,0)="TRUE"),0,VLOOKUP(VALUE(BW$44),'reg data'!$A$3:$T$51,11,0))</f>
        <v>0</v>
      </c>
      <c r="BX51" s="301">
        <f>IF(ISERR(VLOOKUP(VALUE(BX$44),'reg data'!$A$3:$T$51,11,0)="TRUE"),0,VLOOKUP(VALUE(BX$44),'reg data'!$A$3:$T$51,11,0))</f>
        <v>0</v>
      </c>
      <c r="BY51" s="301">
        <f>IF(ISERR(VLOOKUP(VALUE(BY$44),'reg data'!$A$3:$T$51,11,0)="TRUE"),0,VLOOKUP(VALUE(BY$44),'reg data'!$A$3:$T$51,11,0))</f>
        <v>0</v>
      </c>
      <c r="BZ51" s="301">
        <f>IF(ISERR(VLOOKUP(VALUE(BZ$44),'reg data'!$A$3:$T$51,11,0)="TRUE"),0,VLOOKUP(VALUE(BZ$44),'reg data'!$A$3:$T$51,11,0))</f>
        <v>0</v>
      </c>
      <c r="CA51" s="301">
        <f>IF(ISERR(VLOOKUP(VALUE(CA$44),'reg data'!$A$3:$T$51,11,0)="TRUE"),0,VLOOKUP(VALUE(CA$44),'reg data'!$A$3:$T$51,11,0))</f>
        <v>0</v>
      </c>
      <c r="CB51" s="301">
        <f>IF(ISERR(VLOOKUP(VALUE(CB$44),'reg data'!$A$3:$T$51,11,0)="TRUE"),0,VLOOKUP(VALUE(CB$44),'reg data'!$A$3:$T$51,11,0))</f>
        <v>0</v>
      </c>
      <c r="CC51" s="301">
        <f>IF(ISERR(VLOOKUP(VALUE(CC$44),'reg data'!$A$3:$T$51,11,0)="TRUE"),0,VLOOKUP(VALUE(CC$44),'reg data'!$A$3:$T$51,11,0))</f>
        <v>0</v>
      </c>
      <c r="CD51" s="195"/>
      <c r="CE51" s="195">
        <f>SUM(C51:CD51)</f>
        <v>243583.31</v>
      </c>
    </row>
    <row r="52" spans="1:84" ht="12.6" customHeight="1" x14ac:dyDescent="0.2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">
      <c r="A53" s="175" t="s">
        <v>206</v>
      </c>
      <c r="B53" s="195">
        <f>B51+B52</f>
        <v>243583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/>
      <c r="D59" s="184"/>
      <c r="E59" s="184">
        <v>2281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1925</v>
      </c>
      <c r="AZ59" s="185"/>
      <c r="BA59" s="248"/>
      <c r="BB59" s="248"/>
      <c r="BC59" s="248"/>
      <c r="BD59" s="248"/>
      <c r="BE59" s="185">
        <v>18258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/>
      <c r="D60" s="187"/>
      <c r="E60" s="187">
        <v>21.078855363984676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>
        <v>5.6412547892720308</v>
      </c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>
        <v>1.8238074712643679</v>
      </c>
      <c r="BC60" s="221"/>
      <c r="BD60" s="221">
        <v>0.50554118773946355</v>
      </c>
      <c r="BE60" s="221"/>
      <c r="BF60" s="221"/>
      <c r="BG60" s="221"/>
      <c r="BH60" s="221"/>
      <c r="BI60" s="221"/>
      <c r="BJ60" s="221"/>
      <c r="BK60" s="221"/>
      <c r="BL60" s="221"/>
      <c r="BM60" s="221"/>
      <c r="BN60" s="221">
        <v>2.2380795019157089</v>
      </c>
      <c r="BO60" s="221"/>
      <c r="BP60" s="221">
        <v>0.92173850574712646</v>
      </c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49" t="s">
        <v>221</v>
      </c>
      <c r="CE60" s="251">
        <f t="shared" ref="CE60:CE70" si="0">SUM(C60:CD60)</f>
        <v>32.209276819923375</v>
      </c>
    </row>
    <row r="61" spans="1:84" ht="12.6" customHeight="1" x14ac:dyDescent="0.2">
      <c r="A61" s="171" t="s">
        <v>235</v>
      </c>
      <c r="B61" s="175"/>
      <c r="C61" s="301">
        <f>IF(ISERR(VLOOKUP(VALUE(C$44),'reg data'!$A$3:$T$51,4,0)="TRUE"),0,VLOOKUP(VALUE(C$44),'reg data'!$A$3:$T$51,4,0))</f>
        <v>0</v>
      </c>
      <c r="D61" s="301">
        <f>IF(ISERR(VLOOKUP(VALUE(D$44),'reg data'!$A$3:$T$51,4,0)="TRUE"),0,VLOOKUP(VALUE(D$44),'reg data'!$A$3:$T$51,4,0))</f>
        <v>0</v>
      </c>
      <c r="E61" s="301">
        <f>IF(ISERR(VLOOKUP(VALUE(E$44),'reg data'!$A$3:$T$51,4,0)="TRUE"),0,VLOOKUP(VALUE(E$44),'reg data'!$A$3:$T$51,4,0))+6966</f>
        <v>2033430.94</v>
      </c>
      <c r="F61" s="301">
        <f>IF(ISERR(VLOOKUP(VALUE(F$44),'reg data'!$A$3:$T$51,4,0)="TRUE"),0,VLOOKUP(VALUE(F$44),'reg data'!$A$3:$T$51,4,0))</f>
        <v>0</v>
      </c>
      <c r="G61" s="301">
        <f>IF(ISERR(VLOOKUP(VALUE(G$44),'reg data'!$A$3:$T$51,4,0)="TRUE"),0,VLOOKUP(VALUE(G$44),'reg data'!$A$3:$T$51,4,0))</f>
        <v>0</v>
      </c>
      <c r="H61" s="301">
        <f>IF(ISERR(VLOOKUP(VALUE(H$44),'reg data'!$A$3:$T$51,4,0)="TRUE"),0,VLOOKUP(VALUE(H$44),'reg data'!$A$3:$T$51,4,0))</f>
        <v>0</v>
      </c>
      <c r="I61" s="301">
        <f>IF(ISERR(VLOOKUP(VALUE(I$44),'reg data'!$A$3:$T$51,4,0)="TRUE"),0,VLOOKUP(VALUE(I$44),'reg data'!$A$3:$T$51,4,0))</f>
        <v>0</v>
      </c>
      <c r="J61" s="301">
        <f>IF(ISERR(VLOOKUP(VALUE(J$44),'reg data'!$A$3:$T$51,4,0)="TRUE"),0,VLOOKUP(VALUE(J$44),'reg data'!$A$3:$T$51,4,0))</f>
        <v>0</v>
      </c>
      <c r="K61" s="301">
        <f>IF(ISERR(VLOOKUP(VALUE(K$44),'reg data'!$A$3:$T$51,4,0)="TRUE"),0,VLOOKUP(VALUE(K$44),'reg data'!$A$3:$T$51,4,0))</f>
        <v>0</v>
      </c>
      <c r="L61" s="301">
        <f>IF(ISERR(VLOOKUP(VALUE(L$44),'reg data'!$A$3:$T$51,4,0)="TRUE"),0,VLOOKUP(VALUE(L$44),'reg data'!$A$3:$T$51,4,0))</f>
        <v>0</v>
      </c>
      <c r="M61" s="301">
        <f>IF(ISERR(VLOOKUP(VALUE(M$44),'reg data'!$A$3:$T$51,4,0)="TRUE"),0,VLOOKUP(VALUE(M$44),'reg data'!$A$3:$T$51,4,0))</f>
        <v>0</v>
      </c>
      <c r="N61" s="301">
        <f>IF(ISERR(VLOOKUP(VALUE(N$44),'reg data'!$A$3:$T$51,4,0)="TRUE"),0,VLOOKUP(VALUE(N$44),'reg data'!$A$3:$T$51,4,0))</f>
        <v>0</v>
      </c>
      <c r="O61" s="301">
        <f>IF(ISERR(VLOOKUP(VALUE(O$44),'reg data'!$A$3:$T$51,4,0)="TRUE"),0,VLOOKUP(VALUE(O$44),'reg data'!$A$3:$T$51,4,0))</f>
        <v>0</v>
      </c>
      <c r="P61" s="301">
        <f>IF(ISERR(VLOOKUP(VALUE(P$44),'reg data'!$A$3:$T$51,4,0)="TRUE"),0,VLOOKUP(VALUE(P$44),'reg data'!$A$3:$T$51,4,0))</f>
        <v>0</v>
      </c>
      <c r="Q61" s="301">
        <f>IF(ISERR(VLOOKUP(VALUE(Q$44),'reg data'!$A$3:$T$51,4,0)="TRUE"),0,VLOOKUP(VALUE(Q$44),'reg data'!$A$3:$T$51,4,0))</f>
        <v>0</v>
      </c>
      <c r="R61" s="301">
        <f>IF(ISERR(VLOOKUP(VALUE(R$44),'reg data'!$A$3:$T$51,4,0)="TRUE"),0,VLOOKUP(VALUE(R$44),'reg data'!$A$3:$T$51,4,0))</f>
        <v>0</v>
      </c>
      <c r="S61" s="301">
        <f>IF(ISERR(VLOOKUP(VALUE(S$44),'reg data'!$A$3:$T$51,4,0)="TRUE"),0,VLOOKUP(VALUE(S$44),'reg data'!$A$3:$T$51,4,0))</f>
        <v>0</v>
      </c>
      <c r="T61" s="301">
        <f>IF(ISERR(VLOOKUP(VALUE(T$44),'reg data'!$A$3:$T$51,4,0)="TRUE"),0,VLOOKUP(VALUE(T$44),'reg data'!$A$3:$T$51,4,0))</f>
        <v>0</v>
      </c>
      <c r="U61" s="301">
        <f>IF(ISERR(VLOOKUP(VALUE(U$44),'reg data'!$A$3:$T$51,4,0)="TRUE"),0,VLOOKUP(VALUE(U$44),'reg data'!$A$3:$T$51,4,0))</f>
        <v>0</v>
      </c>
      <c r="V61" s="301">
        <f>IF(ISERR(VLOOKUP(VALUE(V$44),'reg data'!$A$3:$T$51,4,0)="TRUE"),0,VLOOKUP(VALUE(V$44),'reg data'!$A$3:$T$51,4,0))</f>
        <v>0</v>
      </c>
      <c r="W61" s="301">
        <f>IF(ISERR(VLOOKUP(VALUE(W$44),'reg data'!$A$3:$T$51,4,0)="TRUE"),0,VLOOKUP(VALUE(W$44),'reg data'!$A$3:$T$51,4,0))</f>
        <v>0</v>
      </c>
      <c r="X61" s="301">
        <f>IF(ISERR(VLOOKUP(VALUE(X$44),'reg data'!$A$3:$T$51,4,0)="TRUE"),0,VLOOKUP(VALUE(X$44),'reg data'!$A$3:$T$51,4,0))</f>
        <v>0</v>
      </c>
      <c r="Y61" s="301">
        <f>IF(ISERR(VLOOKUP(VALUE(Y$44),'reg data'!$A$3:$T$51,4,0)="TRUE"),0,VLOOKUP(VALUE(Y$44),'reg data'!$A$3:$T$51,4,0))</f>
        <v>0</v>
      </c>
      <c r="Z61" s="301">
        <f>IF(ISERR(VLOOKUP(VALUE(Z$44),'reg data'!$A$3:$T$51,4,0)="TRUE"),0,VLOOKUP(VALUE(Z$44),'reg data'!$A$3:$T$51,4,0))</f>
        <v>0</v>
      </c>
      <c r="AA61" s="301">
        <f>IF(ISERR(VLOOKUP(VALUE(AA$44),'reg data'!$A$3:$T$51,4,0)="TRUE"),0,VLOOKUP(VALUE(AA$44),'reg data'!$A$3:$T$51,4,0))</f>
        <v>0</v>
      </c>
      <c r="AB61" s="301">
        <f>IF(ISERR(VLOOKUP(VALUE(AB$44),'reg data'!$A$3:$T$51,4,0)="TRUE"),0,VLOOKUP(VALUE(AB$44),'reg data'!$A$3:$T$51,4,0))</f>
        <v>0</v>
      </c>
      <c r="AC61" s="301">
        <f>IF(ISERR(VLOOKUP(VALUE(AC$44),'reg data'!$A$3:$T$51,4,0)="TRUE"),0,VLOOKUP(VALUE(AC$44),'reg data'!$A$3:$T$51,4,0))</f>
        <v>555370.51000000013</v>
      </c>
      <c r="AD61" s="301">
        <f>IF(ISERR(VLOOKUP(VALUE(AD$44),'reg data'!$A$3:$T$51,4,0)="TRUE"),0,VLOOKUP(VALUE(AD$44),'reg data'!$A$3:$T$51,4,0))</f>
        <v>0</v>
      </c>
      <c r="AE61" s="301">
        <f>IF(ISERR(VLOOKUP(VALUE(AE$44),'reg data'!$A$3:$T$51,4,0)="TRUE"),0,VLOOKUP(VALUE(AE$44),'reg data'!$A$3:$T$51,4,0))</f>
        <v>0</v>
      </c>
      <c r="AF61" s="301">
        <f>IF(ISERR(VLOOKUP(VALUE(AF$44),'reg data'!$A$3:$T$51,4,0)="TRUE"),0,VLOOKUP(VALUE(AF$44),'reg data'!$A$3:$T$51,4,0))</f>
        <v>0</v>
      </c>
      <c r="AG61" s="301">
        <f>IF(ISERR(VLOOKUP(VALUE(AG$44),'reg data'!$A$3:$T$51,4,0)="TRUE"),0,VLOOKUP(VALUE(AG$44),'reg data'!$A$3:$T$51,4,0))</f>
        <v>0</v>
      </c>
      <c r="AH61" s="301">
        <f>IF(ISERR(VLOOKUP(VALUE(AH$44),'reg data'!$A$3:$T$51,4,0)="TRUE"),0,VLOOKUP(VALUE(AH$44),'reg data'!$A$3:$T$51,4,0))</f>
        <v>0</v>
      </c>
      <c r="AI61" s="301">
        <f>IF(ISERR(VLOOKUP(VALUE(AI$44),'reg data'!$A$3:$T$51,4,0)="TRUE"),0,VLOOKUP(VALUE(AI$44),'reg data'!$A$3:$T$51,4,0))</f>
        <v>0</v>
      </c>
      <c r="AJ61" s="301">
        <f>IF(ISERR(VLOOKUP(VALUE(AJ$44),'reg data'!$A$3:$T$51,4,0)="TRUE"),0,VLOOKUP(VALUE(AJ$44),'reg data'!$A$3:$T$51,4,0))</f>
        <v>0</v>
      </c>
      <c r="AK61" s="301">
        <f>IF(ISERR(VLOOKUP(VALUE(AK$44),'reg data'!$A$3:$T$51,4,0)="TRUE"),0,VLOOKUP(VALUE(AK$44),'reg data'!$A$3:$T$51,4,0))</f>
        <v>0</v>
      </c>
      <c r="AL61" s="301">
        <f>IF(ISERR(VLOOKUP(VALUE(AL$44),'reg data'!$A$3:$T$51,4,0)="TRUE"),0,VLOOKUP(VALUE(AL$44),'reg data'!$A$3:$T$51,4,0))</f>
        <v>0</v>
      </c>
      <c r="AM61" s="301">
        <f>IF(ISERR(VLOOKUP(VALUE(AM$44),'reg data'!$A$3:$T$51,4,0)="TRUE"),0,VLOOKUP(VALUE(AM$44),'reg data'!$A$3:$T$51,4,0))</f>
        <v>0</v>
      </c>
      <c r="AN61" s="301">
        <f>IF(ISERR(VLOOKUP(VALUE(AN$44),'reg data'!$A$3:$T$51,4,0)="TRUE"),0,VLOOKUP(VALUE(AN$44),'reg data'!$A$3:$T$51,4,0))</f>
        <v>0</v>
      </c>
      <c r="AO61" s="301">
        <f>IF(ISERR(VLOOKUP(VALUE(AO$44),'reg data'!$A$3:$T$51,4,0)="TRUE"),0,VLOOKUP(VALUE(AO$44),'reg data'!$A$3:$T$51,4,0))</f>
        <v>0</v>
      </c>
      <c r="AP61" s="301">
        <f>IF(ISERR(VLOOKUP(VALUE(AP$44),'reg data'!$A$3:$T$51,4,0)="TRUE"),0,VLOOKUP(VALUE(AP$44),'reg data'!$A$3:$T$51,4,0))</f>
        <v>0</v>
      </c>
      <c r="AQ61" s="301">
        <f>IF(ISERR(VLOOKUP(VALUE(AQ$44),'reg data'!$A$3:$T$51,4,0)="TRUE"),0,VLOOKUP(VALUE(AQ$44),'reg data'!$A$3:$T$51,4,0))</f>
        <v>0</v>
      </c>
      <c r="AR61" s="301">
        <f>IF(ISERR(VLOOKUP(VALUE(AR$44),'reg data'!$A$3:$T$51,4,0)="TRUE"),0,VLOOKUP(VALUE(AR$44),'reg data'!$A$3:$T$51,4,0))</f>
        <v>0</v>
      </c>
      <c r="AS61" s="301">
        <f>IF(ISERR(VLOOKUP(VALUE(AS$44),'reg data'!$A$3:$T$51,4,0)="TRUE"),0,VLOOKUP(VALUE(AS$44),'reg data'!$A$3:$T$51,4,0))</f>
        <v>0</v>
      </c>
      <c r="AT61" s="301">
        <f>IF(ISERR(VLOOKUP(VALUE(AT$44),'reg data'!$A$3:$T$51,4,0)="TRUE"),0,VLOOKUP(VALUE(AT$44),'reg data'!$A$3:$T$51,4,0))</f>
        <v>0</v>
      </c>
      <c r="AU61" s="301">
        <f>IF(ISERR(VLOOKUP(VALUE(AU$44),'reg data'!$A$3:$T$51,4,0)="TRUE"),0,VLOOKUP(VALUE(AU$44),'reg data'!$A$3:$T$51,4,0))</f>
        <v>0</v>
      </c>
      <c r="AV61" s="301">
        <f>IF(ISERR(VLOOKUP(VALUE(AV$44),'reg data'!$A$3:$T$51,4,0)="TRUE"),0,VLOOKUP(VALUE(AV$44),'reg data'!$A$3:$T$51,4,0))</f>
        <v>0</v>
      </c>
      <c r="AW61" s="301">
        <f>IF(ISERR(VLOOKUP(VALUE(AW$44),'reg data'!$A$3:$T$51,4,0)="TRUE"),0,VLOOKUP(VALUE(AW$44),'reg data'!$A$3:$T$51,4,0))</f>
        <v>0</v>
      </c>
      <c r="AX61" s="301">
        <f>IF(ISERR(VLOOKUP(VALUE(AX$44),'reg data'!$A$3:$T$51,4,0)="TRUE"),0,VLOOKUP(VALUE(AX$44),'reg data'!$A$3:$T$51,4,0))</f>
        <v>0</v>
      </c>
      <c r="AY61" s="301">
        <f>IF(ISERR(VLOOKUP(VALUE(AY$44),'reg data'!$A$3:$T$51,4,0)="TRUE"),0,VLOOKUP(VALUE(AY$44),'reg data'!$A$3:$T$51,4,0))</f>
        <v>11952.41</v>
      </c>
      <c r="AZ61" s="301">
        <f>IF(ISERR(VLOOKUP(VALUE(AZ$44),'reg data'!$A$3:$T$51,4,0)="TRUE"),0,VLOOKUP(VALUE(AZ$44),'reg data'!$A$3:$T$51,4,0))</f>
        <v>0</v>
      </c>
      <c r="BA61" s="301">
        <f>IF(ISERR(VLOOKUP(VALUE(BA$44),'reg data'!$A$3:$T$51,4,0)="TRUE"),0,VLOOKUP(VALUE(BA$44),'reg data'!$A$3:$T$51,4,0))</f>
        <v>0</v>
      </c>
      <c r="BB61" s="301">
        <f>IF(ISERR(VLOOKUP(VALUE(BB$44),'reg data'!$A$3:$T$51,4,0)="TRUE"),0,VLOOKUP(VALUE(BB$44),'reg data'!$A$3:$T$51,4,0))</f>
        <v>147340.42000000001</v>
      </c>
      <c r="BC61" s="301">
        <f>IF(ISERR(VLOOKUP(VALUE(BC$44),'reg data'!$A$3:$T$51,4,0)="TRUE"),0,VLOOKUP(VALUE(BC$44),'reg data'!$A$3:$T$51,4,0))</f>
        <v>0</v>
      </c>
      <c r="BD61" s="301">
        <f>IF(ISERR(VLOOKUP(VALUE(BD$44),'reg data'!$A$3:$T$51,4,0)="TRUE"),0,VLOOKUP(VALUE(BD$44),'reg data'!$A$3:$T$51,4,0))</f>
        <v>29125.230000000003</v>
      </c>
      <c r="BE61" s="301">
        <f>IF(ISERR(VLOOKUP(VALUE(BE$44),'reg data'!$A$3:$T$51,4,0)="TRUE"),0,VLOOKUP(VALUE(BE$44),'reg data'!$A$3:$T$51,4,0))</f>
        <v>0</v>
      </c>
      <c r="BF61" s="301">
        <f>IF(ISERR(VLOOKUP(VALUE(BF$44),'reg data'!$A$3:$T$51,4,0)="TRUE"),0,VLOOKUP(VALUE(BF$44),'reg data'!$A$3:$T$51,4,0))</f>
        <v>0</v>
      </c>
      <c r="BG61" s="301">
        <f>IF(ISERR(VLOOKUP(VALUE(BG$44),'reg data'!$A$3:$T$51,4,0)="TRUE"),0,VLOOKUP(VALUE(BG$44),'reg data'!$A$3:$T$51,4,0))</f>
        <v>0</v>
      </c>
      <c r="BH61" s="301">
        <f>IF(ISERR(VLOOKUP(VALUE(BH$44),'reg data'!$A$3:$T$51,4,0)="TRUE"),0,VLOOKUP(VALUE(BH$44),'reg data'!$A$3:$T$51,4,0))</f>
        <v>0</v>
      </c>
      <c r="BI61" s="301">
        <f>IF(ISERR(VLOOKUP(VALUE(BI$44),'reg data'!$A$3:$T$51,4,0)="TRUE"),0,VLOOKUP(VALUE(BI$44),'reg data'!$A$3:$T$51,4,0))</f>
        <v>0</v>
      </c>
      <c r="BJ61" s="301">
        <f>IF(ISERR(VLOOKUP(VALUE(BJ$44),'reg data'!$A$3:$T$51,4,0)="TRUE"),0,VLOOKUP(VALUE(BJ$44),'reg data'!$A$3:$T$51,4,0))</f>
        <v>0</v>
      </c>
      <c r="BK61" s="301">
        <f>IF(ISERR(VLOOKUP(VALUE(BK$44),'reg data'!$A$3:$T$51,4,0)="TRUE"),0,VLOOKUP(VALUE(BK$44),'reg data'!$A$3:$T$51,4,0))</f>
        <v>0</v>
      </c>
      <c r="BL61" s="301">
        <f>IF(ISERR(VLOOKUP(VALUE(BL$44),'reg data'!$A$3:$T$51,4,0)="TRUE"),0,VLOOKUP(VALUE(BL$44),'reg data'!$A$3:$T$51,4,0))</f>
        <v>0</v>
      </c>
      <c r="BM61" s="301">
        <f>IF(ISERR(VLOOKUP(VALUE(BM$44),'reg data'!$A$3:$T$51,4,0)="TRUE"),0,VLOOKUP(VALUE(BM$44),'reg data'!$A$3:$T$51,4,0))</f>
        <v>0</v>
      </c>
      <c r="BN61" s="301">
        <f>IF(ISERR(VLOOKUP(VALUE(BN$44),'reg data'!$A$3:$T$51,4,0)="TRUE"),0,VLOOKUP(VALUE(BN$44),'reg data'!$A$3:$T$51,4,0))</f>
        <v>361278.87999999995</v>
      </c>
      <c r="BO61" s="301">
        <f>IF(ISERR(VLOOKUP(VALUE(BO$44),'reg data'!$A$3:$T$51,4,0)="TRUE"),0,VLOOKUP(VALUE(BO$44),'reg data'!$A$3:$T$51,4,0))</f>
        <v>0</v>
      </c>
      <c r="BP61" s="301">
        <f>IF(ISERR(VLOOKUP(VALUE(BP$44),'reg data'!$A$3:$T$51,4,0)="TRUE"),0,VLOOKUP(VALUE(BP$44),'reg data'!$A$3:$T$51,4,0))</f>
        <v>98600.76999999999</v>
      </c>
      <c r="BQ61" s="301">
        <f>IF(ISERR(VLOOKUP(VALUE(BQ$44),'reg data'!$A$3:$T$51,4,0)="TRUE"),0,VLOOKUP(VALUE(BQ$44),'reg data'!$A$3:$T$51,4,0))</f>
        <v>0</v>
      </c>
      <c r="BR61" s="301">
        <f>IF(ISERR(VLOOKUP(VALUE(BR$44),'reg data'!$A$3:$T$51,4,0)="TRUE"),0,VLOOKUP(VALUE(BR$44),'reg data'!$A$3:$T$51,4,0))</f>
        <v>0</v>
      </c>
      <c r="BS61" s="301">
        <f>IF(ISERR(VLOOKUP(VALUE(BS$44),'reg data'!$A$3:$T$51,4,0)="TRUE"),0,VLOOKUP(VALUE(BS$44),'reg data'!$A$3:$T$51,4,0))</f>
        <v>0</v>
      </c>
      <c r="BT61" s="301">
        <f>IF(ISERR(VLOOKUP(VALUE(BT$44),'reg data'!$A$3:$T$51,4,0)="TRUE"),0,VLOOKUP(VALUE(BT$44),'reg data'!$A$3:$T$51,4,0))</f>
        <v>0</v>
      </c>
      <c r="BU61" s="301">
        <f>IF(ISERR(VLOOKUP(VALUE(BU$44),'reg data'!$A$3:$T$51,4,0)="TRUE"),0,VLOOKUP(VALUE(BU$44),'reg data'!$A$3:$T$51,4,0))</f>
        <v>0</v>
      </c>
      <c r="BV61" s="301">
        <f>IF(ISERR(VLOOKUP(VALUE(BV$44),'reg data'!$A$3:$T$51,4,0)="TRUE"),0,VLOOKUP(VALUE(BV$44),'reg data'!$A$3:$T$51,4,0))</f>
        <v>0</v>
      </c>
      <c r="BW61" s="301">
        <f>IF(ISERR(VLOOKUP(VALUE(BW$44),'reg data'!$A$3:$T$51,4,0)="TRUE"),0,VLOOKUP(VALUE(BW$44),'reg data'!$A$3:$T$51,4,0))</f>
        <v>0</v>
      </c>
      <c r="BX61" s="301">
        <f>IF(ISERR(VLOOKUP(VALUE(BX$44),'reg data'!$A$3:$T$51,4,0)="TRUE"),0,VLOOKUP(VALUE(BX$44),'reg data'!$A$3:$T$51,4,0))</f>
        <v>0</v>
      </c>
      <c r="BY61" s="301">
        <f>IF(ISERR(VLOOKUP(VALUE(BY$44),'reg data'!$A$3:$T$51,4,0)="TRUE"),0,VLOOKUP(VALUE(BY$44),'reg data'!$A$3:$T$51,4,0))</f>
        <v>0</v>
      </c>
      <c r="BZ61" s="301">
        <f>IF(ISERR(VLOOKUP(VALUE(BZ$44),'reg data'!$A$3:$T$51,4,0)="TRUE"),0,VLOOKUP(VALUE(BZ$44),'reg data'!$A$3:$T$51,4,0))</f>
        <v>0</v>
      </c>
      <c r="CA61" s="301">
        <f>IF(ISERR(VLOOKUP(VALUE(CA$44),'reg data'!$A$3:$T$51,4,0)="TRUE"),0,VLOOKUP(VALUE(CA$44),'reg data'!$A$3:$T$51,4,0))</f>
        <v>0</v>
      </c>
      <c r="CB61" s="301">
        <f>IF(ISERR(VLOOKUP(VALUE(CB$44),'reg data'!$A$3:$T$51,4,0)="TRUE"),0,VLOOKUP(VALUE(CB$44),'reg data'!$A$3:$T$51,4,0))</f>
        <v>0</v>
      </c>
      <c r="CC61" s="301">
        <f>IF(ISERR(VLOOKUP(VALUE(CC$44),'reg data'!$A$3:$T$51,4,0)="TRUE"),0,VLOOKUP(VALUE(CC$44),'reg data'!$A$3:$T$51,4,0))</f>
        <v>0</v>
      </c>
      <c r="CD61" s="249" t="s">
        <v>221</v>
      </c>
      <c r="CE61" s="195">
        <f t="shared" si="0"/>
        <v>3237099.16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603678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183060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2767</v>
      </c>
      <c r="AZ62" s="195">
        <f>ROUND(AZ47+AZ48,0)</f>
        <v>0</v>
      </c>
      <c r="BA62" s="195">
        <f>ROUND(BA47+BA48,0)</f>
        <v>0</v>
      </c>
      <c r="BB62" s="195">
        <f t="shared" si="1"/>
        <v>35696</v>
      </c>
      <c r="BC62" s="195">
        <f t="shared" si="1"/>
        <v>0</v>
      </c>
      <c r="BD62" s="195">
        <f t="shared" si="1"/>
        <v>8061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76732</v>
      </c>
      <c r="BO62" s="195">
        <f t="shared" ref="BO62:CC62" si="2">ROUND(BO47+BO48,0)</f>
        <v>0</v>
      </c>
      <c r="BP62" s="195">
        <f t="shared" si="2"/>
        <v>22464</v>
      </c>
      <c r="BQ62" s="195">
        <f t="shared" si="2"/>
        <v>0</v>
      </c>
      <c r="BR62" s="195">
        <f t="shared" si="2"/>
        <v>42107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974565</v>
      </c>
      <c r="CF62" s="252"/>
    </row>
    <row r="63" spans="1:84" ht="12.6" customHeight="1" x14ac:dyDescent="0.2">
      <c r="A63" s="171" t="s">
        <v>236</v>
      </c>
      <c r="B63" s="175"/>
      <c r="C63" s="301">
        <f>IF(ISERR(VLOOKUP(VALUE(C$44),'reg data'!$A$3:$T$51,6,0)="TRUE"),0,VLOOKUP(VALUE(C$44),'reg data'!$A$3:$T$51,6,0))</f>
        <v>0</v>
      </c>
      <c r="D63" s="301">
        <f>IF(ISERR(VLOOKUP(VALUE(D$44),'reg data'!$A$3:$T$51,6,0)="TRUE"),0,VLOOKUP(VALUE(D$44),'reg data'!$A$3:$T$51,6,0))</f>
        <v>0</v>
      </c>
      <c r="E63" s="301">
        <f>IF(ISERR(VLOOKUP(VALUE(E$44),'reg data'!$A$3:$T$51,6,0)="TRUE"),0,VLOOKUP(VALUE(E$44),'reg data'!$A$3:$T$51,6,0))</f>
        <v>0</v>
      </c>
      <c r="F63" s="301">
        <f>IF(ISERR(VLOOKUP(VALUE(F$44),'reg data'!$A$3:$T$51,6,0)="TRUE"),0,VLOOKUP(VALUE(F$44),'reg data'!$A$3:$T$51,6,0))</f>
        <v>0</v>
      </c>
      <c r="G63" s="301">
        <f>IF(ISERR(VLOOKUP(VALUE(G$44),'reg data'!$A$3:$T$51,6,0)="TRUE"),0,VLOOKUP(VALUE(G$44),'reg data'!$A$3:$T$51,6,0))</f>
        <v>0</v>
      </c>
      <c r="H63" s="301">
        <f>IF(ISERR(VLOOKUP(VALUE(H$44),'reg data'!$A$3:$T$51,6,0)="TRUE"),0,VLOOKUP(VALUE(H$44),'reg data'!$A$3:$T$51,6,0))</f>
        <v>0</v>
      </c>
      <c r="I63" s="301">
        <f>IF(ISERR(VLOOKUP(VALUE(I$44),'reg data'!$A$3:$T$51,6,0)="TRUE"),0,VLOOKUP(VALUE(I$44),'reg data'!$A$3:$T$51,6,0))</f>
        <v>0</v>
      </c>
      <c r="J63" s="301">
        <f>IF(ISERR(VLOOKUP(VALUE(J$44),'reg data'!$A$3:$T$51,6,0)="TRUE"),0,VLOOKUP(VALUE(J$44),'reg data'!$A$3:$T$51,6,0))</f>
        <v>0</v>
      </c>
      <c r="K63" s="301">
        <f>IF(ISERR(VLOOKUP(VALUE(K$44),'reg data'!$A$3:$T$51,6,0)="TRUE"),0,VLOOKUP(VALUE(K$44),'reg data'!$A$3:$T$51,6,0))</f>
        <v>0</v>
      </c>
      <c r="L63" s="301">
        <f>IF(ISERR(VLOOKUP(VALUE(L$44),'reg data'!$A$3:$T$51,6,0)="TRUE"),0,VLOOKUP(VALUE(L$44),'reg data'!$A$3:$T$51,6,0))</f>
        <v>0</v>
      </c>
      <c r="M63" s="301">
        <f>IF(ISERR(VLOOKUP(VALUE(M$44),'reg data'!$A$3:$T$51,6,0)="TRUE"),0,VLOOKUP(VALUE(M$44),'reg data'!$A$3:$T$51,6,0))</f>
        <v>0</v>
      </c>
      <c r="N63" s="301">
        <f>IF(ISERR(VLOOKUP(VALUE(N$44),'reg data'!$A$3:$T$51,6,0)="TRUE"),0,VLOOKUP(VALUE(N$44),'reg data'!$A$3:$T$51,6,0))</f>
        <v>0</v>
      </c>
      <c r="O63" s="301">
        <f>IF(ISERR(VLOOKUP(VALUE(O$44),'reg data'!$A$3:$T$51,6,0)="TRUE"),0,VLOOKUP(VALUE(O$44),'reg data'!$A$3:$T$51,6,0))</f>
        <v>0</v>
      </c>
      <c r="P63" s="301">
        <f>IF(ISERR(VLOOKUP(VALUE(P$44),'reg data'!$A$3:$T$51,6,0)="TRUE"),0,VLOOKUP(VALUE(P$44),'reg data'!$A$3:$T$51,6,0))</f>
        <v>0</v>
      </c>
      <c r="Q63" s="301">
        <f>IF(ISERR(VLOOKUP(VALUE(Q$44),'reg data'!$A$3:$T$51,6,0)="TRUE"),0,VLOOKUP(VALUE(Q$44),'reg data'!$A$3:$T$51,6,0))</f>
        <v>0</v>
      </c>
      <c r="R63" s="301">
        <f>IF(ISERR(VLOOKUP(VALUE(R$44),'reg data'!$A$3:$T$51,6,0)="TRUE"),0,VLOOKUP(VALUE(R$44),'reg data'!$A$3:$T$51,6,0))</f>
        <v>0</v>
      </c>
      <c r="S63" s="301">
        <f>IF(ISERR(VLOOKUP(VALUE(S$44),'reg data'!$A$3:$T$51,6,0)="TRUE"),0,VLOOKUP(VALUE(S$44),'reg data'!$A$3:$T$51,6,0))</f>
        <v>0</v>
      </c>
      <c r="T63" s="301">
        <f>IF(ISERR(VLOOKUP(VALUE(T$44),'reg data'!$A$3:$T$51,6,0)="TRUE"),0,VLOOKUP(VALUE(T$44),'reg data'!$A$3:$T$51,6,0))</f>
        <v>0</v>
      </c>
      <c r="U63" s="301">
        <f>IF(ISERR(VLOOKUP(VALUE(U$44),'reg data'!$A$3:$T$51,6,0)="TRUE"),0,VLOOKUP(VALUE(U$44),'reg data'!$A$3:$T$51,6,0))</f>
        <v>0</v>
      </c>
      <c r="V63" s="301">
        <f>IF(ISERR(VLOOKUP(VALUE(V$44),'reg data'!$A$3:$T$51,6,0)="TRUE"),0,VLOOKUP(VALUE(V$44),'reg data'!$A$3:$T$51,6,0))</f>
        <v>0</v>
      </c>
      <c r="W63" s="301">
        <f>IF(ISERR(VLOOKUP(VALUE(W$44),'reg data'!$A$3:$T$51,6,0)="TRUE"),0,VLOOKUP(VALUE(W$44),'reg data'!$A$3:$T$51,6,0))</f>
        <v>0</v>
      </c>
      <c r="X63" s="301">
        <f>IF(ISERR(VLOOKUP(VALUE(X$44),'reg data'!$A$3:$T$51,6,0)="TRUE"),0,VLOOKUP(VALUE(X$44),'reg data'!$A$3:$T$51,6,0))</f>
        <v>0</v>
      </c>
      <c r="Y63" s="301">
        <f>IF(ISERR(VLOOKUP(VALUE(Y$44),'reg data'!$A$3:$T$51,6,0)="TRUE"),0,VLOOKUP(VALUE(Y$44),'reg data'!$A$3:$T$51,6,0))</f>
        <v>0</v>
      </c>
      <c r="Z63" s="301">
        <f>IF(ISERR(VLOOKUP(VALUE(Z$44),'reg data'!$A$3:$T$51,6,0)="TRUE"),0,VLOOKUP(VALUE(Z$44),'reg data'!$A$3:$T$51,6,0))</f>
        <v>0</v>
      </c>
      <c r="AA63" s="301">
        <f>IF(ISERR(VLOOKUP(VALUE(AA$44),'reg data'!$A$3:$T$51,6,0)="TRUE"),0,VLOOKUP(VALUE(AA$44),'reg data'!$A$3:$T$51,6,0))</f>
        <v>0</v>
      </c>
      <c r="AB63" s="301">
        <f>IF(ISERR(VLOOKUP(VALUE(AB$44),'reg data'!$A$3:$T$51,6,0)="TRUE"),0,VLOOKUP(VALUE(AB$44),'reg data'!$A$3:$T$51,6,0))</f>
        <v>0</v>
      </c>
      <c r="AC63" s="301">
        <f>IF(ISERR(VLOOKUP(VALUE(AC$44),'reg data'!$A$3:$T$51,6,0)="TRUE"),0,VLOOKUP(VALUE(AC$44),'reg data'!$A$3:$T$51,6,0))</f>
        <v>0</v>
      </c>
      <c r="AD63" s="301">
        <f>IF(ISERR(VLOOKUP(VALUE(AD$44),'reg data'!$A$3:$T$51,6,0)="TRUE"),0,VLOOKUP(VALUE(AD$44),'reg data'!$A$3:$T$51,6,0))</f>
        <v>0</v>
      </c>
      <c r="AE63" s="301">
        <f>IF(ISERR(VLOOKUP(VALUE(AE$44),'reg data'!$A$3:$T$51,6,0)="TRUE"),0,VLOOKUP(VALUE(AE$44),'reg data'!$A$3:$T$51,6,0))</f>
        <v>0</v>
      </c>
      <c r="AF63" s="301">
        <f>IF(ISERR(VLOOKUP(VALUE(AF$44),'reg data'!$A$3:$T$51,6,0)="TRUE"),0,VLOOKUP(VALUE(AF$44),'reg data'!$A$3:$T$51,6,0))</f>
        <v>0</v>
      </c>
      <c r="AG63" s="301">
        <f>IF(ISERR(VLOOKUP(VALUE(AG$44),'reg data'!$A$3:$T$51,6,0)="TRUE"),0,VLOOKUP(VALUE(AG$44),'reg data'!$A$3:$T$51,6,0))</f>
        <v>0</v>
      </c>
      <c r="AH63" s="301">
        <f>IF(ISERR(VLOOKUP(VALUE(AH$44),'reg data'!$A$3:$T$51,6,0)="TRUE"),0,VLOOKUP(VALUE(AH$44),'reg data'!$A$3:$T$51,6,0))</f>
        <v>0</v>
      </c>
      <c r="AI63" s="301">
        <f>IF(ISERR(VLOOKUP(VALUE(AI$44),'reg data'!$A$3:$T$51,6,0)="TRUE"),0,VLOOKUP(VALUE(AI$44),'reg data'!$A$3:$T$51,6,0))</f>
        <v>0</v>
      </c>
      <c r="AJ63" s="301">
        <f>IF(ISERR(VLOOKUP(VALUE(AJ$44),'reg data'!$A$3:$T$51,6,0)="TRUE"),0,VLOOKUP(VALUE(AJ$44),'reg data'!$A$3:$T$51,6,0))</f>
        <v>0</v>
      </c>
      <c r="AK63" s="301">
        <f>IF(ISERR(VLOOKUP(VALUE(AK$44),'reg data'!$A$3:$T$51,6,0)="TRUE"),0,VLOOKUP(VALUE(AK$44),'reg data'!$A$3:$T$51,6,0))</f>
        <v>0</v>
      </c>
      <c r="AL63" s="301">
        <f>IF(ISERR(VLOOKUP(VALUE(AL$44),'reg data'!$A$3:$T$51,6,0)="TRUE"),0,VLOOKUP(VALUE(AL$44),'reg data'!$A$3:$T$51,6,0))</f>
        <v>0</v>
      </c>
      <c r="AM63" s="301">
        <f>IF(ISERR(VLOOKUP(VALUE(AM$44),'reg data'!$A$3:$T$51,6,0)="TRUE"),0,VLOOKUP(VALUE(AM$44),'reg data'!$A$3:$T$51,6,0))</f>
        <v>0</v>
      </c>
      <c r="AN63" s="301">
        <f>IF(ISERR(VLOOKUP(VALUE(AN$44),'reg data'!$A$3:$T$51,6,0)="TRUE"),0,VLOOKUP(VALUE(AN$44),'reg data'!$A$3:$T$51,6,0))</f>
        <v>0</v>
      </c>
      <c r="AO63" s="301">
        <f>IF(ISERR(VLOOKUP(VALUE(AO$44),'reg data'!$A$3:$T$51,6,0)="TRUE"),0,VLOOKUP(VALUE(AO$44),'reg data'!$A$3:$T$51,6,0))</f>
        <v>0</v>
      </c>
      <c r="AP63" s="301">
        <f>IF(ISERR(VLOOKUP(VALUE(AP$44),'reg data'!$A$3:$T$51,6,0)="TRUE"),0,VLOOKUP(VALUE(AP$44),'reg data'!$A$3:$T$51,6,0))</f>
        <v>0</v>
      </c>
      <c r="AQ63" s="301">
        <f>IF(ISERR(VLOOKUP(VALUE(AQ$44),'reg data'!$A$3:$T$51,6,0)="TRUE"),0,VLOOKUP(VALUE(AQ$44),'reg data'!$A$3:$T$51,6,0))</f>
        <v>0</v>
      </c>
      <c r="AR63" s="301">
        <f>IF(ISERR(VLOOKUP(VALUE(AR$44),'reg data'!$A$3:$T$51,6,0)="TRUE"),0,VLOOKUP(VALUE(AR$44),'reg data'!$A$3:$T$51,6,0))</f>
        <v>0</v>
      </c>
      <c r="AS63" s="301">
        <f>IF(ISERR(VLOOKUP(VALUE(AS$44),'reg data'!$A$3:$T$51,6,0)="TRUE"),0,VLOOKUP(VALUE(AS$44),'reg data'!$A$3:$T$51,6,0))</f>
        <v>0</v>
      </c>
      <c r="AT63" s="301">
        <f>IF(ISERR(VLOOKUP(VALUE(AT$44),'reg data'!$A$3:$T$51,6,0)="TRUE"),0,VLOOKUP(VALUE(AT$44),'reg data'!$A$3:$T$51,6,0))</f>
        <v>0</v>
      </c>
      <c r="AU63" s="301">
        <f>IF(ISERR(VLOOKUP(VALUE(AU$44),'reg data'!$A$3:$T$51,6,0)="TRUE"),0,VLOOKUP(VALUE(AU$44),'reg data'!$A$3:$T$51,6,0))</f>
        <v>0</v>
      </c>
      <c r="AV63" s="301">
        <f>IF(ISERR(VLOOKUP(VALUE(AV$44),'reg data'!$A$3:$T$51,6,0)="TRUE"),0,VLOOKUP(VALUE(AV$44),'reg data'!$A$3:$T$51,6,0))</f>
        <v>0</v>
      </c>
      <c r="AW63" s="301">
        <f>IF(ISERR(VLOOKUP(VALUE(AW$44),'reg data'!$A$3:$T$51,6,0)="TRUE"),0,VLOOKUP(VALUE(AW$44),'reg data'!$A$3:$T$51,6,0))</f>
        <v>0</v>
      </c>
      <c r="AX63" s="301">
        <f>IF(ISERR(VLOOKUP(VALUE(AX$44),'reg data'!$A$3:$T$51,6,0)="TRUE"),0,VLOOKUP(VALUE(AX$44),'reg data'!$A$3:$T$51,6,0))</f>
        <v>0</v>
      </c>
      <c r="AY63" s="301">
        <f>IF(ISERR(VLOOKUP(VALUE(AY$44),'reg data'!$A$3:$T$51,6,0)="TRUE"),0,VLOOKUP(VALUE(AY$44),'reg data'!$A$3:$T$51,6,0))</f>
        <v>0</v>
      </c>
      <c r="AZ63" s="301">
        <f>IF(ISERR(VLOOKUP(VALUE(AZ$44),'reg data'!$A$3:$T$51,6,0)="TRUE"),0,VLOOKUP(VALUE(AZ$44),'reg data'!$A$3:$T$51,6,0))</f>
        <v>0</v>
      </c>
      <c r="BA63" s="301">
        <f>IF(ISERR(VLOOKUP(VALUE(BA$44),'reg data'!$A$3:$T$51,6,0)="TRUE"),0,VLOOKUP(VALUE(BA$44),'reg data'!$A$3:$T$51,6,0))</f>
        <v>0</v>
      </c>
      <c r="BB63" s="301">
        <f>IF(ISERR(VLOOKUP(VALUE(BB$44),'reg data'!$A$3:$T$51,6,0)="TRUE"),0,VLOOKUP(VALUE(BB$44),'reg data'!$A$3:$T$51,6,0))</f>
        <v>0</v>
      </c>
      <c r="BC63" s="301">
        <f>IF(ISERR(VLOOKUP(VALUE(BC$44),'reg data'!$A$3:$T$51,6,0)="TRUE"),0,VLOOKUP(VALUE(BC$44),'reg data'!$A$3:$T$51,6,0))</f>
        <v>0</v>
      </c>
      <c r="BD63" s="301">
        <f>IF(ISERR(VLOOKUP(VALUE(BD$44),'reg data'!$A$3:$T$51,6,0)="TRUE"),0,VLOOKUP(VALUE(BD$44),'reg data'!$A$3:$T$51,6,0))</f>
        <v>0</v>
      </c>
      <c r="BE63" s="301">
        <f>IF(ISERR(VLOOKUP(VALUE(BE$44),'reg data'!$A$3:$T$51,6,0)="TRUE"),0,VLOOKUP(VALUE(BE$44),'reg data'!$A$3:$T$51,6,0))</f>
        <v>0</v>
      </c>
      <c r="BF63" s="301">
        <f>IF(ISERR(VLOOKUP(VALUE(BF$44),'reg data'!$A$3:$T$51,6,0)="TRUE"),0,VLOOKUP(VALUE(BF$44),'reg data'!$A$3:$T$51,6,0))</f>
        <v>0</v>
      </c>
      <c r="BG63" s="301">
        <f>IF(ISERR(VLOOKUP(VALUE(BG$44),'reg data'!$A$3:$T$51,6,0)="TRUE"),0,VLOOKUP(VALUE(BG$44),'reg data'!$A$3:$T$51,6,0))</f>
        <v>0</v>
      </c>
      <c r="BH63" s="301">
        <f>IF(ISERR(VLOOKUP(VALUE(BH$44),'reg data'!$A$3:$T$51,6,0)="TRUE"),0,VLOOKUP(VALUE(BH$44),'reg data'!$A$3:$T$51,6,0))</f>
        <v>0</v>
      </c>
      <c r="BI63" s="301">
        <f>IF(ISERR(VLOOKUP(VALUE(BI$44),'reg data'!$A$3:$T$51,6,0)="TRUE"),0,VLOOKUP(VALUE(BI$44),'reg data'!$A$3:$T$51,6,0))</f>
        <v>0</v>
      </c>
      <c r="BJ63" s="301">
        <f>IF(ISERR(VLOOKUP(VALUE(BJ$44),'reg data'!$A$3:$T$51,6,0)="TRUE"),0,VLOOKUP(VALUE(BJ$44),'reg data'!$A$3:$T$51,6,0))</f>
        <v>0</v>
      </c>
      <c r="BK63" s="301">
        <f>IF(ISERR(VLOOKUP(VALUE(BK$44),'reg data'!$A$3:$T$51,6,0)="TRUE"),0,VLOOKUP(VALUE(BK$44),'reg data'!$A$3:$T$51,6,0))</f>
        <v>0</v>
      </c>
      <c r="BL63" s="301">
        <f>IF(ISERR(VLOOKUP(VALUE(BL$44),'reg data'!$A$3:$T$51,6,0)="TRUE"),0,VLOOKUP(VALUE(BL$44),'reg data'!$A$3:$T$51,6,0))</f>
        <v>0</v>
      </c>
      <c r="BM63" s="301">
        <f>IF(ISERR(VLOOKUP(VALUE(BM$44),'reg data'!$A$3:$T$51,6,0)="TRUE"),0,VLOOKUP(VALUE(BM$44),'reg data'!$A$3:$T$51,6,0))</f>
        <v>0</v>
      </c>
      <c r="BN63" s="301">
        <f>IF(ISERR(VLOOKUP(VALUE(BN$44),'reg data'!$A$3:$T$51,6,0)="TRUE"),0,VLOOKUP(VALUE(BN$44),'reg data'!$A$3:$T$51,6,0))</f>
        <v>0</v>
      </c>
      <c r="BO63" s="301">
        <f>IF(ISERR(VLOOKUP(VALUE(BO$44),'reg data'!$A$3:$T$51,6,0)="TRUE"),0,VLOOKUP(VALUE(BO$44),'reg data'!$A$3:$T$51,6,0))</f>
        <v>0</v>
      </c>
      <c r="BP63" s="301">
        <f>IF(ISERR(VLOOKUP(VALUE(BP$44),'reg data'!$A$3:$T$51,6,0)="TRUE"),0,VLOOKUP(VALUE(BP$44),'reg data'!$A$3:$T$51,6,0))</f>
        <v>0</v>
      </c>
      <c r="BQ63" s="301">
        <f>IF(ISERR(VLOOKUP(VALUE(BQ$44),'reg data'!$A$3:$T$51,6,0)="TRUE"),0,VLOOKUP(VALUE(BQ$44),'reg data'!$A$3:$T$51,6,0))</f>
        <v>0</v>
      </c>
      <c r="BR63" s="301">
        <f>IF(ISERR(VLOOKUP(VALUE(BR$44),'reg data'!$A$3:$T$51,6,0)="TRUE"),0,VLOOKUP(VALUE(BR$44),'reg data'!$A$3:$T$51,6,0))</f>
        <v>0</v>
      </c>
      <c r="BS63" s="301">
        <f>IF(ISERR(VLOOKUP(VALUE(BS$44),'reg data'!$A$3:$T$51,6,0)="TRUE"),0,VLOOKUP(VALUE(BS$44),'reg data'!$A$3:$T$51,6,0))</f>
        <v>0</v>
      </c>
      <c r="BT63" s="301">
        <f>IF(ISERR(VLOOKUP(VALUE(BT$44),'reg data'!$A$3:$T$51,6,0)="TRUE"),0,VLOOKUP(VALUE(BT$44),'reg data'!$A$3:$T$51,6,0))</f>
        <v>0</v>
      </c>
      <c r="BU63" s="301">
        <f>IF(ISERR(VLOOKUP(VALUE(BU$44),'reg data'!$A$3:$T$51,6,0)="TRUE"),0,VLOOKUP(VALUE(BU$44),'reg data'!$A$3:$T$51,6,0))</f>
        <v>0</v>
      </c>
      <c r="BV63" s="301">
        <f>IF(ISERR(VLOOKUP(VALUE(BV$44),'reg data'!$A$3:$T$51,6,0)="TRUE"),0,VLOOKUP(VALUE(BV$44),'reg data'!$A$3:$T$51,6,0))</f>
        <v>0</v>
      </c>
      <c r="BW63" s="301">
        <f>IF(ISERR(VLOOKUP(VALUE(BW$44),'reg data'!$A$3:$T$51,6,0)="TRUE"),0,VLOOKUP(VALUE(BW$44),'reg data'!$A$3:$T$51,6,0))</f>
        <v>324450</v>
      </c>
      <c r="BX63" s="301">
        <f>IF(ISERR(VLOOKUP(VALUE(BX$44),'reg data'!$A$3:$T$51,6,0)="TRUE"),0,VLOOKUP(VALUE(BX$44),'reg data'!$A$3:$T$51,6,0))</f>
        <v>0</v>
      </c>
      <c r="BY63" s="301">
        <f>IF(ISERR(VLOOKUP(VALUE(BY$44),'reg data'!$A$3:$T$51,6,0)="TRUE"),0,VLOOKUP(VALUE(BY$44),'reg data'!$A$3:$T$51,6,0))</f>
        <v>0</v>
      </c>
      <c r="BZ63" s="301">
        <f>IF(ISERR(VLOOKUP(VALUE(BZ$44),'reg data'!$A$3:$T$51,6,0)="TRUE"),0,VLOOKUP(VALUE(BZ$44),'reg data'!$A$3:$T$51,6,0))</f>
        <v>0</v>
      </c>
      <c r="CA63" s="301">
        <f>IF(ISERR(VLOOKUP(VALUE(CA$44),'reg data'!$A$3:$T$51,6,0)="TRUE"),0,VLOOKUP(VALUE(CA$44),'reg data'!$A$3:$T$51,6,0))</f>
        <v>0</v>
      </c>
      <c r="CB63" s="301">
        <f>IF(ISERR(VLOOKUP(VALUE(CB$44),'reg data'!$A$3:$T$51,6,0)="TRUE"),0,VLOOKUP(VALUE(CB$44),'reg data'!$A$3:$T$51,6,0))</f>
        <v>0</v>
      </c>
      <c r="CC63" s="301">
        <f>IF(ISERR(VLOOKUP(VALUE(CC$44),'reg data'!$A$3:$T$51,6,0)="TRUE"),0,VLOOKUP(VALUE(CC$44),'reg data'!$A$3:$T$51,6,0))</f>
        <v>0</v>
      </c>
      <c r="CD63" s="249" t="s">
        <v>221</v>
      </c>
      <c r="CE63" s="195">
        <f t="shared" si="0"/>
        <v>324450</v>
      </c>
      <c r="CF63" s="252"/>
    </row>
    <row r="64" spans="1:84" ht="12.6" customHeight="1" x14ac:dyDescent="0.2">
      <c r="A64" s="171" t="s">
        <v>237</v>
      </c>
      <c r="B64" s="175"/>
      <c r="C64" s="301">
        <f>IF(ISERR(VLOOKUP(VALUE(C$44),'reg data'!$A$3:$T$51,8,0)="TRUE"),0,VLOOKUP(VALUE(C$44),'reg data'!$A$3:$T$51,8,0))</f>
        <v>0</v>
      </c>
      <c r="D64" s="301">
        <f>IF(ISERR(VLOOKUP(VALUE(D$44),'reg data'!$A$3:$T$51,8,0)="TRUE"),0,VLOOKUP(VALUE(D$44),'reg data'!$A$3:$T$51,8,0))</f>
        <v>0</v>
      </c>
      <c r="E64" s="301">
        <f>IF(ISERR(VLOOKUP(VALUE(E$44),'reg data'!$A$3:$T$51,8,0)="TRUE"),0,VLOOKUP(VALUE(E$44),'reg data'!$A$3:$T$51,8,0))+1549</f>
        <v>163010.06999999998</v>
      </c>
      <c r="F64" s="301">
        <f>IF(ISERR(VLOOKUP(VALUE(F$44),'reg data'!$A$3:$T$51,8,0)="TRUE"),0,VLOOKUP(VALUE(F$44),'reg data'!$A$3:$T$51,8,0))</f>
        <v>0</v>
      </c>
      <c r="G64" s="301">
        <f>IF(ISERR(VLOOKUP(VALUE(G$44),'reg data'!$A$3:$T$51,8,0)="TRUE"),0,VLOOKUP(VALUE(G$44),'reg data'!$A$3:$T$51,8,0))</f>
        <v>0</v>
      </c>
      <c r="H64" s="301">
        <f>IF(ISERR(VLOOKUP(VALUE(H$44),'reg data'!$A$3:$T$51,8,0)="TRUE"),0,VLOOKUP(VALUE(H$44),'reg data'!$A$3:$T$51,8,0))</f>
        <v>0</v>
      </c>
      <c r="I64" s="301">
        <f>IF(ISERR(VLOOKUP(VALUE(I$44),'reg data'!$A$3:$T$51,8,0)="TRUE"),0,VLOOKUP(VALUE(I$44),'reg data'!$A$3:$T$51,8,0))</f>
        <v>0</v>
      </c>
      <c r="J64" s="301">
        <f>IF(ISERR(VLOOKUP(VALUE(J$44),'reg data'!$A$3:$T$51,8,0)="TRUE"),0,VLOOKUP(VALUE(J$44),'reg data'!$A$3:$T$51,8,0))</f>
        <v>0</v>
      </c>
      <c r="K64" s="301">
        <f>IF(ISERR(VLOOKUP(VALUE(K$44),'reg data'!$A$3:$T$51,8,0)="TRUE"),0,VLOOKUP(VALUE(K$44),'reg data'!$A$3:$T$51,8,0))</f>
        <v>0</v>
      </c>
      <c r="L64" s="301">
        <f>IF(ISERR(VLOOKUP(VALUE(L$44),'reg data'!$A$3:$T$51,8,0)="TRUE"),0,VLOOKUP(VALUE(L$44),'reg data'!$A$3:$T$51,8,0))</f>
        <v>0</v>
      </c>
      <c r="M64" s="301">
        <f>IF(ISERR(VLOOKUP(VALUE(M$44),'reg data'!$A$3:$T$51,8,0)="TRUE"),0,VLOOKUP(VALUE(M$44),'reg data'!$A$3:$T$51,8,0))</f>
        <v>0</v>
      </c>
      <c r="N64" s="301">
        <f>IF(ISERR(VLOOKUP(VALUE(N$44),'reg data'!$A$3:$T$51,8,0)="TRUE"),0,VLOOKUP(VALUE(N$44),'reg data'!$A$3:$T$51,8,0))</f>
        <v>0</v>
      </c>
      <c r="O64" s="301">
        <f>IF(ISERR(VLOOKUP(VALUE(O$44),'reg data'!$A$3:$T$51,8,0)="TRUE"),0,VLOOKUP(VALUE(O$44),'reg data'!$A$3:$T$51,8,0))</f>
        <v>0</v>
      </c>
      <c r="P64" s="301">
        <f>IF(ISERR(VLOOKUP(VALUE(P$44),'reg data'!$A$3:$T$51,8,0)="TRUE"),0,VLOOKUP(VALUE(P$44),'reg data'!$A$3:$T$51,8,0))</f>
        <v>0</v>
      </c>
      <c r="Q64" s="301">
        <f>IF(ISERR(VLOOKUP(VALUE(Q$44),'reg data'!$A$3:$T$51,8,0)="TRUE"),0,VLOOKUP(VALUE(Q$44),'reg data'!$A$3:$T$51,8,0))</f>
        <v>0</v>
      </c>
      <c r="R64" s="301">
        <f>IF(ISERR(VLOOKUP(VALUE(R$44),'reg data'!$A$3:$T$51,8,0)="TRUE"),0,VLOOKUP(VALUE(R$44),'reg data'!$A$3:$T$51,8,0))</f>
        <v>0</v>
      </c>
      <c r="S64" s="301">
        <f>IF(ISERR(VLOOKUP(VALUE(S$44),'reg data'!$A$3:$T$51,8,0)="TRUE"),0,VLOOKUP(VALUE(S$44),'reg data'!$A$3:$T$51,8,0))</f>
        <v>8332.98</v>
      </c>
      <c r="T64" s="301">
        <f>IF(ISERR(VLOOKUP(VALUE(T$44),'reg data'!$A$3:$T$51,8,0)="TRUE"),0,VLOOKUP(VALUE(T$44),'reg data'!$A$3:$T$51,8,0))</f>
        <v>0</v>
      </c>
      <c r="U64" s="301">
        <f>IF(ISERR(VLOOKUP(VALUE(U$44),'reg data'!$A$3:$T$51,8,0)="TRUE"),0,VLOOKUP(VALUE(U$44),'reg data'!$A$3:$T$51,8,0))</f>
        <v>0</v>
      </c>
      <c r="V64" s="301">
        <f>IF(ISERR(VLOOKUP(VALUE(V$44),'reg data'!$A$3:$T$51,8,0)="TRUE"),0,VLOOKUP(VALUE(V$44),'reg data'!$A$3:$T$51,8,0))</f>
        <v>0</v>
      </c>
      <c r="W64" s="301">
        <f>IF(ISERR(VLOOKUP(VALUE(W$44),'reg data'!$A$3:$T$51,8,0)="TRUE"),0,VLOOKUP(VALUE(W$44),'reg data'!$A$3:$T$51,8,0))</f>
        <v>0</v>
      </c>
      <c r="X64" s="301">
        <f>IF(ISERR(VLOOKUP(VALUE(X$44),'reg data'!$A$3:$T$51,8,0)="TRUE"),0,VLOOKUP(VALUE(X$44),'reg data'!$A$3:$T$51,8,0))</f>
        <v>0</v>
      </c>
      <c r="Y64" s="301">
        <f>IF(ISERR(VLOOKUP(VALUE(Y$44),'reg data'!$A$3:$T$51,8,0)="TRUE"),0,VLOOKUP(VALUE(Y$44),'reg data'!$A$3:$T$51,8,0))</f>
        <v>0</v>
      </c>
      <c r="Z64" s="301">
        <f>IF(ISERR(VLOOKUP(VALUE(Z$44),'reg data'!$A$3:$T$51,8,0)="TRUE"),0,VLOOKUP(VALUE(Z$44),'reg data'!$A$3:$T$51,8,0))</f>
        <v>0</v>
      </c>
      <c r="AA64" s="301">
        <f>IF(ISERR(VLOOKUP(VALUE(AA$44),'reg data'!$A$3:$T$51,8,0)="TRUE"),0,VLOOKUP(VALUE(AA$44),'reg data'!$A$3:$T$51,8,0))</f>
        <v>0</v>
      </c>
      <c r="AB64" s="301">
        <f>IF(ISERR(VLOOKUP(VALUE(AB$44),'reg data'!$A$3:$T$51,8,0)="TRUE"),0,VLOOKUP(VALUE(AB$44),'reg data'!$A$3:$T$51,8,0))</f>
        <v>0</v>
      </c>
      <c r="AC64" s="301">
        <f>IF(ISERR(VLOOKUP(VALUE(AC$44),'reg data'!$A$3:$T$51,8,0)="TRUE"),0,VLOOKUP(VALUE(AC$44),'reg data'!$A$3:$T$51,8,0))</f>
        <v>67134.87000000001</v>
      </c>
      <c r="AD64" s="301">
        <f>IF(ISERR(VLOOKUP(VALUE(AD$44),'reg data'!$A$3:$T$51,8,0)="TRUE"),0,VLOOKUP(VALUE(AD$44),'reg data'!$A$3:$T$51,8,0))</f>
        <v>0</v>
      </c>
      <c r="AE64" s="301">
        <f>IF(ISERR(VLOOKUP(VALUE(AE$44),'reg data'!$A$3:$T$51,8,0)="TRUE"),0,VLOOKUP(VALUE(AE$44),'reg data'!$A$3:$T$51,8,0))</f>
        <v>19.66</v>
      </c>
      <c r="AF64" s="301">
        <f>IF(ISERR(VLOOKUP(VALUE(AF$44),'reg data'!$A$3:$T$51,8,0)="TRUE"),0,VLOOKUP(VALUE(AF$44),'reg data'!$A$3:$T$51,8,0))</f>
        <v>0</v>
      </c>
      <c r="AG64" s="301">
        <f>IF(ISERR(VLOOKUP(VALUE(AG$44),'reg data'!$A$3:$T$51,8,0)="TRUE"),0,VLOOKUP(VALUE(AG$44),'reg data'!$A$3:$T$51,8,0))</f>
        <v>0</v>
      </c>
      <c r="AH64" s="301">
        <f>IF(ISERR(VLOOKUP(VALUE(AH$44),'reg data'!$A$3:$T$51,8,0)="TRUE"),0,VLOOKUP(VALUE(AH$44),'reg data'!$A$3:$T$51,8,0))</f>
        <v>0</v>
      </c>
      <c r="AI64" s="301">
        <f>IF(ISERR(VLOOKUP(VALUE(AI$44),'reg data'!$A$3:$T$51,8,0)="TRUE"),0,VLOOKUP(VALUE(AI$44),'reg data'!$A$3:$T$51,8,0))</f>
        <v>0</v>
      </c>
      <c r="AJ64" s="301">
        <f>IF(ISERR(VLOOKUP(VALUE(AJ$44),'reg data'!$A$3:$T$51,8,0)="TRUE"),0,VLOOKUP(VALUE(AJ$44),'reg data'!$A$3:$T$51,8,0))</f>
        <v>0</v>
      </c>
      <c r="AK64" s="301">
        <f>IF(ISERR(VLOOKUP(VALUE(AK$44),'reg data'!$A$3:$T$51,8,0)="TRUE"),0,VLOOKUP(VALUE(AK$44),'reg data'!$A$3:$T$51,8,0))</f>
        <v>0</v>
      </c>
      <c r="AL64" s="301">
        <f>IF(ISERR(VLOOKUP(VALUE(AL$44),'reg data'!$A$3:$T$51,8,0)="TRUE"),0,VLOOKUP(VALUE(AL$44),'reg data'!$A$3:$T$51,8,0))</f>
        <v>0</v>
      </c>
      <c r="AM64" s="301">
        <f>IF(ISERR(VLOOKUP(VALUE(AM$44),'reg data'!$A$3:$T$51,8,0)="TRUE"),0,VLOOKUP(VALUE(AM$44),'reg data'!$A$3:$T$51,8,0))</f>
        <v>0</v>
      </c>
      <c r="AN64" s="301">
        <f>IF(ISERR(VLOOKUP(VALUE(AN$44),'reg data'!$A$3:$T$51,8,0)="TRUE"),0,VLOOKUP(VALUE(AN$44),'reg data'!$A$3:$T$51,8,0))</f>
        <v>0</v>
      </c>
      <c r="AO64" s="301">
        <f>IF(ISERR(VLOOKUP(VALUE(AO$44),'reg data'!$A$3:$T$51,8,0)="TRUE"),0,VLOOKUP(VALUE(AO$44),'reg data'!$A$3:$T$51,8,0))</f>
        <v>0</v>
      </c>
      <c r="AP64" s="301">
        <f>IF(ISERR(VLOOKUP(VALUE(AP$44),'reg data'!$A$3:$T$51,8,0)="TRUE"),0,VLOOKUP(VALUE(AP$44),'reg data'!$A$3:$T$51,8,0))</f>
        <v>0</v>
      </c>
      <c r="AQ64" s="301">
        <f>IF(ISERR(VLOOKUP(VALUE(AQ$44),'reg data'!$A$3:$T$51,8,0)="TRUE"),0,VLOOKUP(VALUE(AQ$44),'reg data'!$A$3:$T$51,8,0))</f>
        <v>0</v>
      </c>
      <c r="AR64" s="301">
        <f>IF(ISERR(VLOOKUP(VALUE(AR$44),'reg data'!$A$3:$T$51,8,0)="TRUE"),0,VLOOKUP(VALUE(AR$44),'reg data'!$A$3:$T$51,8,0))</f>
        <v>0</v>
      </c>
      <c r="AS64" s="301">
        <f>IF(ISERR(VLOOKUP(VALUE(AS$44),'reg data'!$A$3:$T$51,8,0)="TRUE"),0,VLOOKUP(VALUE(AS$44),'reg data'!$A$3:$T$51,8,0))</f>
        <v>0</v>
      </c>
      <c r="AT64" s="301">
        <f>IF(ISERR(VLOOKUP(VALUE(AT$44),'reg data'!$A$3:$T$51,8,0)="TRUE"),0,VLOOKUP(VALUE(AT$44),'reg data'!$A$3:$T$51,8,0))</f>
        <v>0</v>
      </c>
      <c r="AU64" s="301">
        <f>IF(ISERR(VLOOKUP(VALUE(AU$44),'reg data'!$A$3:$T$51,8,0)="TRUE"),0,VLOOKUP(VALUE(AU$44),'reg data'!$A$3:$T$51,8,0))</f>
        <v>0</v>
      </c>
      <c r="AV64" s="301">
        <f>IF(ISERR(VLOOKUP(VALUE(AV$44),'reg data'!$A$3:$T$51,8,0)="TRUE"),0,VLOOKUP(VALUE(AV$44),'reg data'!$A$3:$T$51,8,0))</f>
        <v>0</v>
      </c>
      <c r="AW64" s="301">
        <f>IF(ISERR(VLOOKUP(VALUE(AW$44),'reg data'!$A$3:$T$51,8,0)="TRUE"),0,VLOOKUP(VALUE(AW$44),'reg data'!$A$3:$T$51,8,0))</f>
        <v>0</v>
      </c>
      <c r="AX64" s="301">
        <f>IF(ISERR(VLOOKUP(VALUE(AX$44),'reg data'!$A$3:$T$51,8,0)="TRUE"),0,VLOOKUP(VALUE(AX$44),'reg data'!$A$3:$T$51,8,0))</f>
        <v>0</v>
      </c>
      <c r="AY64" s="301">
        <f>IF(ISERR(VLOOKUP(VALUE(AY$44),'reg data'!$A$3:$T$51,8,0)="TRUE"),0,VLOOKUP(VALUE(AY$44),'reg data'!$A$3:$T$51,8,0))</f>
        <v>0</v>
      </c>
      <c r="AZ64" s="301">
        <f>IF(ISERR(VLOOKUP(VALUE(AZ$44),'reg data'!$A$3:$T$51,8,0)="TRUE"),0,VLOOKUP(VALUE(AZ$44),'reg data'!$A$3:$T$51,8,0))</f>
        <v>0</v>
      </c>
      <c r="BA64" s="301">
        <f>IF(ISERR(VLOOKUP(VALUE(BA$44),'reg data'!$A$3:$T$51,8,0)="TRUE"),0,VLOOKUP(VALUE(BA$44),'reg data'!$A$3:$T$51,8,0))</f>
        <v>0</v>
      </c>
      <c r="BB64" s="301">
        <f>IF(ISERR(VLOOKUP(VALUE(BB$44),'reg data'!$A$3:$T$51,8,0)="TRUE"),0,VLOOKUP(VALUE(BB$44),'reg data'!$A$3:$T$51,8,0))</f>
        <v>0</v>
      </c>
      <c r="BC64" s="301">
        <f>IF(ISERR(VLOOKUP(VALUE(BC$44),'reg data'!$A$3:$T$51,8,0)="TRUE"),0,VLOOKUP(VALUE(BC$44),'reg data'!$A$3:$T$51,8,0))</f>
        <v>0</v>
      </c>
      <c r="BD64" s="301">
        <f>IF(ISERR(VLOOKUP(VALUE(BD$44),'reg data'!$A$3:$T$51,8,0)="TRUE"),0,VLOOKUP(VALUE(BD$44),'reg data'!$A$3:$T$51,8,0))</f>
        <v>1307</v>
      </c>
      <c r="BE64" s="301">
        <f>IF(ISERR(VLOOKUP(VALUE(BE$44),'reg data'!$A$3:$T$51,8,0)="TRUE"),0,VLOOKUP(VALUE(BE$44),'reg data'!$A$3:$T$51,8,0))</f>
        <v>0</v>
      </c>
      <c r="BF64" s="301">
        <f>IF(ISERR(VLOOKUP(VALUE(BF$44),'reg data'!$A$3:$T$51,8,0)="TRUE"),0,VLOOKUP(VALUE(BF$44),'reg data'!$A$3:$T$51,8,0))</f>
        <v>0</v>
      </c>
      <c r="BG64" s="301">
        <f>IF(ISERR(VLOOKUP(VALUE(BG$44),'reg data'!$A$3:$T$51,8,0)="TRUE"),0,VLOOKUP(VALUE(BG$44),'reg data'!$A$3:$T$51,8,0))</f>
        <v>0</v>
      </c>
      <c r="BH64" s="301">
        <f>IF(ISERR(VLOOKUP(VALUE(BH$44),'reg data'!$A$3:$T$51,8,0)="TRUE"),0,VLOOKUP(VALUE(BH$44),'reg data'!$A$3:$T$51,8,0))</f>
        <v>0</v>
      </c>
      <c r="BI64" s="301">
        <f>IF(ISERR(VLOOKUP(VALUE(BI$44),'reg data'!$A$3:$T$51,8,0)="TRUE"),0,VLOOKUP(VALUE(BI$44),'reg data'!$A$3:$T$51,8,0))</f>
        <v>0</v>
      </c>
      <c r="BJ64" s="301">
        <f>IF(ISERR(VLOOKUP(VALUE(BJ$44),'reg data'!$A$3:$T$51,8,0)="TRUE"),0,VLOOKUP(VALUE(BJ$44),'reg data'!$A$3:$T$51,8,0))</f>
        <v>0</v>
      </c>
      <c r="BK64" s="301">
        <f>IF(ISERR(VLOOKUP(VALUE(BK$44),'reg data'!$A$3:$T$51,8,0)="TRUE"),0,VLOOKUP(VALUE(BK$44),'reg data'!$A$3:$T$51,8,0))</f>
        <v>0</v>
      </c>
      <c r="BL64" s="301">
        <f>IF(ISERR(VLOOKUP(VALUE(BL$44),'reg data'!$A$3:$T$51,8,0)="TRUE"),0,VLOOKUP(VALUE(BL$44),'reg data'!$A$3:$T$51,8,0))</f>
        <v>0</v>
      </c>
      <c r="BM64" s="301">
        <f>IF(ISERR(VLOOKUP(VALUE(BM$44),'reg data'!$A$3:$T$51,8,0)="TRUE"),0,VLOOKUP(VALUE(BM$44),'reg data'!$A$3:$T$51,8,0))</f>
        <v>0</v>
      </c>
      <c r="BN64" s="301">
        <f>IF(ISERR(VLOOKUP(VALUE(BN$44),'reg data'!$A$3:$T$51,8,0)="TRUE"),0,VLOOKUP(VALUE(BN$44),'reg data'!$A$3:$T$51,8,0))</f>
        <v>4782.09</v>
      </c>
      <c r="BO64" s="301">
        <f>IF(ISERR(VLOOKUP(VALUE(BO$44),'reg data'!$A$3:$T$51,8,0)="TRUE"),0,VLOOKUP(VALUE(BO$44),'reg data'!$A$3:$T$51,8,0))</f>
        <v>0</v>
      </c>
      <c r="BP64" s="301">
        <f>IF(ISERR(VLOOKUP(VALUE(BP$44),'reg data'!$A$3:$T$51,8,0)="TRUE"),0,VLOOKUP(VALUE(BP$44),'reg data'!$A$3:$T$51,8,0))</f>
        <v>3867.5</v>
      </c>
      <c r="BQ64" s="301">
        <f>IF(ISERR(VLOOKUP(VALUE(BQ$44),'reg data'!$A$3:$T$51,8,0)="TRUE"),0,VLOOKUP(VALUE(BQ$44),'reg data'!$A$3:$T$51,8,0))</f>
        <v>0</v>
      </c>
      <c r="BR64" s="301">
        <f>IF(ISERR(VLOOKUP(VALUE(BR$44),'reg data'!$A$3:$T$51,8,0)="TRUE"),0,VLOOKUP(VALUE(BR$44),'reg data'!$A$3:$T$51,8,0))</f>
        <v>0</v>
      </c>
      <c r="BS64" s="301">
        <f>IF(ISERR(VLOOKUP(VALUE(BS$44),'reg data'!$A$3:$T$51,8,0)="TRUE"),0,VLOOKUP(VALUE(BS$44),'reg data'!$A$3:$T$51,8,0))</f>
        <v>0</v>
      </c>
      <c r="BT64" s="301">
        <f>IF(ISERR(VLOOKUP(VALUE(BT$44),'reg data'!$A$3:$T$51,8,0)="TRUE"),0,VLOOKUP(VALUE(BT$44),'reg data'!$A$3:$T$51,8,0))</f>
        <v>0</v>
      </c>
      <c r="BU64" s="301">
        <f>IF(ISERR(VLOOKUP(VALUE(BU$44),'reg data'!$A$3:$T$51,8,0)="TRUE"),0,VLOOKUP(VALUE(BU$44),'reg data'!$A$3:$T$51,8,0))</f>
        <v>0</v>
      </c>
      <c r="BV64" s="301">
        <f>IF(ISERR(VLOOKUP(VALUE(BV$44),'reg data'!$A$3:$T$51,8,0)="TRUE"),0,VLOOKUP(VALUE(BV$44),'reg data'!$A$3:$T$51,8,0))</f>
        <v>0</v>
      </c>
      <c r="BW64" s="301">
        <f>IF(ISERR(VLOOKUP(VALUE(BW$44),'reg data'!$A$3:$T$51,8,0)="TRUE"),0,VLOOKUP(VALUE(BW$44),'reg data'!$A$3:$T$51,8,0))</f>
        <v>0</v>
      </c>
      <c r="BX64" s="301">
        <f>IF(ISERR(VLOOKUP(VALUE(BX$44),'reg data'!$A$3:$T$51,8,0)="TRUE"),0,VLOOKUP(VALUE(BX$44),'reg data'!$A$3:$T$51,8,0))</f>
        <v>0</v>
      </c>
      <c r="BY64" s="301">
        <f>IF(ISERR(VLOOKUP(VALUE(BY$44),'reg data'!$A$3:$T$51,8,0)="TRUE"),0,VLOOKUP(VALUE(BY$44),'reg data'!$A$3:$T$51,8,0))</f>
        <v>0</v>
      </c>
      <c r="BZ64" s="301">
        <f>IF(ISERR(VLOOKUP(VALUE(BZ$44),'reg data'!$A$3:$T$51,8,0)="TRUE"),0,VLOOKUP(VALUE(BZ$44),'reg data'!$A$3:$T$51,8,0))</f>
        <v>0</v>
      </c>
      <c r="CA64" s="301">
        <f>IF(ISERR(VLOOKUP(VALUE(CA$44),'reg data'!$A$3:$T$51,8,0)="TRUE"),0,VLOOKUP(VALUE(CA$44),'reg data'!$A$3:$T$51,8,0))</f>
        <v>0</v>
      </c>
      <c r="CB64" s="301">
        <f>IF(ISERR(VLOOKUP(VALUE(CB$44),'reg data'!$A$3:$T$51,8,0)="TRUE"),0,VLOOKUP(VALUE(CB$44),'reg data'!$A$3:$T$51,8,0))</f>
        <v>0</v>
      </c>
      <c r="CC64" s="301">
        <f>IF(ISERR(VLOOKUP(VALUE(CC$44),'reg data'!$A$3:$T$51,8,0)="TRUE"),0,VLOOKUP(VALUE(CC$44),'reg data'!$A$3:$T$51,8,0))</f>
        <v>0</v>
      </c>
      <c r="CD64" s="249" t="s">
        <v>221</v>
      </c>
      <c r="CE64" s="195">
        <f t="shared" si="0"/>
        <v>248454.16999999998</v>
      </c>
      <c r="CF64" s="252"/>
    </row>
    <row r="65" spans="1:84" ht="12.6" customHeight="1" x14ac:dyDescent="0.2">
      <c r="A65" s="171" t="s">
        <v>238</v>
      </c>
      <c r="B65" s="175"/>
      <c r="C65" s="301">
        <f>IF(ISERR(VLOOKUP(VALUE(C$44),'reg data'!$A$3:$T$51,9,0)="TRUE"),0,VLOOKUP(VALUE(C$44),'reg data'!$A$3:$T$51,9,0))</f>
        <v>0</v>
      </c>
      <c r="D65" s="301">
        <f>IF(ISERR(VLOOKUP(VALUE(D$44),'reg data'!$A$3:$T$51,9,0)="TRUE"),0,VLOOKUP(VALUE(D$44),'reg data'!$A$3:$T$51,9,0))</f>
        <v>0</v>
      </c>
      <c r="E65" s="301">
        <f>IF(ISERR(VLOOKUP(VALUE(E$44),'reg data'!$A$3:$T$51,9,0)="TRUE"),0,VLOOKUP(VALUE(E$44),'reg data'!$A$3:$T$51,9,0))</f>
        <v>257.69</v>
      </c>
      <c r="F65" s="301">
        <f>IF(ISERR(VLOOKUP(VALUE(F$44),'reg data'!$A$3:$T$51,9,0)="TRUE"),0,VLOOKUP(VALUE(F$44),'reg data'!$A$3:$T$51,9,0))</f>
        <v>0</v>
      </c>
      <c r="G65" s="301">
        <f>IF(ISERR(VLOOKUP(VALUE(G$44),'reg data'!$A$3:$T$51,9,0)="TRUE"),0,VLOOKUP(VALUE(G$44),'reg data'!$A$3:$T$51,9,0))</f>
        <v>0</v>
      </c>
      <c r="H65" s="301">
        <f>IF(ISERR(VLOOKUP(VALUE(H$44),'reg data'!$A$3:$T$51,9,0)="TRUE"),0,VLOOKUP(VALUE(H$44),'reg data'!$A$3:$T$51,9,0))</f>
        <v>0</v>
      </c>
      <c r="I65" s="301">
        <f>IF(ISERR(VLOOKUP(VALUE(I$44),'reg data'!$A$3:$T$51,9,0)="TRUE"),0,VLOOKUP(VALUE(I$44),'reg data'!$A$3:$T$51,9,0))</f>
        <v>0</v>
      </c>
      <c r="J65" s="301">
        <f>IF(ISERR(VLOOKUP(VALUE(J$44),'reg data'!$A$3:$T$51,9,0)="TRUE"),0,VLOOKUP(VALUE(J$44),'reg data'!$A$3:$T$51,9,0))</f>
        <v>0</v>
      </c>
      <c r="K65" s="301">
        <f>IF(ISERR(VLOOKUP(VALUE(K$44),'reg data'!$A$3:$T$51,9,0)="TRUE"),0,VLOOKUP(VALUE(K$44),'reg data'!$A$3:$T$51,9,0))</f>
        <v>0</v>
      </c>
      <c r="L65" s="301">
        <f>IF(ISERR(VLOOKUP(VALUE(L$44),'reg data'!$A$3:$T$51,9,0)="TRUE"),0,VLOOKUP(VALUE(L$44),'reg data'!$A$3:$T$51,9,0))</f>
        <v>0</v>
      </c>
      <c r="M65" s="301">
        <f>IF(ISERR(VLOOKUP(VALUE(M$44),'reg data'!$A$3:$T$51,9,0)="TRUE"),0,VLOOKUP(VALUE(M$44),'reg data'!$A$3:$T$51,9,0))</f>
        <v>0</v>
      </c>
      <c r="N65" s="301">
        <f>IF(ISERR(VLOOKUP(VALUE(N$44),'reg data'!$A$3:$T$51,9,0)="TRUE"),0,VLOOKUP(VALUE(N$44),'reg data'!$A$3:$T$51,9,0))</f>
        <v>0</v>
      </c>
      <c r="O65" s="301">
        <f>IF(ISERR(VLOOKUP(VALUE(O$44),'reg data'!$A$3:$T$51,9,0)="TRUE"),0,VLOOKUP(VALUE(O$44),'reg data'!$A$3:$T$51,9,0))</f>
        <v>0</v>
      </c>
      <c r="P65" s="301">
        <f>IF(ISERR(VLOOKUP(VALUE(P$44),'reg data'!$A$3:$T$51,9,0)="TRUE"),0,VLOOKUP(VALUE(P$44),'reg data'!$A$3:$T$51,9,0))</f>
        <v>0</v>
      </c>
      <c r="Q65" s="301">
        <f>IF(ISERR(VLOOKUP(VALUE(Q$44),'reg data'!$A$3:$T$51,9,0)="TRUE"),0,VLOOKUP(VALUE(Q$44),'reg data'!$A$3:$T$51,9,0))</f>
        <v>0</v>
      </c>
      <c r="R65" s="301">
        <f>IF(ISERR(VLOOKUP(VALUE(R$44),'reg data'!$A$3:$T$51,9,0)="TRUE"),0,VLOOKUP(VALUE(R$44),'reg data'!$A$3:$T$51,9,0))</f>
        <v>0</v>
      </c>
      <c r="S65" s="301">
        <f>IF(ISERR(VLOOKUP(VALUE(S$44),'reg data'!$A$3:$T$51,9,0)="TRUE"),0,VLOOKUP(VALUE(S$44),'reg data'!$A$3:$T$51,9,0))</f>
        <v>0</v>
      </c>
      <c r="T65" s="301">
        <f>IF(ISERR(VLOOKUP(VALUE(T$44),'reg data'!$A$3:$T$51,9,0)="TRUE"),0,VLOOKUP(VALUE(T$44),'reg data'!$A$3:$T$51,9,0))</f>
        <v>0</v>
      </c>
      <c r="U65" s="301">
        <f>IF(ISERR(VLOOKUP(VALUE(U$44),'reg data'!$A$3:$T$51,9,0)="TRUE"),0,VLOOKUP(VALUE(U$44),'reg data'!$A$3:$T$51,9,0))</f>
        <v>0</v>
      </c>
      <c r="V65" s="301">
        <f>IF(ISERR(VLOOKUP(VALUE(V$44),'reg data'!$A$3:$T$51,9,0)="TRUE"),0,VLOOKUP(VALUE(V$44),'reg data'!$A$3:$T$51,9,0))</f>
        <v>0</v>
      </c>
      <c r="W65" s="301">
        <f>IF(ISERR(VLOOKUP(VALUE(W$44),'reg data'!$A$3:$T$51,9,0)="TRUE"),0,VLOOKUP(VALUE(W$44),'reg data'!$A$3:$T$51,9,0))</f>
        <v>0</v>
      </c>
      <c r="X65" s="301">
        <f>IF(ISERR(VLOOKUP(VALUE(X$44),'reg data'!$A$3:$T$51,9,0)="TRUE"),0,VLOOKUP(VALUE(X$44),'reg data'!$A$3:$T$51,9,0))</f>
        <v>0</v>
      </c>
      <c r="Y65" s="301">
        <f>IF(ISERR(VLOOKUP(VALUE(Y$44),'reg data'!$A$3:$T$51,9,0)="TRUE"),0,VLOOKUP(VALUE(Y$44),'reg data'!$A$3:$T$51,9,0))</f>
        <v>0</v>
      </c>
      <c r="Z65" s="301">
        <f>IF(ISERR(VLOOKUP(VALUE(Z$44),'reg data'!$A$3:$T$51,9,0)="TRUE"),0,VLOOKUP(VALUE(Z$44),'reg data'!$A$3:$T$51,9,0))</f>
        <v>0</v>
      </c>
      <c r="AA65" s="301">
        <f>IF(ISERR(VLOOKUP(VALUE(AA$44),'reg data'!$A$3:$T$51,9,0)="TRUE"),0,VLOOKUP(VALUE(AA$44),'reg data'!$A$3:$T$51,9,0))</f>
        <v>0</v>
      </c>
      <c r="AB65" s="301">
        <f>IF(ISERR(VLOOKUP(VALUE(AB$44),'reg data'!$A$3:$T$51,9,0)="TRUE"),0,VLOOKUP(VALUE(AB$44),'reg data'!$A$3:$T$51,9,0))</f>
        <v>0</v>
      </c>
      <c r="AC65" s="301">
        <f>IF(ISERR(VLOOKUP(VALUE(AC$44),'reg data'!$A$3:$T$51,9,0)="TRUE"),0,VLOOKUP(VALUE(AC$44),'reg data'!$A$3:$T$51,9,0))</f>
        <v>0</v>
      </c>
      <c r="AD65" s="301">
        <f>IF(ISERR(VLOOKUP(VALUE(AD$44),'reg data'!$A$3:$T$51,9,0)="TRUE"),0,VLOOKUP(VALUE(AD$44),'reg data'!$A$3:$T$51,9,0))</f>
        <v>0</v>
      </c>
      <c r="AE65" s="301">
        <f>IF(ISERR(VLOOKUP(VALUE(AE$44),'reg data'!$A$3:$T$51,9,0)="TRUE"),0,VLOOKUP(VALUE(AE$44),'reg data'!$A$3:$T$51,9,0))</f>
        <v>0</v>
      </c>
      <c r="AF65" s="301">
        <f>IF(ISERR(VLOOKUP(VALUE(AF$44),'reg data'!$A$3:$T$51,9,0)="TRUE"),0,VLOOKUP(VALUE(AF$44),'reg data'!$A$3:$T$51,9,0))</f>
        <v>0</v>
      </c>
      <c r="AG65" s="301">
        <f>IF(ISERR(VLOOKUP(VALUE(AG$44),'reg data'!$A$3:$T$51,9,0)="TRUE"),0,VLOOKUP(VALUE(AG$44),'reg data'!$A$3:$T$51,9,0))</f>
        <v>0</v>
      </c>
      <c r="AH65" s="301">
        <f>IF(ISERR(VLOOKUP(VALUE(AH$44),'reg data'!$A$3:$T$51,9,0)="TRUE"),0,VLOOKUP(VALUE(AH$44),'reg data'!$A$3:$T$51,9,0))</f>
        <v>0</v>
      </c>
      <c r="AI65" s="301">
        <f>IF(ISERR(VLOOKUP(VALUE(AI$44),'reg data'!$A$3:$T$51,9,0)="TRUE"),0,VLOOKUP(VALUE(AI$44),'reg data'!$A$3:$T$51,9,0))</f>
        <v>0</v>
      </c>
      <c r="AJ65" s="301">
        <f>IF(ISERR(VLOOKUP(VALUE(AJ$44),'reg data'!$A$3:$T$51,9,0)="TRUE"),0,VLOOKUP(VALUE(AJ$44),'reg data'!$A$3:$T$51,9,0))</f>
        <v>0</v>
      </c>
      <c r="AK65" s="301">
        <f>IF(ISERR(VLOOKUP(VALUE(AK$44),'reg data'!$A$3:$T$51,9,0)="TRUE"),0,VLOOKUP(VALUE(AK$44),'reg data'!$A$3:$T$51,9,0))</f>
        <v>0</v>
      </c>
      <c r="AL65" s="301">
        <f>IF(ISERR(VLOOKUP(VALUE(AL$44),'reg data'!$A$3:$T$51,9,0)="TRUE"),0,VLOOKUP(VALUE(AL$44),'reg data'!$A$3:$T$51,9,0))</f>
        <v>0</v>
      </c>
      <c r="AM65" s="301">
        <f>IF(ISERR(VLOOKUP(VALUE(AM$44),'reg data'!$A$3:$T$51,9,0)="TRUE"),0,VLOOKUP(VALUE(AM$44),'reg data'!$A$3:$T$51,9,0))</f>
        <v>0</v>
      </c>
      <c r="AN65" s="301">
        <f>IF(ISERR(VLOOKUP(VALUE(AN$44),'reg data'!$A$3:$T$51,9,0)="TRUE"),0,VLOOKUP(VALUE(AN$44),'reg data'!$A$3:$T$51,9,0))</f>
        <v>0</v>
      </c>
      <c r="AO65" s="301">
        <f>IF(ISERR(VLOOKUP(VALUE(AO$44),'reg data'!$A$3:$T$51,9,0)="TRUE"),0,VLOOKUP(VALUE(AO$44),'reg data'!$A$3:$T$51,9,0))</f>
        <v>0</v>
      </c>
      <c r="AP65" s="301">
        <f>IF(ISERR(VLOOKUP(VALUE(AP$44),'reg data'!$A$3:$T$51,9,0)="TRUE"),0,VLOOKUP(VALUE(AP$44),'reg data'!$A$3:$T$51,9,0))</f>
        <v>0</v>
      </c>
      <c r="AQ65" s="301">
        <f>IF(ISERR(VLOOKUP(VALUE(AQ$44),'reg data'!$A$3:$T$51,9,0)="TRUE"),0,VLOOKUP(VALUE(AQ$44),'reg data'!$A$3:$T$51,9,0))</f>
        <v>0</v>
      </c>
      <c r="AR65" s="301">
        <f>IF(ISERR(VLOOKUP(VALUE(AR$44),'reg data'!$A$3:$T$51,9,0)="TRUE"),0,VLOOKUP(VALUE(AR$44),'reg data'!$A$3:$T$51,9,0))</f>
        <v>0</v>
      </c>
      <c r="AS65" s="301">
        <f>IF(ISERR(VLOOKUP(VALUE(AS$44),'reg data'!$A$3:$T$51,9,0)="TRUE"),0,VLOOKUP(VALUE(AS$44),'reg data'!$A$3:$T$51,9,0))</f>
        <v>0</v>
      </c>
      <c r="AT65" s="301">
        <f>IF(ISERR(VLOOKUP(VALUE(AT$44),'reg data'!$A$3:$T$51,9,0)="TRUE"),0,VLOOKUP(VALUE(AT$44),'reg data'!$A$3:$T$51,9,0))</f>
        <v>0</v>
      </c>
      <c r="AU65" s="301">
        <f>IF(ISERR(VLOOKUP(VALUE(AU$44),'reg data'!$A$3:$T$51,9,0)="TRUE"),0,VLOOKUP(VALUE(AU$44),'reg data'!$A$3:$T$51,9,0))</f>
        <v>0</v>
      </c>
      <c r="AV65" s="301">
        <f>IF(ISERR(VLOOKUP(VALUE(AV$44),'reg data'!$A$3:$T$51,9,0)="TRUE"),0,VLOOKUP(VALUE(AV$44),'reg data'!$A$3:$T$51,9,0))</f>
        <v>0</v>
      </c>
      <c r="AW65" s="301">
        <f>IF(ISERR(VLOOKUP(VALUE(AW$44),'reg data'!$A$3:$T$51,9,0)="TRUE"),0,VLOOKUP(VALUE(AW$44),'reg data'!$A$3:$T$51,9,0))</f>
        <v>0</v>
      </c>
      <c r="AX65" s="301">
        <f>IF(ISERR(VLOOKUP(VALUE(AX$44),'reg data'!$A$3:$T$51,9,0)="TRUE"),0,VLOOKUP(VALUE(AX$44),'reg data'!$A$3:$T$51,9,0))</f>
        <v>0</v>
      </c>
      <c r="AY65" s="301">
        <f>IF(ISERR(VLOOKUP(VALUE(AY$44),'reg data'!$A$3:$T$51,9,0)="TRUE"),0,VLOOKUP(VALUE(AY$44),'reg data'!$A$3:$T$51,9,0))</f>
        <v>0</v>
      </c>
      <c r="AZ65" s="301">
        <f>IF(ISERR(VLOOKUP(VALUE(AZ$44),'reg data'!$A$3:$T$51,9,0)="TRUE"),0,VLOOKUP(VALUE(AZ$44),'reg data'!$A$3:$T$51,9,0))</f>
        <v>0</v>
      </c>
      <c r="BA65" s="301">
        <f>IF(ISERR(VLOOKUP(VALUE(BA$44),'reg data'!$A$3:$T$51,9,0)="TRUE"),0,VLOOKUP(VALUE(BA$44),'reg data'!$A$3:$T$51,9,0))</f>
        <v>0</v>
      </c>
      <c r="BB65" s="301">
        <f>IF(ISERR(VLOOKUP(VALUE(BB$44),'reg data'!$A$3:$T$51,9,0)="TRUE"),0,VLOOKUP(VALUE(BB$44),'reg data'!$A$3:$T$51,9,0))</f>
        <v>96.45</v>
      </c>
      <c r="BC65" s="301">
        <f>IF(ISERR(VLOOKUP(VALUE(BC$44),'reg data'!$A$3:$T$51,9,0)="TRUE"),0,VLOOKUP(VALUE(BC$44),'reg data'!$A$3:$T$51,9,0))</f>
        <v>0</v>
      </c>
      <c r="BD65" s="301">
        <f>IF(ISERR(VLOOKUP(VALUE(BD$44),'reg data'!$A$3:$T$51,9,0)="TRUE"),0,VLOOKUP(VALUE(BD$44),'reg data'!$A$3:$T$51,9,0))</f>
        <v>0</v>
      </c>
      <c r="BE65" s="301">
        <f>IF(ISERR(VLOOKUP(VALUE(BE$44),'reg data'!$A$3:$T$51,9,0)="TRUE"),0,VLOOKUP(VALUE(BE$44),'reg data'!$A$3:$T$51,9,0))</f>
        <v>0</v>
      </c>
      <c r="BF65" s="301">
        <f>IF(ISERR(VLOOKUP(VALUE(BF$44),'reg data'!$A$3:$T$51,9,0)="TRUE"),0,VLOOKUP(VALUE(BF$44),'reg data'!$A$3:$T$51,9,0))</f>
        <v>0</v>
      </c>
      <c r="BG65" s="301">
        <f>IF(ISERR(VLOOKUP(VALUE(BG$44),'reg data'!$A$3:$T$51,9,0)="TRUE"),0,VLOOKUP(VALUE(BG$44),'reg data'!$A$3:$T$51,9,0))</f>
        <v>0</v>
      </c>
      <c r="BH65" s="301">
        <f>IF(ISERR(VLOOKUP(VALUE(BH$44),'reg data'!$A$3:$T$51,9,0)="TRUE"),0,VLOOKUP(VALUE(BH$44),'reg data'!$A$3:$T$51,9,0))</f>
        <v>0</v>
      </c>
      <c r="BI65" s="301">
        <f>IF(ISERR(VLOOKUP(VALUE(BI$44),'reg data'!$A$3:$T$51,9,0)="TRUE"),0,VLOOKUP(VALUE(BI$44),'reg data'!$A$3:$T$51,9,0))</f>
        <v>0</v>
      </c>
      <c r="BJ65" s="301">
        <f>IF(ISERR(VLOOKUP(VALUE(BJ$44),'reg data'!$A$3:$T$51,9,0)="TRUE"),0,VLOOKUP(VALUE(BJ$44),'reg data'!$A$3:$T$51,9,0))</f>
        <v>0</v>
      </c>
      <c r="BK65" s="301">
        <f>IF(ISERR(VLOOKUP(VALUE(BK$44),'reg data'!$A$3:$T$51,9,0)="TRUE"),0,VLOOKUP(VALUE(BK$44),'reg data'!$A$3:$T$51,9,0))</f>
        <v>0</v>
      </c>
      <c r="BL65" s="301">
        <f>IF(ISERR(VLOOKUP(VALUE(BL$44),'reg data'!$A$3:$T$51,9,0)="TRUE"),0,VLOOKUP(VALUE(BL$44),'reg data'!$A$3:$T$51,9,0))</f>
        <v>0</v>
      </c>
      <c r="BM65" s="301">
        <f>IF(ISERR(VLOOKUP(VALUE(BM$44),'reg data'!$A$3:$T$51,9,0)="TRUE"),0,VLOOKUP(VALUE(BM$44),'reg data'!$A$3:$T$51,9,0))</f>
        <v>0</v>
      </c>
      <c r="BN65" s="301">
        <f>IF(ISERR(VLOOKUP(VALUE(BN$44),'reg data'!$A$3:$T$51,9,0)="TRUE"),0,VLOOKUP(VALUE(BN$44),'reg data'!$A$3:$T$51,9,0))</f>
        <v>3187.2</v>
      </c>
      <c r="BO65" s="301">
        <f>IF(ISERR(VLOOKUP(VALUE(BO$44),'reg data'!$A$3:$T$51,9,0)="TRUE"),0,VLOOKUP(VALUE(BO$44),'reg data'!$A$3:$T$51,9,0))</f>
        <v>0</v>
      </c>
      <c r="BP65" s="301">
        <f>IF(ISERR(VLOOKUP(VALUE(BP$44),'reg data'!$A$3:$T$51,9,0)="TRUE"),0,VLOOKUP(VALUE(BP$44),'reg data'!$A$3:$T$51,9,0))</f>
        <v>0</v>
      </c>
      <c r="BQ65" s="301">
        <f>IF(ISERR(VLOOKUP(VALUE(BQ$44),'reg data'!$A$3:$T$51,9,0)="TRUE"),0,VLOOKUP(VALUE(BQ$44),'reg data'!$A$3:$T$51,9,0))</f>
        <v>0</v>
      </c>
      <c r="BR65" s="301">
        <f>IF(ISERR(VLOOKUP(VALUE(BR$44),'reg data'!$A$3:$T$51,9,0)="TRUE"),0,VLOOKUP(VALUE(BR$44),'reg data'!$A$3:$T$51,9,0))</f>
        <v>0</v>
      </c>
      <c r="BS65" s="301">
        <f>IF(ISERR(VLOOKUP(VALUE(BS$44),'reg data'!$A$3:$T$51,9,0)="TRUE"),0,VLOOKUP(VALUE(BS$44),'reg data'!$A$3:$T$51,9,0))</f>
        <v>0</v>
      </c>
      <c r="BT65" s="301">
        <f>IF(ISERR(VLOOKUP(VALUE(BT$44),'reg data'!$A$3:$T$51,9,0)="TRUE"),0,VLOOKUP(VALUE(BT$44),'reg data'!$A$3:$T$51,9,0))</f>
        <v>0</v>
      </c>
      <c r="BU65" s="301">
        <f>IF(ISERR(VLOOKUP(VALUE(BU$44),'reg data'!$A$3:$T$51,9,0)="TRUE"),0,VLOOKUP(VALUE(BU$44),'reg data'!$A$3:$T$51,9,0))</f>
        <v>0</v>
      </c>
      <c r="BV65" s="301">
        <f>IF(ISERR(VLOOKUP(VALUE(BV$44),'reg data'!$A$3:$T$51,9,0)="TRUE"),0,VLOOKUP(VALUE(BV$44),'reg data'!$A$3:$T$51,9,0))</f>
        <v>0</v>
      </c>
      <c r="BW65" s="301">
        <f>IF(ISERR(VLOOKUP(VALUE(BW$44),'reg data'!$A$3:$T$51,9,0)="TRUE"),0,VLOOKUP(VALUE(BW$44),'reg data'!$A$3:$T$51,9,0))</f>
        <v>0</v>
      </c>
      <c r="BX65" s="301">
        <f>IF(ISERR(VLOOKUP(VALUE(BX$44),'reg data'!$A$3:$T$51,9,0)="TRUE"),0,VLOOKUP(VALUE(BX$44),'reg data'!$A$3:$T$51,9,0))</f>
        <v>0</v>
      </c>
      <c r="BY65" s="301">
        <f>IF(ISERR(VLOOKUP(VALUE(BY$44),'reg data'!$A$3:$T$51,9,0)="TRUE"),0,VLOOKUP(VALUE(BY$44),'reg data'!$A$3:$T$51,9,0))</f>
        <v>0</v>
      </c>
      <c r="BZ65" s="301">
        <f>IF(ISERR(VLOOKUP(VALUE(BZ$44),'reg data'!$A$3:$T$51,9,0)="TRUE"),0,VLOOKUP(VALUE(BZ$44),'reg data'!$A$3:$T$51,9,0))</f>
        <v>0</v>
      </c>
      <c r="CA65" s="301">
        <f>IF(ISERR(VLOOKUP(VALUE(CA$44),'reg data'!$A$3:$T$51,9,0)="TRUE"),0,VLOOKUP(VALUE(CA$44),'reg data'!$A$3:$T$51,9,0))</f>
        <v>0</v>
      </c>
      <c r="CB65" s="301">
        <f>IF(ISERR(VLOOKUP(VALUE(CB$44),'reg data'!$A$3:$T$51,9,0)="TRUE"),0,VLOOKUP(VALUE(CB$44),'reg data'!$A$3:$T$51,9,0))</f>
        <v>0</v>
      </c>
      <c r="CC65" s="301">
        <f>IF(ISERR(VLOOKUP(VALUE(CC$44),'reg data'!$A$3:$T$51,9,0)="TRUE"),0,VLOOKUP(VALUE(CC$44),'reg data'!$A$3:$T$51,9,0))</f>
        <v>0</v>
      </c>
      <c r="CD65" s="249" t="s">
        <v>221</v>
      </c>
      <c r="CE65" s="195">
        <f t="shared" si="0"/>
        <v>3541.3399999999997</v>
      </c>
      <c r="CF65" s="252"/>
    </row>
    <row r="66" spans="1:84" ht="12.6" customHeight="1" x14ac:dyDescent="0.2">
      <c r="A66" s="171" t="s">
        <v>239</v>
      </c>
      <c r="B66" s="175"/>
      <c r="C66" s="301">
        <f>IF(ISERR(VLOOKUP(VALUE(C$44),'reg data'!$A$3:$T$51,7,0)="TRUE"),0,VLOOKUP(VALUE(C$44),'reg data'!$A$3:$T$51,7,0))</f>
        <v>0</v>
      </c>
      <c r="D66" s="301">
        <f>IF(ISERR(VLOOKUP(VALUE(D$44),'reg data'!$A$3:$T$51,7,0)="TRUE"),0,VLOOKUP(VALUE(D$44),'reg data'!$A$3:$T$51,7,0))</f>
        <v>0</v>
      </c>
      <c r="E66" s="301">
        <f>IF(ISERR(VLOOKUP(VALUE(E$44),'reg data'!$A$3:$T$51,7,0)="TRUE"),0,VLOOKUP(VALUE(E$44),'reg data'!$A$3:$T$51,7,0))+286791</f>
        <v>203492.28</v>
      </c>
      <c r="F66" s="301">
        <f>IF(ISERR(VLOOKUP(VALUE(F$44),'reg data'!$A$3:$T$51,7,0)="TRUE"),0,VLOOKUP(VALUE(F$44),'reg data'!$A$3:$T$51,7,0))</f>
        <v>0</v>
      </c>
      <c r="G66" s="301">
        <f>IF(ISERR(VLOOKUP(VALUE(G$44),'reg data'!$A$3:$T$51,7,0)="TRUE"),0,VLOOKUP(VALUE(G$44),'reg data'!$A$3:$T$51,7,0))</f>
        <v>0</v>
      </c>
      <c r="H66" s="301">
        <f>IF(ISERR(VLOOKUP(VALUE(H$44),'reg data'!$A$3:$T$51,7,0)="TRUE"),0,VLOOKUP(VALUE(H$44),'reg data'!$A$3:$T$51,7,0))</f>
        <v>0</v>
      </c>
      <c r="I66" s="301">
        <f>IF(ISERR(VLOOKUP(VALUE(I$44),'reg data'!$A$3:$T$51,7,0)="TRUE"),0,VLOOKUP(VALUE(I$44),'reg data'!$A$3:$T$51,7,0))</f>
        <v>0</v>
      </c>
      <c r="J66" s="301">
        <f>IF(ISERR(VLOOKUP(VALUE(J$44),'reg data'!$A$3:$T$51,7,0)="TRUE"),0,VLOOKUP(VALUE(J$44),'reg data'!$A$3:$T$51,7,0))</f>
        <v>0</v>
      </c>
      <c r="K66" s="301">
        <f>IF(ISERR(VLOOKUP(VALUE(K$44),'reg data'!$A$3:$T$51,7,0)="TRUE"),0,VLOOKUP(VALUE(K$44),'reg data'!$A$3:$T$51,7,0))</f>
        <v>0</v>
      </c>
      <c r="L66" s="301">
        <f>IF(ISERR(VLOOKUP(VALUE(L$44),'reg data'!$A$3:$T$51,7,0)="TRUE"),0,VLOOKUP(VALUE(L$44),'reg data'!$A$3:$T$51,7,0))</f>
        <v>0</v>
      </c>
      <c r="M66" s="301">
        <f>IF(ISERR(VLOOKUP(VALUE(M$44),'reg data'!$A$3:$T$51,7,0)="TRUE"),0,VLOOKUP(VALUE(M$44),'reg data'!$A$3:$T$51,7,0))</f>
        <v>0</v>
      </c>
      <c r="N66" s="301">
        <f>IF(ISERR(VLOOKUP(VALUE(N$44),'reg data'!$A$3:$T$51,7,0)="TRUE"),0,VLOOKUP(VALUE(N$44),'reg data'!$A$3:$T$51,7,0))</f>
        <v>0</v>
      </c>
      <c r="O66" s="301">
        <f>IF(ISERR(VLOOKUP(VALUE(O$44),'reg data'!$A$3:$T$51,7,0)="TRUE"),0,VLOOKUP(VALUE(O$44),'reg data'!$A$3:$T$51,7,0))</f>
        <v>0</v>
      </c>
      <c r="P66" s="301">
        <f>IF(ISERR(VLOOKUP(VALUE(P$44),'reg data'!$A$3:$T$51,7,0)="TRUE"),0,VLOOKUP(VALUE(P$44),'reg data'!$A$3:$T$51,7,0))</f>
        <v>1864.21</v>
      </c>
      <c r="Q66" s="301">
        <f>IF(ISERR(VLOOKUP(VALUE(Q$44),'reg data'!$A$3:$T$51,7,0)="TRUE"),0,VLOOKUP(VALUE(Q$44),'reg data'!$A$3:$T$51,7,0))</f>
        <v>0</v>
      </c>
      <c r="R66" s="301">
        <f>IF(ISERR(VLOOKUP(VALUE(R$44),'reg data'!$A$3:$T$51,7,0)="TRUE"),0,VLOOKUP(VALUE(R$44),'reg data'!$A$3:$T$51,7,0))</f>
        <v>0</v>
      </c>
      <c r="S66" s="301">
        <f>IF(ISERR(VLOOKUP(VALUE(S$44),'reg data'!$A$3:$T$51,7,0)="TRUE"),0,VLOOKUP(VALUE(S$44),'reg data'!$A$3:$T$51,7,0))</f>
        <v>0</v>
      </c>
      <c r="T66" s="301">
        <f>IF(ISERR(VLOOKUP(VALUE(T$44),'reg data'!$A$3:$T$51,7,0)="TRUE"),0,VLOOKUP(VALUE(T$44),'reg data'!$A$3:$T$51,7,0))</f>
        <v>62104.88</v>
      </c>
      <c r="U66" s="301">
        <f>IF(ISERR(VLOOKUP(VALUE(U$44),'reg data'!$A$3:$T$51,7,0)="TRUE"),0,VLOOKUP(VALUE(U$44),'reg data'!$A$3:$T$51,7,0))</f>
        <v>209936.13999999998</v>
      </c>
      <c r="V66" s="301">
        <f>IF(ISERR(VLOOKUP(VALUE(V$44),'reg data'!$A$3:$T$51,7,0)="TRUE"),0,VLOOKUP(VALUE(V$44),'reg data'!$A$3:$T$51,7,0))</f>
        <v>5687.61</v>
      </c>
      <c r="W66" s="301">
        <f>IF(ISERR(VLOOKUP(VALUE(W$44),'reg data'!$A$3:$T$51,7,0)="TRUE"),0,VLOOKUP(VALUE(W$44),'reg data'!$A$3:$T$51,7,0))</f>
        <v>4183.08</v>
      </c>
      <c r="X66" s="301">
        <f>IF(ISERR(VLOOKUP(VALUE(X$44),'reg data'!$A$3:$T$51,7,0)="TRUE"),0,VLOOKUP(VALUE(X$44),'reg data'!$A$3:$T$51,7,0))</f>
        <v>4055.91</v>
      </c>
      <c r="Y66" s="301">
        <f>IF(ISERR(VLOOKUP(VALUE(Y$44),'reg data'!$A$3:$T$51,7,0)="TRUE"),0,VLOOKUP(VALUE(Y$44),'reg data'!$A$3:$T$51,7,0))</f>
        <v>149905.29999999999</v>
      </c>
      <c r="Z66" s="301">
        <f>IF(ISERR(VLOOKUP(VALUE(Z$44),'reg data'!$A$3:$T$51,7,0)="TRUE"),0,VLOOKUP(VALUE(Z$44),'reg data'!$A$3:$T$51,7,0))</f>
        <v>0</v>
      </c>
      <c r="AA66" s="301">
        <f>IF(ISERR(VLOOKUP(VALUE(AA$44),'reg data'!$A$3:$T$51,7,0)="TRUE"),0,VLOOKUP(VALUE(AA$44),'reg data'!$A$3:$T$51,7,0))</f>
        <v>0</v>
      </c>
      <c r="AB66" s="301">
        <f>IF(ISERR(VLOOKUP(VALUE(AB$44),'reg data'!$A$3:$T$51,7,0)="TRUE"),0,VLOOKUP(VALUE(AB$44),'reg data'!$A$3:$T$51,7,0))</f>
        <v>430385.07</v>
      </c>
      <c r="AC66" s="301">
        <f>IF(ISERR(VLOOKUP(VALUE(AC$44),'reg data'!$A$3:$T$51,7,0)="TRUE"),0,VLOOKUP(VALUE(AC$44),'reg data'!$A$3:$T$51,7,0))</f>
        <v>4507.3</v>
      </c>
      <c r="AD66" s="301">
        <f>IF(ISERR(VLOOKUP(VALUE(AD$44),'reg data'!$A$3:$T$51,7,0)="TRUE"),0,VLOOKUP(VALUE(AD$44),'reg data'!$A$3:$T$51,7,0))</f>
        <v>85229.93</v>
      </c>
      <c r="AE66" s="301">
        <f>IF(ISERR(VLOOKUP(VALUE(AE$44),'reg data'!$A$3:$T$51,7,0)="TRUE"),0,VLOOKUP(VALUE(AE$44),'reg data'!$A$3:$T$51,7,0))</f>
        <v>110043.15</v>
      </c>
      <c r="AF66" s="301">
        <f>IF(ISERR(VLOOKUP(VALUE(AF$44),'reg data'!$A$3:$T$51,7,0)="TRUE"),0,VLOOKUP(VALUE(AF$44),'reg data'!$A$3:$T$51,7,0))</f>
        <v>0</v>
      </c>
      <c r="AG66" s="301">
        <f>IF(ISERR(VLOOKUP(VALUE(AG$44),'reg data'!$A$3:$T$51,7,0)="TRUE"),0,VLOOKUP(VALUE(AG$44),'reg data'!$A$3:$T$51,7,0))</f>
        <v>0</v>
      </c>
      <c r="AH66" s="301">
        <f>IF(ISERR(VLOOKUP(VALUE(AH$44),'reg data'!$A$3:$T$51,7,0)="TRUE"),0,VLOOKUP(VALUE(AH$44),'reg data'!$A$3:$T$51,7,0))</f>
        <v>0</v>
      </c>
      <c r="AI66" s="301">
        <f>IF(ISERR(VLOOKUP(VALUE(AI$44),'reg data'!$A$3:$T$51,7,0)="TRUE"),0,VLOOKUP(VALUE(AI$44),'reg data'!$A$3:$T$51,7,0))</f>
        <v>0</v>
      </c>
      <c r="AJ66" s="301">
        <f>IF(ISERR(VLOOKUP(VALUE(AJ$44),'reg data'!$A$3:$T$51,7,0)="TRUE"),0,VLOOKUP(VALUE(AJ$44),'reg data'!$A$3:$T$51,7,0))</f>
        <v>0</v>
      </c>
      <c r="AK66" s="301">
        <f>IF(ISERR(VLOOKUP(VALUE(AK$44),'reg data'!$A$3:$T$51,7,0)="TRUE"),0,VLOOKUP(VALUE(AK$44),'reg data'!$A$3:$T$51,7,0))</f>
        <v>75153.570000000007</v>
      </c>
      <c r="AL66" s="301">
        <f>IF(ISERR(VLOOKUP(VALUE(AL$44),'reg data'!$A$3:$T$51,7,0)="TRUE"),0,VLOOKUP(VALUE(AL$44),'reg data'!$A$3:$T$51,7,0))</f>
        <v>11397.64</v>
      </c>
      <c r="AM66" s="301">
        <f>IF(ISERR(VLOOKUP(VALUE(AM$44),'reg data'!$A$3:$T$51,7,0)="TRUE"),0,VLOOKUP(VALUE(AM$44),'reg data'!$A$3:$T$51,7,0))</f>
        <v>0</v>
      </c>
      <c r="AN66" s="301">
        <f>IF(ISERR(VLOOKUP(VALUE(AN$44),'reg data'!$A$3:$T$51,7,0)="TRUE"),0,VLOOKUP(VALUE(AN$44),'reg data'!$A$3:$T$51,7,0))</f>
        <v>0</v>
      </c>
      <c r="AO66" s="301">
        <f>IF(ISERR(VLOOKUP(VALUE(AO$44),'reg data'!$A$3:$T$51,7,0)="TRUE"),0,VLOOKUP(VALUE(AO$44),'reg data'!$A$3:$T$51,7,0))</f>
        <v>0</v>
      </c>
      <c r="AP66" s="301">
        <f>IF(ISERR(VLOOKUP(VALUE(AP$44),'reg data'!$A$3:$T$51,7,0)="TRUE"),0,VLOOKUP(VALUE(AP$44),'reg data'!$A$3:$T$51,7,0))</f>
        <v>0</v>
      </c>
      <c r="AQ66" s="301">
        <f>IF(ISERR(VLOOKUP(VALUE(AQ$44),'reg data'!$A$3:$T$51,7,0)="TRUE"),0,VLOOKUP(VALUE(AQ$44),'reg data'!$A$3:$T$51,7,0))</f>
        <v>0</v>
      </c>
      <c r="AR66" s="301">
        <f>IF(ISERR(VLOOKUP(VALUE(AR$44),'reg data'!$A$3:$T$51,7,0)="TRUE"),0,VLOOKUP(VALUE(AR$44),'reg data'!$A$3:$T$51,7,0))</f>
        <v>0</v>
      </c>
      <c r="AS66" s="301">
        <f>IF(ISERR(VLOOKUP(VALUE(AS$44),'reg data'!$A$3:$T$51,7,0)="TRUE"),0,VLOOKUP(VALUE(AS$44),'reg data'!$A$3:$T$51,7,0))</f>
        <v>0</v>
      </c>
      <c r="AT66" s="301">
        <f>IF(ISERR(VLOOKUP(VALUE(AT$44),'reg data'!$A$3:$T$51,7,0)="TRUE"),0,VLOOKUP(VALUE(AT$44),'reg data'!$A$3:$T$51,7,0))</f>
        <v>0</v>
      </c>
      <c r="AU66" s="301">
        <f>IF(ISERR(VLOOKUP(VALUE(AU$44),'reg data'!$A$3:$T$51,7,0)="TRUE"),0,VLOOKUP(VALUE(AU$44),'reg data'!$A$3:$T$51,7,0))</f>
        <v>0</v>
      </c>
      <c r="AV66" s="301">
        <f>IF(ISERR(VLOOKUP(VALUE(AV$44),'reg data'!$A$3:$T$51,7,0)="TRUE"),0,VLOOKUP(VALUE(AV$44),'reg data'!$A$3:$T$51,7,0))</f>
        <v>0</v>
      </c>
      <c r="AW66" s="301">
        <f>IF(ISERR(VLOOKUP(VALUE(AW$44),'reg data'!$A$3:$T$51,7,0)="TRUE"),0,VLOOKUP(VALUE(AW$44),'reg data'!$A$3:$T$51,7,0))</f>
        <v>0</v>
      </c>
      <c r="AX66" s="301">
        <f>IF(ISERR(VLOOKUP(VALUE(AX$44),'reg data'!$A$3:$T$51,7,0)="TRUE"),0,VLOOKUP(VALUE(AX$44),'reg data'!$A$3:$T$51,7,0))</f>
        <v>0</v>
      </c>
      <c r="AY66" s="301">
        <f>IF(ISERR(VLOOKUP(VALUE(AY$44),'reg data'!$A$3:$T$51,7,0)="TRUE"),0,VLOOKUP(VALUE(AY$44),'reg data'!$A$3:$T$51,7,0))</f>
        <v>0</v>
      </c>
      <c r="AZ66" s="301">
        <f>IF(ISERR(VLOOKUP(VALUE(AZ$44),'reg data'!$A$3:$T$51,7,0)="TRUE"),0,VLOOKUP(VALUE(AZ$44),'reg data'!$A$3:$T$51,7,0))</f>
        <v>0</v>
      </c>
      <c r="BA66" s="301">
        <f>IF(ISERR(VLOOKUP(VALUE(BA$44),'reg data'!$A$3:$T$51,7,0)="TRUE"),0,VLOOKUP(VALUE(BA$44),'reg data'!$A$3:$T$51,7,0))</f>
        <v>0</v>
      </c>
      <c r="BB66" s="301">
        <f>IF(ISERR(VLOOKUP(VALUE(BB$44),'reg data'!$A$3:$T$51,7,0)="TRUE"),0,VLOOKUP(VALUE(BB$44),'reg data'!$A$3:$T$51,7,0))</f>
        <v>0</v>
      </c>
      <c r="BC66" s="301">
        <f>IF(ISERR(VLOOKUP(VALUE(BC$44),'reg data'!$A$3:$T$51,7,0)="TRUE"),0,VLOOKUP(VALUE(BC$44),'reg data'!$A$3:$T$51,7,0))</f>
        <v>0</v>
      </c>
      <c r="BD66" s="301">
        <f>IF(ISERR(VLOOKUP(VALUE(BD$44),'reg data'!$A$3:$T$51,7,0)="TRUE"),0,VLOOKUP(VALUE(BD$44),'reg data'!$A$3:$T$51,7,0))</f>
        <v>0</v>
      </c>
      <c r="BE66" s="301">
        <f>IF(ISERR(VLOOKUP(VALUE(BE$44),'reg data'!$A$3:$T$51,7,0)="TRUE"),0,VLOOKUP(VALUE(BE$44),'reg data'!$A$3:$T$51,7,0))</f>
        <v>0</v>
      </c>
      <c r="BF66" s="301">
        <f>IF(ISERR(VLOOKUP(VALUE(BF$44),'reg data'!$A$3:$T$51,7,0)="TRUE"),0,VLOOKUP(VALUE(BF$44),'reg data'!$A$3:$T$51,7,0))</f>
        <v>98563.5</v>
      </c>
      <c r="BG66" s="301">
        <f>IF(ISERR(VLOOKUP(VALUE(BG$44),'reg data'!$A$3:$T$51,7,0)="TRUE"),0,VLOOKUP(VALUE(BG$44),'reg data'!$A$3:$T$51,7,0))</f>
        <v>0</v>
      </c>
      <c r="BH66" s="301">
        <f>IF(ISERR(VLOOKUP(VALUE(BH$44),'reg data'!$A$3:$T$51,7,0)="TRUE"),0,VLOOKUP(VALUE(BH$44),'reg data'!$A$3:$T$51,7,0))</f>
        <v>0</v>
      </c>
      <c r="BI66" s="301">
        <f>IF(ISERR(VLOOKUP(VALUE(BI$44),'reg data'!$A$3:$T$51,7,0)="TRUE"),0,VLOOKUP(VALUE(BI$44),'reg data'!$A$3:$T$51,7,0))</f>
        <v>0</v>
      </c>
      <c r="BJ66" s="301">
        <f>IF(ISERR(VLOOKUP(VALUE(BJ$44),'reg data'!$A$3:$T$51,7,0)="TRUE"),0,VLOOKUP(VALUE(BJ$44),'reg data'!$A$3:$T$51,7,0))</f>
        <v>0</v>
      </c>
      <c r="BK66" s="301">
        <f>IF(ISERR(VLOOKUP(VALUE(BK$44),'reg data'!$A$3:$T$51,7,0)="TRUE"),0,VLOOKUP(VALUE(BK$44),'reg data'!$A$3:$T$51,7,0))</f>
        <v>52659.715492137155</v>
      </c>
      <c r="BL66" s="301">
        <f>IF(ISERR(VLOOKUP(VALUE(BL$44),'reg data'!$A$3:$T$51,7,0)="TRUE"),0,VLOOKUP(VALUE(BL$44),'reg data'!$A$3:$T$51,7,0))</f>
        <v>39745.903135442379</v>
      </c>
      <c r="BM66" s="301">
        <f>IF(ISERR(VLOOKUP(VALUE(BM$44),'reg data'!$A$3:$T$51,7,0)="TRUE"),0,VLOOKUP(VALUE(BM$44),'reg data'!$A$3:$T$51,7,0))</f>
        <v>0</v>
      </c>
      <c r="BN66" s="301">
        <f>IF(ISERR(VLOOKUP(VALUE(BN$44),'reg data'!$A$3:$T$51,7,0)="TRUE"),0,VLOOKUP(VALUE(BN$44),'reg data'!$A$3:$T$51,7,0))</f>
        <v>177605.22</v>
      </c>
      <c r="BO66" s="301">
        <f>IF(ISERR(VLOOKUP(VALUE(BO$44),'reg data'!$A$3:$T$51,7,0)="TRUE"),0,VLOOKUP(VALUE(BO$44),'reg data'!$A$3:$T$51,7,0))</f>
        <v>0</v>
      </c>
      <c r="BP66" s="301">
        <f>IF(ISERR(VLOOKUP(VALUE(BP$44),'reg data'!$A$3:$T$51,7,0)="TRUE"),0,VLOOKUP(VALUE(BP$44),'reg data'!$A$3:$T$51,7,0))</f>
        <v>0</v>
      </c>
      <c r="BQ66" s="301">
        <f>IF(ISERR(VLOOKUP(VALUE(BQ$44),'reg data'!$A$3:$T$51,7,0)="TRUE"),0,VLOOKUP(VALUE(BQ$44),'reg data'!$A$3:$T$51,7,0))</f>
        <v>0</v>
      </c>
      <c r="BR66" s="301">
        <f>IF(ISERR(VLOOKUP(VALUE(BR$44),'reg data'!$A$3:$T$51,7,0)="TRUE"),0,VLOOKUP(VALUE(BR$44),'reg data'!$A$3:$T$51,7,0))</f>
        <v>0</v>
      </c>
      <c r="BS66" s="301">
        <f>IF(ISERR(VLOOKUP(VALUE(BS$44),'reg data'!$A$3:$T$51,7,0)="TRUE"),0,VLOOKUP(VALUE(BS$44),'reg data'!$A$3:$T$51,7,0))</f>
        <v>0</v>
      </c>
      <c r="BT66" s="301">
        <f>IF(ISERR(VLOOKUP(VALUE(BT$44),'reg data'!$A$3:$T$51,7,0)="TRUE"),0,VLOOKUP(VALUE(BT$44),'reg data'!$A$3:$T$51,7,0))</f>
        <v>0</v>
      </c>
      <c r="BU66" s="301">
        <f>IF(ISERR(VLOOKUP(VALUE(BU$44),'reg data'!$A$3:$T$51,7,0)="TRUE"),0,VLOOKUP(VALUE(BU$44),'reg data'!$A$3:$T$51,7,0))</f>
        <v>0</v>
      </c>
      <c r="BV66" s="301">
        <f>IF(ISERR(VLOOKUP(VALUE(BV$44),'reg data'!$A$3:$T$51,7,0)="TRUE"),0,VLOOKUP(VALUE(BV$44),'reg data'!$A$3:$T$51,7,0))</f>
        <v>69558.713529397981</v>
      </c>
      <c r="BW66" s="301">
        <f>IF(ISERR(VLOOKUP(VALUE(BW$44),'reg data'!$A$3:$T$51,7,0)="TRUE"),0,VLOOKUP(VALUE(BW$44),'reg data'!$A$3:$T$51,7,0))</f>
        <v>6300</v>
      </c>
      <c r="BX66" s="301">
        <f>IF(ISERR(VLOOKUP(VALUE(BX$44),'reg data'!$A$3:$T$51,7,0)="TRUE"),0,VLOOKUP(VALUE(BX$44),'reg data'!$A$3:$T$51,7,0))</f>
        <v>0</v>
      </c>
      <c r="BY66" s="301">
        <f>IF(ISERR(VLOOKUP(VALUE(BY$44),'reg data'!$A$3:$T$51,7,0)="TRUE"),0,VLOOKUP(VALUE(BY$44),'reg data'!$A$3:$T$51,7,0))</f>
        <v>0</v>
      </c>
      <c r="BZ66" s="301">
        <f>IF(ISERR(VLOOKUP(VALUE(BZ$44),'reg data'!$A$3:$T$51,7,0)="TRUE"),0,VLOOKUP(VALUE(BZ$44),'reg data'!$A$3:$T$51,7,0))</f>
        <v>0</v>
      </c>
      <c r="CA66" s="301">
        <f>IF(ISERR(VLOOKUP(VALUE(CA$44),'reg data'!$A$3:$T$51,7,0)="TRUE"),0,VLOOKUP(VALUE(CA$44),'reg data'!$A$3:$T$51,7,0))</f>
        <v>0</v>
      </c>
      <c r="CB66" s="301">
        <f>IF(ISERR(VLOOKUP(VALUE(CB$44),'reg data'!$A$3:$T$51,7,0)="TRUE"),0,VLOOKUP(VALUE(CB$44),'reg data'!$A$3:$T$51,7,0))</f>
        <v>0</v>
      </c>
      <c r="CC66" s="301">
        <f>IF(ISERR(VLOOKUP(VALUE(CC$44),'reg data'!$A$3:$T$51,7,0)="TRUE"),0,VLOOKUP(VALUE(CC$44),'reg data'!$A$3:$T$51,7,0))</f>
        <v>20107.48</v>
      </c>
      <c r="CD66" s="249" t="s">
        <v>221</v>
      </c>
      <c r="CE66" s="195">
        <f t="shared" si="0"/>
        <v>1822486.6021569774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222820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10500</v>
      </c>
      <c r="AC67" s="195">
        <f t="shared" si="3"/>
        <v>5044</v>
      </c>
      <c r="AD67" s="195">
        <f t="shared" si="3"/>
        <v>0</v>
      </c>
      <c r="AE67" s="195">
        <f t="shared" si="3"/>
        <v>2440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460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2105</v>
      </c>
      <c r="BO67" s="195">
        <f t="shared" si="3"/>
        <v>0</v>
      </c>
      <c r="BP67" s="195">
        <f t="shared" si="3"/>
        <v>215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243584</v>
      </c>
      <c r="CF67" s="252"/>
    </row>
    <row r="68" spans="1:84" ht="12.6" customHeight="1" x14ac:dyDescent="0.2">
      <c r="A68" s="171" t="s">
        <v>240</v>
      </c>
      <c r="B68" s="175"/>
      <c r="C68" s="301">
        <f>IF(ISERR(VLOOKUP(VALUE(C$44),'reg data'!$A$3:$T$51,10,0)="TRUE"),0,VLOOKUP(VALUE(C$44),'reg data'!$A$3:$T$51,10,0))</f>
        <v>0</v>
      </c>
      <c r="D68" s="301">
        <f>IF(ISERR(VLOOKUP(VALUE(D$44),'reg data'!$A$3:$T$51,10,0)="TRUE"),0,VLOOKUP(VALUE(D$44),'reg data'!$A$3:$T$51,10,0))</f>
        <v>0</v>
      </c>
      <c r="E68" s="301">
        <f>IF(ISERR(VLOOKUP(VALUE(E$44),'reg data'!$A$3:$T$51,10,0)="TRUE"),0,VLOOKUP(VALUE(E$44),'reg data'!$A$3:$T$51,10,0))</f>
        <v>14522.300000000003</v>
      </c>
      <c r="F68" s="301">
        <f>IF(ISERR(VLOOKUP(VALUE(F$44),'reg data'!$A$3:$T$51,10,0)="TRUE"),0,VLOOKUP(VALUE(F$44),'reg data'!$A$3:$T$51,10,0))</f>
        <v>0</v>
      </c>
      <c r="G68" s="301">
        <f>IF(ISERR(VLOOKUP(VALUE(G$44),'reg data'!$A$3:$T$51,10,0)="TRUE"),0,VLOOKUP(VALUE(G$44),'reg data'!$A$3:$T$51,10,0))</f>
        <v>0</v>
      </c>
      <c r="H68" s="301">
        <f>IF(ISERR(VLOOKUP(VALUE(H$44),'reg data'!$A$3:$T$51,10,0)="TRUE"),0,VLOOKUP(VALUE(H$44),'reg data'!$A$3:$T$51,10,0))</f>
        <v>0</v>
      </c>
      <c r="I68" s="301">
        <f>IF(ISERR(VLOOKUP(VALUE(I$44),'reg data'!$A$3:$T$51,10,0)="TRUE"),0,VLOOKUP(VALUE(I$44),'reg data'!$A$3:$T$51,10,0))</f>
        <v>0</v>
      </c>
      <c r="J68" s="301">
        <f>IF(ISERR(VLOOKUP(VALUE(J$44),'reg data'!$A$3:$T$51,10,0)="TRUE"),0,VLOOKUP(VALUE(J$44),'reg data'!$A$3:$T$51,10,0))</f>
        <v>0</v>
      </c>
      <c r="K68" s="301">
        <f>IF(ISERR(VLOOKUP(VALUE(K$44),'reg data'!$A$3:$T$51,10,0)="TRUE"),0,VLOOKUP(VALUE(K$44),'reg data'!$A$3:$T$51,10,0))</f>
        <v>0</v>
      </c>
      <c r="L68" s="301">
        <f>IF(ISERR(VLOOKUP(VALUE(L$44),'reg data'!$A$3:$T$51,10,0)="TRUE"),0,VLOOKUP(VALUE(L$44),'reg data'!$A$3:$T$51,10,0))</f>
        <v>0</v>
      </c>
      <c r="M68" s="301">
        <f>IF(ISERR(VLOOKUP(VALUE(M$44),'reg data'!$A$3:$T$51,10,0)="TRUE"),0,VLOOKUP(VALUE(M$44),'reg data'!$A$3:$T$51,10,0))</f>
        <v>0</v>
      </c>
      <c r="N68" s="301">
        <f>IF(ISERR(VLOOKUP(VALUE(N$44),'reg data'!$A$3:$T$51,10,0)="TRUE"),0,VLOOKUP(VALUE(N$44),'reg data'!$A$3:$T$51,10,0))</f>
        <v>0</v>
      </c>
      <c r="O68" s="301">
        <f>IF(ISERR(VLOOKUP(VALUE(O$44),'reg data'!$A$3:$T$51,10,0)="TRUE"),0,VLOOKUP(VALUE(O$44),'reg data'!$A$3:$T$51,10,0))</f>
        <v>0</v>
      </c>
      <c r="P68" s="301">
        <f>IF(ISERR(VLOOKUP(VALUE(P$44),'reg data'!$A$3:$T$51,10,0)="TRUE"),0,VLOOKUP(VALUE(P$44),'reg data'!$A$3:$T$51,10,0))</f>
        <v>0</v>
      </c>
      <c r="Q68" s="301">
        <f>IF(ISERR(VLOOKUP(VALUE(Q$44),'reg data'!$A$3:$T$51,10,0)="TRUE"),0,VLOOKUP(VALUE(Q$44),'reg data'!$A$3:$T$51,10,0))</f>
        <v>0</v>
      </c>
      <c r="R68" s="301">
        <f>IF(ISERR(VLOOKUP(VALUE(R$44),'reg data'!$A$3:$T$51,10,0)="TRUE"),0,VLOOKUP(VALUE(R$44),'reg data'!$A$3:$T$51,10,0))</f>
        <v>0</v>
      </c>
      <c r="S68" s="301">
        <f>IF(ISERR(VLOOKUP(VALUE(S$44),'reg data'!$A$3:$T$51,10,0)="TRUE"),0,VLOOKUP(VALUE(S$44),'reg data'!$A$3:$T$51,10,0))</f>
        <v>0</v>
      </c>
      <c r="T68" s="301">
        <f>IF(ISERR(VLOOKUP(VALUE(T$44),'reg data'!$A$3:$T$51,10,0)="TRUE"),0,VLOOKUP(VALUE(T$44),'reg data'!$A$3:$T$51,10,0))</f>
        <v>0</v>
      </c>
      <c r="U68" s="301">
        <f>IF(ISERR(VLOOKUP(VALUE(U$44),'reg data'!$A$3:$T$51,10,0)="TRUE"),0,VLOOKUP(VALUE(U$44),'reg data'!$A$3:$T$51,10,0))</f>
        <v>0</v>
      </c>
      <c r="V68" s="301">
        <f>IF(ISERR(VLOOKUP(VALUE(V$44),'reg data'!$A$3:$T$51,10,0)="TRUE"),0,VLOOKUP(VALUE(V$44),'reg data'!$A$3:$T$51,10,0))</f>
        <v>0</v>
      </c>
      <c r="W68" s="301">
        <f>IF(ISERR(VLOOKUP(VALUE(W$44),'reg data'!$A$3:$T$51,10,0)="TRUE"),0,VLOOKUP(VALUE(W$44),'reg data'!$A$3:$T$51,10,0))</f>
        <v>0</v>
      </c>
      <c r="X68" s="301">
        <f>IF(ISERR(VLOOKUP(VALUE(X$44),'reg data'!$A$3:$T$51,10,0)="TRUE"),0,VLOOKUP(VALUE(X$44),'reg data'!$A$3:$T$51,10,0))</f>
        <v>0</v>
      </c>
      <c r="Y68" s="301">
        <f>IF(ISERR(VLOOKUP(VALUE(Y$44),'reg data'!$A$3:$T$51,10,0)="TRUE"),0,VLOOKUP(VALUE(Y$44),'reg data'!$A$3:$T$51,10,0))</f>
        <v>0</v>
      </c>
      <c r="Z68" s="301">
        <f>IF(ISERR(VLOOKUP(VALUE(Z$44),'reg data'!$A$3:$T$51,10,0)="TRUE"),0,VLOOKUP(VALUE(Z$44),'reg data'!$A$3:$T$51,10,0))</f>
        <v>0</v>
      </c>
      <c r="AA68" s="301">
        <f>IF(ISERR(VLOOKUP(VALUE(AA$44),'reg data'!$A$3:$T$51,10,0)="TRUE"),0,VLOOKUP(VALUE(AA$44),'reg data'!$A$3:$T$51,10,0))</f>
        <v>0</v>
      </c>
      <c r="AB68" s="301">
        <f>IF(ISERR(VLOOKUP(VALUE(AB$44),'reg data'!$A$3:$T$51,10,0)="TRUE"),0,VLOOKUP(VALUE(AB$44),'reg data'!$A$3:$T$51,10,0))</f>
        <v>0</v>
      </c>
      <c r="AC68" s="301">
        <f>IF(ISERR(VLOOKUP(VALUE(AC$44),'reg data'!$A$3:$T$51,10,0)="TRUE"),0,VLOOKUP(VALUE(AC$44),'reg data'!$A$3:$T$51,10,0))</f>
        <v>0</v>
      </c>
      <c r="AD68" s="301">
        <f>IF(ISERR(VLOOKUP(VALUE(AD$44),'reg data'!$A$3:$T$51,10,0)="TRUE"),0,VLOOKUP(VALUE(AD$44),'reg data'!$A$3:$T$51,10,0))</f>
        <v>0</v>
      </c>
      <c r="AE68" s="301">
        <f>IF(ISERR(VLOOKUP(VALUE(AE$44),'reg data'!$A$3:$T$51,10,0)="TRUE"),0,VLOOKUP(VALUE(AE$44),'reg data'!$A$3:$T$51,10,0))</f>
        <v>0</v>
      </c>
      <c r="AF68" s="301">
        <f>IF(ISERR(VLOOKUP(VALUE(AF$44),'reg data'!$A$3:$T$51,10,0)="TRUE"),0,VLOOKUP(VALUE(AF$44),'reg data'!$A$3:$T$51,10,0))</f>
        <v>0</v>
      </c>
      <c r="AG68" s="301">
        <f>IF(ISERR(VLOOKUP(VALUE(AG$44),'reg data'!$A$3:$T$51,10,0)="TRUE"),0,VLOOKUP(VALUE(AG$44),'reg data'!$A$3:$T$51,10,0))</f>
        <v>0</v>
      </c>
      <c r="AH68" s="301">
        <f>IF(ISERR(VLOOKUP(VALUE(AH$44),'reg data'!$A$3:$T$51,10,0)="TRUE"),0,VLOOKUP(VALUE(AH$44),'reg data'!$A$3:$T$51,10,0))</f>
        <v>0</v>
      </c>
      <c r="AI68" s="301">
        <f>IF(ISERR(VLOOKUP(VALUE(AI$44),'reg data'!$A$3:$T$51,10,0)="TRUE"),0,VLOOKUP(VALUE(AI$44),'reg data'!$A$3:$T$51,10,0))</f>
        <v>0</v>
      </c>
      <c r="AJ68" s="301">
        <f>IF(ISERR(VLOOKUP(VALUE(AJ$44),'reg data'!$A$3:$T$51,10,0)="TRUE"),0,VLOOKUP(VALUE(AJ$44),'reg data'!$A$3:$T$51,10,0))</f>
        <v>0</v>
      </c>
      <c r="AK68" s="301">
        <f>IF(ISERR(VLOOKUP(VALUE(AK$44),'reg data'!$A$3:$T$51,10,0)="TRUE"),0,VLOOKUP(VALUE(AK$44),'reg data'!$A$3:$T$51,10,0))</f>
        <v>0</v>
      </c>
      <c r="AL68" s="301">
        <f>IF(ISERR(VLOOKUP(VALUE(AL$44),'reg data'!$A$3:$T$51,10,0)="TRUE"),0,VLOOKUP(VALUE(AL$44),'reg data'!$A$3:$T$51,10,0))</f>
        <v>0</v>
      </c>
      <c r="AM68" s="301">
        <f>IF(ISERR(VLOOKUP(VALUE(AM$44),'reg data'!$A$3:$T$51,10,0)="TRUE"),0,VLOOKUP(VALUE(AM$44),'reg data'!$A$3:$T$51,10,0))</f>
        <v>0</v>
      </c>
      <c r="AN68" s="301">
        <f>IF(ISERR(VLOOKUP(VALUE(AN$44),'reg data'!$A$3:$T$51,10,0)="TRUE"),0,VLOOKUP(VALUE(AN$44),'reg data'!$A$3:$T$51,10,0))</f>
        <v>0</v>
      </c>
      <c r="AO68" s="301">
        <f>IF(ISERR(VLOOKUP(VALUE(AO$44),'reg data'!$A$3:$T$51,10,0)="TRUE"),0,VLOOKUP(VALUE(AO$44),'reg data'!$A$3:$T$51,10,0))</f>
        <v>0</v>
      </c>
      <c r="AP68" s="301">
        <f>IF(ISERR(VLOOKUP(VALUE(AP$44),'reg data'!$A$3:$T$51,10,0)="TRUE"),0,VLOOKUP(VALUE(AP$44),'reg data'!$A$3:$T$51,10,0))</f>
        <v>0</v>
      </c>
      <c r="AQ68" s="301">
        <f>IF(ISERR(VLOOKUP(VALUE(AQ$44),'reg data'!$A$3:$T$51,10,0)="TRUE"),0,VLOOKUP(VALUE(AQ$44),'reg data'!$A$3:$T$51,10,0))</f>
        <v>0</v>
      </c>
      <c r="AR68" s="301">
        <f>IF(ISERR(VLOOKUP(VALUE(AR$44),'reg data'!$A$3:$T$51,10,0)="TRUE"),0,VLOOKUP(VALUE(AR$44),'reg data'!$A$3:$T$51,10,0))</f>
        <v>0</v>
      </c>
      <c r="AS68" s="301">
        <f>IF(ISERR(VLOOKUP(VALUE(AS$44),'reg data'!$A$3:$T$51,10,0)="TRUE"),0,VLOOKUP(VALUE(AS$44),'reg data'!$A$3:$T$51,10,0))</f>
        <v>0</v>
      </c>
      <c r="AT68" s="301">
        <f>IF(ISERR(VLOOKUP(VALUE(AT$44),'reg data'!$A$3:$T$51,10,0)="TRUE"),0,VLOOKUP(VALUE(AT$44),'reg data'!$A$3:$T$51,10,0))</f>
        <v>0</v>
      </c>
      <c r="AU68" s="301">
        <f>IF(ISERR(VLOOKUP(VALUE(AU$44),'reg data'!$A$3:$T$51,10,0)="TRUE"),0,VLOOKUP(VALUE(AU$44),'reg data'!$A$3:$T$51,10,0))</f>
        <v>0</v>
      </c>
      <c r="AV68" s="301">
        <f>IF(ISERR(VLOOKUP(VALUE(AV$44),'reg data'!$A$3:$T$51,10,0)="TRUE"),0,VLOOKUP(VALUE(AV$44),'reg data'!$A$3:$T$51,10,0))</f>
        <v>0</v>
      </c>
      <c r="AW68" s="301">
        <f>IF(ISERR(VLOOKUP(VALUE(AW$44),'reg data'!$A$3:$T$51,10,0)="TRUE"),0,VLOOKUP(VALUE(AW$44),'reg data'!$A$3:$T$51,10,0))</f>
        <v>0</v>
      </c>
      <c r="AX68" s="301">
        <f>IF(ISERR(VLOOKUP(VALUE(AX$44),'reg data'!$A$3:$T$51,10,0)="TRUE"),0,VLOOKUP(VALUE(AX$44),'reg data'!$A$3:$T$51,10,0))</f>
        <v>0</v>
      </c>
      <c r="AY68" s="301">
        <f>IF(ISERR(VLOOKUP(VALUE(AY$44),'reg data'!$A$3:$T$51,10,0)="TRUE"),0,VLOOKUP(VALUE(AY$44),'reg data'!$A$3:$T$51,10,0))</f>
        <v>0</v>
      </c>
      <c r="AZ68" s="301">
        <f>IF(ISERR(VLOOKUP(VALUE(AZ$44),'reg data'!$A$3:$T$51,10,0)="TRUE"),0,VLOOKUP(VALUE(AZ$44),'reg data'!$A$3:$T$51,10,0))</f>
        <v>0</v>
      </c>
      <c r="BA68" s="301">
        <f>IF(ISERR(VLOOKUP(VALUE(BA$44),'reg data'!$A$3:$T$51,10,0)="TRUE"),0,VLOOKUP(VALUE(BA$44),'reg data'!$A$3:$T$51,10,0))</f>
        <v>0</v>
      </c>
      <c r="BB68" s="301">
        <f>IF(ISERR(VLOOKUP(VALUE(BB$44),'reg data'!$A$3:$T$51,10,0)="TRUE"),0,VLOOKUP(VALUE(BB$44),'reg data'!$A$3:$T$51,10,0))</f>
        <v>531.52</v>
      </c>
      <c r="BC68" s="301">
        <f>IF(ISERR(VLOOKUP(VALUE(BC$44),'reg data'!$A$3:$T$51,10,0)="TRUE"),0,VLOOKUP(VALUE(BC$44),'reg data'!$A$3:$T$51,10,0))</f>
        <v>0</v>
      </c>
      <c r="BD68" s="301">
        <f>IF(ISERR(VLOOKUP(VALUE(BD$44),'reg data'!$A$3:$T$51,10,0)="TRUE"),0,VLOOKUP(VALUE(BD$44),'reg data'!$A$3:$T$51,10,0))</f>
        <v>0</v>
      </c>
      <c r="BE68" s="301">
        <f>IF(ISERR(VLOOKUP(VALUE(BE$44),'reg data'!$A$3:$T$51,10,0)="TRUE"),0,VLOOKUP(VALUE(BE$44),'reg data'!$A$3:$T$51,10,0))</f>
        <v>0</v>
      </c>
      <c r="BF68" s="301">
        <f>IF(ISERR(VLOOKUP(VALUE(BF$44),'reg data'!$A$3:$T$51,10,0)="TRUE"),0,VLOOKUP(VALUE(BF$44),'reg data'!$A$3:$T$51,10,0))</f>
        <v>0</v>
      </c>
      <c r="BG68" s="301">
        <f>IF(ISERR(VLOOKUP(VALUE(BG$44),'reg data'!$A$3:$T$51,10,0)="TRUE"),0,VLOOKUP(VALUE(BG$44),'reg data'!$A$3:$T$51,10,0))</f>
        <v>0</v>
      </c>
      <c r="BH68" s="301">
        <f>IF(ISERR(VLOOKUP(VALUE(BH$44),'reg data'!$A$3:$T$51,10,0)="TRUE"),0,VLOOKUP(VALUE(BH$44),'reg data'!$A$3:$T$51,10,0))</f>
        <v>0</v>
      </c>
      <c r="BI68" s="301">
        <f>IF(ISERR(VLOOKUP(VALUE(BI$44),'reg data'!$A$3:$T$51,10,0)="TRUE"),0,VLOOKUP(VALUE(BI$44),'reg data'!$A$3:$T$51,10,0))</f>
        <v>0</v>
      </c>
      <c r="BJ68" s="301">
        <f>IF(ISERR(VLOOKUP(VALUE(BJ$44),'reg data'!$A$3:$T$51,10,0)="TRUE"),0,VLOOKUP(VALUE(BJ$44),'reg data'!$A$3:$T$51,10,0))</f>
        <v>0</v>
      </c>
      <c r="BK68" s="301">
        <f>IF(ISERR(VLOOKUP(VALUE(BK$44),'reg data'!$A$3:$T$51,10,0)="TRUE"),0,VLOOKUP(VALUE(BK$44),'reg data'!$A$3:$T$51,10,0))</f>
        <v>0</v>
      </c>
      <c r="BL68" s="301">
        <f>IF(ISERR(VLOOKUP(VALUE(BL$44),'reg data'!$A$3:$T$51,10,0)="TRUE"),0,VLOOKUP(VALUE(BL$44),'reg data'!$A$3:$T$51,10,0))</f>
        <v>0</v>
      </c>
      <c r="BM68" s="301">
        <f>IF(ISERR(VLOOKUP(VALUE(BM$44),'reg data'!$A$3:$T$51,10,0)="TRUE"),0,VLOOKUP(VALUE(BM$44),'reg data'!$A$3:$T$51,10,0))</f>
        <v>0</v>
      </c>
      <c r="BN68" s="301">
        <f>IF(ISERR(VLOOKUP(VALUE(BN$44),'reg data'!$A$3:$T$51,10,0)="TRUE"),0,VLOOKUP(VALUE(BN$44),'reg data'!$A$3:$T$51,10,0))</f>
        <v>285806.62000000005</v>
      </c>
      <c r="BO68" s="301">
        <f>IF(ISERR(VLOOKUP(VALUE(BO$44),'reg data'!$A$3:$T$51,10,0)="TRUE"),0,VLOOKUP(VALUE(BO$44),'reg data'!$A$3:$T$51,10,0))</f>
        <v>0</v>
      </c>
      <c r="BP68" s="301">
        <f>IF(ISERR(VLOOKUP(VALUE(BP$44),'reg data'!$A$3:$T$51,10,0)="TRUE"),0,VLOOKUP(VALUE(BP$44),'reg data'!$A$3:$T$51,10,0))</f>
        <v>0</v>
      </c>
      <c r="BQ68" s="301">
        <f>IF(ISERR(VLOOKUP(VALUE(BQ$44),'reg data'!$A$3:$T$51,10,0)="TRUE"),0,VLOOKUP(VALUE(BQ$44),'reg data'!$A$3:$T$51,10,0))</f>
        <v>0</v>
      </c>
      <c r="BR68" s="301">
        <f>IF(ISERR(VLOOKUP(VALUE(BR$44),'reg data'!$A$3:$T$51,10,0)="TRUE"),0,VLOOKUP(VALUE(BR$44),'reg data'!$A$3:$T$51,10,0))</f>
        <v>0</v>
      </c>
      <c r="BS68" s="301">
        <f>IF(ISERR(VLOOKUP(VALUE(BS$44),'reg data'!$A$3:$T$51,10,0)="TRUE"),0,VLOOKUP(VALUE(BS$44),'reg data'!$A$3:$T$51,10,0))</f>
        <v>0</v>
      </c>
      <c r="BT68" s="301">
        <f>IF(ISERR(VLOOKUP(VALUE(BT$44),'reg data'!$A$3:$T$51,10,0)="TRUE"),0,VLOOKUP(VALUE(BT$44),'reg data'!$A$3:$T$51,10,0))</f>
        <v>0</v>
      </c>
      <c r="BU68" s="301">
        <f>IF(ISERR(VLOOKUP(VALUE(BU$44),'reg data'!$A$3:$T$51,10,0)="TRUE"),0,VLOOKUP(VALUE(BU$44),'reg data'!$A$3:$T$51,10,0))</f>
        <v>0</v>
      </c>
      <c r="BV68" s="301">
        <f>IF(ISERR(VLOOKUP(VALUE(BV$44),'reg data'!$A$3:$T$51,10,0)="TRUE"),0,VLOOKUP(VALUE(BV$44),'reg data'!$A$3:$T$51,10,0))</f>
        <v>0</v>
      </c>
      <c r="BW68" s="301">
        <f>IF(ISERR(VLOOKUP(VALUE(BW$44),'reg data'!$A$3:$T$51,10,0)="TRUE"),0,VLOOKUP(VALUE(BW$44),'reg data'!$A$3:$T$51,10,0))</f>
        <v>0</v>
      </c>
      <c r="BX68" s="301">
        <f>IF(ISERR(VLOOKUP(VALUE(BX$44),'reg data'!$A$3:$T$51,10,0)="TRUE"),0,VLOOKUP(VALUE(BX$44),'reg data'!$A$3:$T$51,10,0))</f>
        <v>0</v>
      </c>
      <c r="BY68" s="301">
        <f>IF(ISERR(VLOOKUP(VALUE(BY$44),'reg data'!$A$3:$T$51,10,0)="TRUE"),0,VLOOKUP(VALUE(BY$44),'reg data'!$A$3:$T$51,10,0))</f>
        <v>0</v>
      </c>
      <c r="BZ68" s="301">
        <f>IF(ISERR(VLOOKUP(VALUE(BZ$44),'reg data'!$A$3:$T$51,10,0)="TRUE"),0,VLOOKUP(VALUE(BZ$44),'reg data'!$A$3:$T$51,10,0))</f>
        <v>0</v>
      </c>
      <c r="CA68" s="301">
        <f>IF(ISERR(VLOOKUP(VALUE(CA$44),'reg data'!$A$3:$T$51,10,0)="TRUE"),0,VLOOKUP(VALUE(CA$44),'reg data'!$A$3:$T$51,10,0))</f>
        <v>0</v>
      </c>
      <c r="CB68" s="301">
        <f>IF(ISERR(VLOOKUP(VALUE(CB$44),'reg data'!$A$3:$T$51,10,0)="TRUE"),0,VLOOKUP(VALUE(CB$44),'reg data'!$A$3:$T$51,10,0))</f>
        <v>0</v>
      </c>
      <c r="CC68" s="301">
        <f>IF(ISERR(VLOOKUP(VALUE(CC$44),'reg data'!$A$3:$T$51,10,0)="TRUE"),0,VLOOKUP(VALUE(CC$44),'reg data'!$A$3:$T$51,10,0))</f>
        <v>180.23</v>
      </c>
      <c r="CD68" s="249" t="s">
        <v>221</v>
      </c>
      <c r="CE68" s="195">
        <f t="shared" si="0"/>
        <v>301040.67000000004</v>
      </c>
      <c r="CF68" s="252"/>
    </row>
    <row r="69" spans="1:84" ht="12.6" customHeight="1" x14ac:dyDescent="0.2">
      <c r="A69" s="171" t="s">
        <v>241</v>
      </c>
      <c r="B69" s="175"/>
      <c r="C69" s="301">
        <f>IF(ISERR(VLOOKUP(VALUE(C$44),'reg data'!$A$3:$T$51,15,0)="TRUE"),0,VLOOKUP(VALUE(C$44),'reg data'!$A$3:$T$51,15,0))</f>
        <v>0</v>
      </c>
      <c r="D69" s="301">
        <f>IF(ISERR(VLOOKUP(VALUE(D$44),'reg data'!$A$3:$T$51,15,0)="TRUE"),0,VLOOKUP(VALUE(D$44),'reg data'!$A$3:$T$51,15,0))</f>
        <v>0</v>
      </c>
      <c r="E69" s="301">
        <f>IF(ISERR(VLOOKUP(VALUE(E$44),'reg data'!$A$3:$T$51,15,0)="TRUE"),0,VLOOKUP(VALUE(E$44),'reg data'!$A$3:$T$51,15,0))-348012+17324+1211+326016</f>
        <v>22066.299999999988</v>
      </c>
      <c r="F69" s="301">
        <f>IF(ISERR(VLOOKUP(VALUE(F$44),'reg data'!$A$3:$T$51,15,0)="TRUE"),0,VLOOKUP(VALUE(F$44),'reg data'!$A$3:$T$51,15,0))</f>
        <v>0</v>
      </c>
      <c r="G69" s="301">
        <f>IF(ISERR(VLOOKUP(VALUE(G$44),'reg data'!$A$3:$T$51,15,0)="TRUE"),0,VLOOKUP(VALUE(G$44),'reg data'!$A$3:$T$51,15,0))</f>
        <v>0</v>
      </c>
      <c r="H69" s="301">
        <f>IF(ISERR(VLOOKUP(VALUE(H$44),'reg data'!$A$3:$T$51,15,0)="TRUE"),0,VLOOKUP(VALUE(H$44),'reg data'!$A$3:$T$51,15,0))</f>
        <v>0</v>
      </c>
      <c r="I69" s="301">
        <f>IF(ISERR(VLOOKUP(VALUE(I$44),'reg data'!$A$3:$T$51,15,0)="TRUE"),0,VLOOKUP(VALUE(I$44),'reg data'!$A$3:$T$51,15,0))</f>
        <v>0</v>
      </c>
      <c r="J69" s="301">
        <f>IF(ISERR(VLOOKUP(VALUE(J$44),'reg data'!$A$3:$T$51,15,0)="TRUE"),0,VLOOKUP(VALUE(J$44),'reg data'!$A$3:$T$51,15,0))</f>
        <v>0</v>
      </c>
      <c r="K69" s="301">
        <f>IF(ISERR(VLOOKUP(VALUE(K$44),'reg data'!$A$3:$T$51,15,0)="TRUE"),0,VLOOKUP(VALUE(K$44),'reg data'!$A$3:$T$51,15,0))</f>
        <v>0</v>
      </c>
      <c r="L69" s="301">
        <f>IF(ISERR(VLOOKUP(VALUE(L$44),'reg data'!$A$3:$T$51,15,0)="TRUE"),0,VLOOKUP(VALUE(L$44),'reg data'!$A$3:$T$51,15,0))</f>
        <v>0</v>
      </c>
      <c r="M69" s="301">
        <f>IF(ISERR(VLOOKUP(VALUE(M$44),'reg data'!$A$3:$T$51,15,0)="TRUE"),0,VLOOKUP(VALUE(M$44),'reg data'!$A$3:$T$51,15,0))</f>
        <v>0</v>
      </c>
      <c r="N69" s="301">
        <f>IF(ISERR(VLOOKUP(VALUE(N$44),'reg data'!$A$3:$T$51,15,0)="TRUE"),0,VLOOKUP(VALUE(N$44),'reg data'!$A$3:$T$51,15,0))</f>
        <v>0</v>
      </c>
      <c r="O69" s="301">
        <f>IF(ISERR(VLOOKUP(VALUE(O$44),'reg data'!$A$3:$T$51,15,0)="TRUE"),0,VLOOKUP(VALUE(O$44),'reg data'!$A$3:$T$51,15,0))</f>
        <v>0</v>
      </c>
      <c r="P69" s="301">
        <f>IF(ISERR(VLOOKUP(VALUE(P$44),'reg data'!$A$3:$T$51,15,0)="TRUE"),0,VLOOKUP(VALUE(P$44),'reg data'!$A$3:$T$51,15,0))</f>
        <v>0</v>
      </c>
      <c r="Q69" s="301">
        <f>IF(ISERR(VLOOKUP(VALUE(Q$44),'reg data'!$A$3:$T$51,15,0)="TRUE"),0,VLOOKUP(VALUE(Q$44),'reg data'!$A$3:$T$51,15,0))</f>
        <v>0</v>
      </c>
      <c r="R69" s="301">
        <f>IF(ISERR(VLOOKUP(VALUE(R$44),'reg data'!$A$3:$T$51,15,0)="TRUE"),0,VLOOKUP(VALUE(R$44),'reg data'!$A$3:$T$51,15,0))</f>
        <v>0</v>
      </c>
      <c r="S69" s="301">
        <f>IF(ISERR(VLOOKUP(VALUE(S$44),'reg data'!$A$3:$T$51,15,0)="TRUE"),0,VLOOKUP(VALUE(S$44),'reg data'!$A$3:$T$51,15,0))</f>
        <v>0</v>
      </c>
      <c r="T69" s="301">
        <f>IF(ISERR(VLOOKUP(VALUE(T$44),'reg data'!$A$3:$T$51,15,0)="TRUE"),0,VLOOKUP(VALUE(T$44),'reg data'!$A$3:$T$51,15,0))</f>
        <v>0</v>
      </c>
      <c r="U69" s="301">
        <f>IF(ISERR(VLOOKUP(VALUE(U$44),'reg data'!$A$3:$T$51,15,0)="TRUE"),0,VLOOKUP(VALUE(U$44),'reg data'!$A$3:$T$51,15,0))</f>
        <v>0</v>
      </c>
      <c r="V69" s="301">
        <f>IF(ISERR(VLOOKUP(VALUE(V$44),'reg data'!$A$3:$T$51,15,0)="TRUE"),0,VLOOKUP(VALUE(V$44),'reg data'!$A$3:$T$51,15,0))</f>
        <v>0</v>
      </c>
      <c r="W69" s="301">
        <f>IF(ISERR(VLOOKUP(VALUE(W$44),'reg data'!$A$3:$T$51,15,0)="TRUE"),0,VLOOKUP(VALUE(W$44),'reg data'!$A$3:$T$51,15,0))</f>
        <v>0</v>
      </c>
      <c r="X69" s="301">
        <f>IF(ISERR(VLOOKUP(VALUE(X$44),'reg data'!$A$3:$T$51,15,0)="TRUE"),0,VLOOKUP(VALUE(X$44),'reg data'!$A$3:$T$51,15,0))</f>
        <v>0</v>
      </c>
      <c r="Y69" s="301">
        <f>IF(ISERR(VLOOKUP(VALUE(Y$44),'reg data'!$A$3:$T$51,15,0)="TRUE"),0,VLOOKUP(VALUE(Y$44),'reg data'!$A$3:$T$51,15,0))</f>
        <v>0</v>
      </c>
      <c r="Z69" s="301">
        <f>IF(ISERR(VLOOKUP(VALUE(Z$44),'reg data'!$A$3:$T$51,15,0)="TRUE"),0,VLOOKUP(VALUE(Z$44),'reg data'!$A$3:$T$51,15,0))</f>
        <v>0</v>
      </c>
      <c r="AA69" s="301">
        <f>IF(ISERR(VLOOKUP(VALUE(AA$44),'reg data'!$A$3:$T$51,15,0)="TRUE"),0,VLOOKUP(VALUE(AA$44),'reg data'!$A$3:$T$51,15,0))</f>
        <v>0</v>
      </c>
      <c r="AB69" s="301">
        <f>IF(ISERR(VLOOKUP(VALUE(AB$44),'reg data'!$A$3:$T$51,15,0)="TRUE"),0,VLOOKUP(VALUE(AB$44),'reg data'!$A$3:$T$51,15,0))</f>
        <v>0</v>
      </c>
      <c r="AC69" s="301">
        <f>IF(ISERR(VLOOKUP(VALUE(AC$44),'reg data'!$A$3:$T$51,15,0)="TRUE"),0,VLOOKUP(VALUE(AC$44),'reg data'!$A$3:$T$51,15,0))</f>
        <v>2935.3599999999997</v>
      </c>
      <c r="AD69" s="301">
        <f>IF(ISERR(VLOOKUP(VALUE(AD$44),'reg data'!$A$3:$T$51,15,0)="TRUE"),0,VLOOKUP(VALUE(AD$44),'reg data'!$A$3:$T$51,15,0))</f>
        <v>0</v>
      </c>
      <c r="AE69" s="301">
        <f>IF(ISERR(VLOOKUP(VALUE(AE$44),'reg data'!$A$3:$T$51,15,0)="TRUE"),0,VLOOKUP(VALUE(AE$44),'reg data'!$A$3:$T$51,15,0))</f>
        <v>0</v>
      </c>
      <c r="AF69" s="301">
        <f>IF(ISERR(VLOOKUP(VALUE(AF$44),'reg data'!$A$3:$T$51,15,0)="TRUE"),0,VLOOKUP(VALUE(AF$44),'reg data'!$A$3:$T$51,15,0))</f>
        <v>0</v>
      </c>
      <c r="AG69" s="301">
        <f>IF(ISERR(VLOOKUP(VALUE(AG$44),'reg data'!$A$3:$T$51,15,0)="TRUE"),0,VLOOKUP(VALUE(AG$44),'reg data'!$A$3:$T$51,15,0))</f>
        <v>0</v>
      </c>
      <c r="AH69" s="301">
        <f>IF(ISERR(VLOOKUP(VALUE(AH$44),'reg data'!$A$3:$T$51,15,0)="TRUE"),0,VLOOKUP(VALUE(AH$44),'reg data'!$A$3:$T$51,15,0))</f>
        <v>0</v>
      </c>
      <c r="AI69" s="301">
        <f>IF(ISERR(VLOOKUP(VALUE(AI$44),'reg data'!$A$3:$T$51,15,0)="TRUE"),0,VLOOKUP(VALUE(AI$44),'reg data'!$A$3:$T$51,15,0))</f>
        <v>0</v>
      </c>
      <c r="AJ69" s="301">
        <f>IF(ISERR(VLOOKUP(VALUE(AJ$44),'reg data'!$A$3:$T$51,15,0)="TRUE"),0,VLOOKUP(VALUE(AJ$44),'reg data'!$A$3:$T$51,15,0))</f>
        <v>0</v>
      </c>
      <c r="AK69" s="301">
        <f>IF(ISERR(VLOOKUP(VALUE(AK$44),'reg data'!$A$3:$T$51,15,0)="TRUE"),0,VLOOKUP(VALUE(AK$44),'reg data'!$A$3:$T$51,15,0))</f>
        <v>0</v>
      </c>
      <c r="AL69" s="301">
        <f>IF(ISERR(VLOOKUP(VALUE(AL$44),'reg data'!$A$3:$T$51,15,0)="TRUE"),0,VLOOKUP(VALUE(AL$44),'reg data'!$A$3:$T$51,15,0))</f>
        <v>0</v>
      </c>
      <c r="AM69" s="301">
        <f>IF(ISERR(VLOOKUP(VALUE(AM$44),'reg data'!$A$3:$T$51,15,0)="TRUE"),0,VLOOKUP(VALUE(AM$44),'reg data'!$A$3:$T$51,15,0))</f>
        <v>0</v>
      </c>
      <c r="AN69" s="301">
        <f>IF(ISERR(VLOOKUP(VALUE(AN$44),'reg data'!$A$3:$T$51,15,0)="TRUE"),0,VLOOKUP(VALUE(AN$44),'reg data'!$A$3:$T$51,15,0))</f>
        <v>0</v>
      </c>
      <c r="AO69" s="301">
        <f>IF(ISERR(VLOOKUP(VALUE(AO$44),'reg data'!$A$3:$T$51,15,0)="TRUE"),0,VLOOKUP(VALUE(AO$44),'reg data'!$A$3:$T$51,15,0))</f>
        <v>0</v>
      </c>
      <c r="AP69" s="301">
        <f>IF(ISERR(VLOOKUP(VALUE(AP$44),'reg data'!$A$3:$T$51,15,0)="TRUE"),0,VLOOKUP(VALUE(AP$44),'reg data'!$A$3:$T$51,15,0))</f>
        <v>0</v>
      </c>
      <c r="AQ69" s="301">
        <f>IF(ISERR(VLOOKUP(VALUE(AQ$44),'reg data'!$A$3:$T$51,15,0)="TRUE"),0,VLOOKUP(VALUE(AQ$44),'reg data'!$A$3:$T$51,15,0))</f>
        <v>0</v>
      </c>
      <c r="AR69" s="301">
        <f>IF(ISERR(VLOOKUP(VALUE(AR$44),'reg data'!$A$3:$T$51,15,0)="TRUE"),0,VLOOKUP(VALUE(AR$44),'reg data'!$A$3:$T$51,15,0))</f>
        <v>0</v>
      </c>
      <c r="AS69" s="301">
        <f>IF(ISERR(VLOOKUP(VALUE(AS$44),'reg data'!$A$3:$T$51,15,0)="TRUE"),0,VLOOKUP(VALUE(AS$44),'reg data'!$A$3:$T$51,15,0))</f>
        <v>0</v>
      </c>
      <c r="AT69" s="301">
        <f>IF(ISERR(VLOOKUP(VALUE(AT$44),'reg data'!$A$3:$T$51,15,0)="TRUE"),0,VLOOKUP(VALUE(AT$44),'reg data'!$A$3:$T$51,15,0))</f>
        <v>0</v>
      </c>
      <c r="AU69" s="301">
        <f>IF(ISERR(VLOOKUP(VALUE(AU$44),'reg data'!$A$3:$T$51,15,0)="TRUE"),0,VLOOKUP(VALUE(AU$44),'reg data'!$A$3:$T$51,15,0))</f>
        <v>0</v>
      </c>
      <c r="AV69" s="301">
        <f>IF(ISERR(VLOOKUP(VALUE(AV$44),'reg data'!$A$3:$T$51,15,0)="TRUE"),0,VLOOKUP(VALUE(AV$44),'reg data'!$A$3:$T$51,15,0))</f>
        <v>0</v>
      </c>
      <c r="AW69" s="301">
        <f>IF(ISERR(VLOOKUP(VALUE(AW$44),'reg data'!$A$3:$T$51,15,0)="TRUE"),0,VLOOKUP(VALUE(AW$44),'reg data'!$A$3:$T$51,15,0))</f>
        <v>0</v>
      </c>
      <c r="AX69" s="301">
        <f>IF(ISERR(VLOOKUP(VALUE(AX$44),'reg data'!$A$3:$T$51,15,0)="TRUE"),0,VLOOKUP(VALUE(AX$44),'reg data'!$A$3:$T$51,15,0))</f>
        <v>0</v>
      </c>
      <c r="AY69" s="301">
        <f>IF(ISERR(VLOOKUP(VALUE(AY$44),'reg data'!$A$3:$T$51,15,0)="TRUE"),0,VLOOKUP(VALUE(AY$44),'reg data'!$A$3:$T$51,15,0))</f>
        <v>0</v>
      </c>
      <c r="AZ69" s="301">
        <f>IF(ISERR(VLOOKUP(VALUE(AZ$44),'reg data'!$A$3:$T$51,15,0)="TRUE"),0,VLOOKUP(VALUE(AZ$44),'reg data'!$A$3:$T$51,15,0))</f>
        <v>0</v>
      </c>
      <c r="BA69" s="301">
        <f>IF(ISERR(VLOOKUP(VALUE(BA$44),'reg data'!$A$3:$T$51,15,0)="TRUE"),0,VLOOKUP(VALUE(BA$44),'reg data'!$A$3:$T$51,15,0))</f>
        <v>0</v>
      </c>
      <c r="BB69" s="301">
        <f>IF(ISERR(VLOOKUP(VALUE(BB$44),'reg data'!$A$3:$T$51,15,0)="TRUE"),0,VLOOKUP(VALUE(BB$44),'reg data'!$A$3:$T$51,15,0))</f>
        <v>0</v>
      </c>
      <c r="BC69" s="301">
        <f>IF(ISERR(VLOOKUP(VALUE(BC$44),'reg data'!$A$3:$T$51,15,0)="TRUE"),0,VLOOKUP(VALUE(BC$44),'reg data'!$A$3:$T$51,15,0))</f>
        <v>0</v>
      </c>
      <c r="BD69" s="301">
        <f>IF(ISERR(VLOOKUP(VALUE(BD$44),'reg data'!$A$3:$T$51,15,0)="TRUE"),0,VLOOKUP(VALUE(BD$44),'reg data'!$A$3:$T$51,15,0))</f>
        <v>65</v>
      </c>
      <c r="BE69" s="301">
        <f>IF(ISERR(VLOOKUP(VALUE(BE$44),'reg data'!$A$3:$T$51,15,0)="TRUE"),0,VLOOKUP(VALUE(BE$44),'reg data'!$A$3:$T$51,15,0))</f>
        <v>0</v>
      </c>
      <c r="BF69" s="301">
        <f>IF(ISERR(VLOOKUP(VALUE(BF$44),'reg data'!$A$3:$T$51,15,0)="TRUE"),0,VLOOKUP(VALUE(BF$44),'reg data'!$A$3:$T$51,15,0))</f>
        <v>0</v>
      </c>
      <c r="BG69" s="301">
        <f>IF(ISERR(VLOOKUP(VALUE(BG$44),'reg data'!$A$3:$T$51,15,0)="TRUE"),0,VLOOKUP(VALUE(BG$44),'reg data'!$A$3:$T$51,15,0))</f>
        <v>0</v>
      </c>
      <c r="BH69" s="301">
        <f>IF(ISERR(VLOOKUP(VALUE(BH$44),'reg data'!$A$3:$T$51,15,0)="TRUE"),0,VLOOKUP(VALUE(BH$44),'reg data'!$A$3:$T$51,15,0))</f>
        <v>0</v>
      </c>
      <c r="BI69" s="301">
        <f>IF(ISERR(VLOOKUP(VALUE(BI$44),'reg data'!$A$3:$T$51,15,0)="TRUE"),0,VLOOKUP(VALUE(BI$44),'reg data'!$A$3:$T$51,15,0))</f>
        <v>0</v>
      </c>
      <c r="BJ69" s="301">
        <f>IF(ISERR(VLOOKUP(VALUE(BJ$44),'reg data'!$A$3:$T$51,15,0)="TRUE"),0,VLOOKUP(VALUE(BJ$44),'reg data'!$A$3:$T$51,15,0))</f>
        <v>0</v>
      </c>
      <c r="BK69" s="301">
        <f>IF(ISERR(VLOOKUP(VALUE(BK$44),'reg data'!$A$3:$T$51,15,0)="TRUE"),0,VLOOKUP(VALUE(BK$44),'reg data'!$A$3:$T$51,15,0))</f>
        <v>0</v>
      </c>
      <c r="BL69" s="301">
        <f>IF(ISERR(VLOOKUP(VALUE(BL$44),'reg data'!$A$3:$T$51,15,0)="TRUE"),0,VLOOKUP(VALUE(BL$44),'reg data'!$A$3:$T$51,15,0))</f>
        <v>0</v>
      </c>
      <c r="BM69" s="301">
        <f>IF(ISERR(VLOOKUP(VALUE(BM$44),'reg data'!$A$3:$T$51,15,0)="TRUE"),0,VLOOKUP(VALUE(BM$44),'reg data'!$A$3:$T$51,15,0))</f>
        <v>0</v>
      </c>
      <c r="BN69" s="301">
        <f>IF(ISERR(VLOOKUP(VALUE(BN$44),'reg data'!$A$3:$T$51,15,0)="TRUE"),0,VLOOKUP(VALUE(BN$44),'reg data'!$A$3:$T$51,15,0))</f>
        <v>32402.899999999998</v>
      </c>
      <c r="BO69" s="301">
        <f>IF(ISERR(VLOOKUP(VALUE(BO$44),'reg data'!$A$3:$T$51,15,0)="TRUE"),0,VLOOKUP(VALUE(BO$44),'reg data'!$A$3:$T$51,15,0))</f>
        <v>0</v>
      </c>
      <c r="BP69" s="301">
        <f>IF(ISERR(VLOOKUP(VALUE(BP$44),'reg data'!$A$3:$T$51,15,0)="TRUE"),0,VLOOKUP(VALUE(BP$44),'reg data'!$A$3:$T$51,15,0))</f>
        <v>4351.3100000000004</v>
      </c>
      <c r="BQ69" s="301">
        <f>IF(ISERR(VLOOKUP(VALUE(BQ$44),'reg data'!$A$3:$T$51,15,0)="TRUE"),0,VLOOKUP(VALUE(BQ$44),'reg data'!$A$3:$T$51,15,0))</f>
        <v>0</v>
      </c>
      <c r="BR69" s="301">
        <f>IF(ISERR(VLOOKUP(VALUE(BR$44),'reg data'!$A$3:$T$51,15,0)="TRUE"),0,VLOOKUP(VALUE(BR$44),'reg data'!$A$3:$T$51,15,0))</f>
        <v>0</v>
      </c>
      <c r="BS69" s="301">
        <f>IF(ISERR(VLOOKUP(VALUE(BS$44),'reg data'!$A$3:$T$51,15,0)="TRUE"),0,VLOOKUP(VALUE(BS$44),'reg data'!$A$3:$T$51,15,0))</f>
        <v>0</v>
      </c>
      <c r="BT69" s="301">
        <f>IF(ISERR(VLOOKUP(VALUE(BT$44),'reg data'!$A$3:$T$51,15,0)="TRUE"),0,VLOOKUP(VALUE(BT$44),'reg data'!$A$3:$T$51,15,0))</f>
        <v>0</v>
      </c>
      <c r="BU69" s="301">
        <f>IF(ISERR(VLOOKUP(VALUE(BU$44),'reg data'!$A$3:$T$51,15,0)="TRUE"),0,VLOOKUP(VALUE(BU$44),'reg data'!$A$3:$T$51,15,0))</f>
        <v>0</v>
      </c>
      <c r="BV69" s="301">
        <f>IF(ISERR(VLOOKUP(VALUE(BV$44),'reg data'!$A$3:$T$51,15,0)="TRUE"),0,VLOOKUP(VALUE(BV$44),'reg data'!$A$3:$T$51,15,0))</f>
        <v>0</v>
      </c>
      <c r="BW69" s="301">
        <f>IF(ISERR(VLOOKUP(VALUE(BW$44),'reg data'!$A$3:$T$51,15,0)="TRUE"),0,VLOOKUP(VALUE(BW$44),'reg data'!$A$3:$T$51,15,0))</f>
        <v>0</v>
      </c>
      <c r="BX69" s="301">
        <f>IF(ISERR(VLOOKUP(VALUE(BX$44),'reg data'!$A$3:$T$51,15,0)="TRUE"),0,VLOOKUP(VALUE(BX$44),'reg data'!$A$3:$T$51,15,0))</f>
        <v>0</v>
      </c>
      <c r="BY69" s="301">
        <f>IF(ISERR(VLOOKUP(VALUE(BY$44),'reg data'!$A$3:$T$51,15,0)="TRUE"),0,VLOOKUP(VALUE(BY$44),'reg data'!$A$3:$T$51,15,0))</f>
        <v>0</v>
      </c>
      <c r="BZ69" s="301">
        <f>IF(ISERR(VLOOKUP(VALUE(BZ$44),'reg data'!$A$3:$T$51,15,0)="TRUE"),0,VLOOKUP(VALUE(BZ$44),'reg data'!$A$3:$T$51,15,0))</f>
        <v>0</v>
      </c>
      <c r="CA69" s="301">
        <f>IF(ISERR(VLOOKUP(VALUE(CA$44),'reg data'!$A$3:$T$51,15,0)="TRUE"),0,VLOOKUP(VALUE(CA$44),'reg data'!$A$3:$T$51,15,0))</f>
        <v>0</v>
      </c>
      <c r="CB69" s="301">
        <f>IF(ISERR(VLOOKUP(VALUE(CB$44),'reg data'!$A$3:$T$51,15,0)="TRUE"),0,VLOOKUP(VALUE(CB$44),'reg data'!$A$3:$T$51,15,0))</f>
        <v>0</v>
      </c>
      <c r="CC69" s="301">
        <f>IF(ISERR(VLOOKUP(VALUE(CC$44),'reg data'!$A$3:$T$51,15,0)="TRUE"),0,VLOOKUP(VALUE(CC$44),'reg data'!$A$3:$T$51,15,0))+1170645+722000</f>
        <v>1892645</v>
      </c>
      <c r="CD69" s="301">
        <v>-326016</v>
      </c>
      <c r="CE69" s="195">
        <f t="shared" si="0"/>
        <v>1628449.8699999999</v>
      </c>
      <c r="CF69" s="252"/>
    </row>
    <row r="70" spans="1:84" ht="12.6" customHeight="1" x14ac:dyDescent="0.2">
      <c r="A70" s="171" t="s">
        <v>242</v>
      </c>
      <c r="B70" s="175"/>
      <c r="C70" s="301">
        <f>IF(ISERR(VLOOKUP(VALUE(C$44),'reg data'!$A$3:$T$51,15,0)="TRUE"),0,VLOOKUP(VALUE(C$44),'reg data'!$A$3:$T$51,15,0))</f>
        <v>0</v>
      </c>
      <c r="D70" s="301">
        <f>IF(ISERR(VLOOKUP(VALUE(D$44),'reg data'!$A$3:$T$51,15,0)="TRUE"),0,VLOOKUP(VALUE(D$44),'reg data'!$A$3:$T$51,15,0))</f>
        <v>0</v>
      </c>
      <c r="E70" s="301">
        <v>500</v>
      </c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  <c r="AQ70" s="301"/>
      <c r="AR70" s="301"/>
      <c r="AS70" s="301"/>
      <c r="AT70" s="301"/>
      <c r="AU70" s="301"/>
      <c r="AV70" s="301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301"/>
      <c r="BJ70" s="301"/>
      <c r="BK70" s="301"/>
      <c r="BL70" s="301"/>
      <c r="BM70" s="301"/>
      <c r="BN70" s="301"/>
      <c r="BO70" s="301"/>
      <c r="BP70" s="301"/>
      <c r="BQ70" s="301"/>
      <c r="BR70" s="301"/>
      <c r="BS70" s="301"/>
      <c r="BT70" s="301"/>
      <c r="BU70" s="301"/>
      <c r="BV70" s="301"/>
      <c r="BW70" s="301"/>
      <c r="BX70" s="301"/>
      <c r="BY70" s="301"/>
      <c r="BZ70" s="301"/>
      <c r="CA70" s="301"/>
      <c r="CB70" s="301"/>
      <c r="CC70" s="301"/>
      <c r="CD70" s="301"/>
      <c r="CE70" s="195">
        <f t="shared" si="0"/>
        <v>500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3262777.5799999991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1864.21</v>
      </c>
      <c r="Q71" s="195">
        <f t="shared" si="5"/>
        <v>0</v>
      </c>
      <c r="R71" s="195">
        <f t="shared" si="5"/>
        <v>0</v>
      </c>
      <c r="S71" s="195">
        <f t="shared" si="5"/>
        <v>8332.98</v>
      </c>
      <c r="T71" s="195">
        <f t="shared" si="5"/>
        <v>62104.88</v>
      </c>
      <c r="U71" s="195">
        <f t="shared" si="5"/>
        <v>209936.13999999998</v>
      </c>
      <c r="V71" s="195">
        <f t="shared" si="5"/>
        <v>5687.61</v>
      </c>
      <c r="W71" s="195">
        <f t="shared" si="5"/>
        <v>4183.08</v>
      </c>
      <c r="X71" s="195">
        <f t="shared" si="5"/>
        <v>4055.91</v>
      </c>
      <c r="Y71" s="195">
        <f t="shared" si="5"/>
        <v>149905.29999999999</v>
      </c>
      <c r="Z71" s="195">
        <f t="shared" si="5"/>
        <v>0</v>
      </c>
      <c r="AA71" s="195">
        <f t="shared" si="5"/>
        <v>0</v>
      </c>
      <c r="AB71" s="195">
        <f t="shared" si="5"/>
        <v>440885.07</v>
      </c>
      <c r="AC71" s="195">
        <f t="shared" si="5"/>
        <v>818052.04000000015</v>
      </c>
      <c r="AD71" s="195">
        <f t="shared" si="5"/>
        <v>85229.93</v>
      </c>
      <c r="AE71" s="195">
        <f t="shared" si="5"/>
        <v>112502.81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75153.570000000007</v>
      </c>
      <c r="AL71" s="195">
        <f t="shared" si="6"/>
        <v>11397.64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14719.41</v>
      </c>
      <c r="AZ71" s="195">
        <f t="shared" si="6"/>
        <v>0</v>
      </c>
      <c r="BA71" s="195">
        <f t="shared" si="6"/>
        <v>0</v>
      </c>
      <c r="BB71" s="195">
        <f t="shared" si="6"/>
        <v>183664.39</v>
      </c>
      <c r="BC71" s="195">
        <f t="shared" si="6"/>
        <v>0</v>
      </c>
      <c r="BD71" s="195">
        <f t="shared" si="6"/>
        <v>39018.230000000003</v>
      </c>
      <c r="BE71" s="195">
        <f t="shared" si="6"/>
        <v>0</v>
      </c>
      <c r="BF71" s="195">
        <f t="shared" si="6"/>
        <v>98563.5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52659.715492137155</v>
      </c>
      <c r="BL71" s="195">
        <f t="shared" si="6"/>
        <v>39745.903135442379</v>
      </c>
      <c r="BM71" s="195">
        <f t="shared" si="6"/>
        <v>0</v>
      </c>
      <c r="BN71" s="195">
        <f t="shared" si="6"/>
        <v>943899.91</v>
      </c>
      <c r="BO71" s="195">
        <f t="shared" si="6"/>
        <v>0</v>
      </c>
      <c r="BP71" s="195">
        <f t="shared" ref="BP71:CC71" si="7">SUM(BP61:BP69)-BP70</f>
        <v>129498.57999999999</v>
      </c>
      <c r="BQ71" s="195">
        <f t="shared" si="7"/>
        <v>0</v>
      </c>
      <c r="BR71" s="195">
        <f t="shared" si="7"/>
        <v>42107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69558.713529397981</v>
      </c>
      <c r="BW71" s="195">
        <f t="shared" si="7"/>
        <v>330750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1912932.71</v>
      </c>
      <c r="CD71" s="245">
        <f>CD69-CD70</f>
        <v>-326016</v>
      </c>
      <c r="CE71" s="195">
        <f>SUM(CE61:CE69)-CE70</f>
        <v>8783170.8121569771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301">
        <f>IF(ISERR(VLOOKUP(VALUE(C$44),'reg data'!$A$3:$T$51,2,0)="TRUE"),0,VLOOKUP(VALUE(C$44),'reg data'!$A$3:$T$51,2,0))</f>
        <v>0</v>
      </c>
      <c r="D73" s="301">
        <f>IF(ISERR(VLOOKUP(VALUE(D$44),'reg data'!$A$3:$T$51,2,0)="TRUE"),0,VLOOKUP(VALUE(D$44),'reg data'!$A$3:$T$51,2,0))</f>
        <v>0</v>
      </c>
      <c r="E73" s="301">
        <f>IF(ISERR(VLOOKUP(VALUE(E$44),'reg data'!$A$3:$T$51,2,0)="TRUE"),0,VLOOKUP(VALUE(E$44),'reg data'!$A$3:$T$51,2,0))</f>
        <v>5035403.9500000011</v>
      </c>
      <c r="F73" s="301">
        <f>IF(ISERR(VLOOKUP(VALUE(F$44),'reg data'!$A$3:$T$51,2,0)="TRUE"),0,VLOOKUP(VALUE(F$44),'reg data'!$A$3:$T$51,2,0))</f>
        <v>0</v>
      </c>
      <c r="G73" s="301">
        <f>IF(ISERR(VLOOKUP(VALUE(G$44),'reg data'!$A$3:$T$51,2,0)="TRUE"),0,VLOOKUP(VALUE(G$44),'reg data'!$A$3:$T$51,2,0))</f>
        <v>0</v>
      </c>
      <c r="H73" s="301">
        <f>IF(ISERR(VLOOKUP(VALUE(H$44),'reg data'!$A$3:$T$51,2,0)="TRUE"),0,VLOOKUP(VALUE(H$44),'reg data'!$A$3:$T$51,2,0))</f>
        <v>0</v>
      </c>
      <c r="I73" s="301">
        <f>IF(ISERR(VLOOKUP(VALUE(I$44),'reg data'!$A$3:$T$51,2,0)="TRUE"),0,VLOOKUP(VALUE(I$44),'reg data'!$A$3:$T$51,2,0))</f>
        <v>0</v>
      </c>
      <c r="J73" s="301">
        <f>IF(ISERR(VLOOKUP(VALUE(J$44),'reg data'!$A$3:$T$51,2,0)="TRUE"),0,VLOOKUP(VALUE(J$44),'reg data'!$A$3:$T$51,2,0))</f>
        <v>0</v>
      </c>
      <c r="K73" s="301">
        <f>IF(ISERR(VLOOKUP(VALUE(K$44),'reg data'!$A$3:$T$51,2,0)="TRUE"),0,VLOOKUP(VALUE(K$44),'reg data'!$A$3:$T$51,2,0))</f>
        <v>0</v>
      </c>
      <c r="L73" s="301">
        <f>IF(ISERR(VLOOKUP(VALUE(L$44),'reg data'!$A$3:$T$51,2,0)="TRUE"),0,VLOOKUP(VALUE(L$44),'reg data'!$A$3:$T$51,2,0))</f>
        <v>0</v>
      </c>
      <c r="M73" s="301">
        <f>IF(ISERR(VLOOKUP(VALUE(M$44),'reg data'!$A$3:$T$51,2,0)="TRUE"),0,VLOOKUP(VALUE(M$44),'reg data'!$A$3:$T$51,2,0))</f>
        <v>0</v>
      </c>
      <c r="N73" s="301">
        <f>IF(ISERR(VLOOKUP(VALUE(N$44),'reg data'!$A$3:$T$51,2,0)="TRUE"),0,VLOOKUP(VALUE(N$44),'reg data'!$A$3:$T$51,2,0))</f>
        <v>0</v>
      </c>
      <c r="O73" s="301">
        <f>IF(ISERR(VLOOKUP(VALUE(O$44),'reg data'!$A$3:$T$51,2,0)="TRUE"),0,VLOOKUP(VALUE(O$44),'reg data'!$A$3:$T$51,2,0))</f>
        <v>0</v>
      </c>
      <c r="P73" s="301">
        <f>IF(ISERR(VLOOKUP(VALUE(P$44),'reg data'!$A$3:$T$51,2,0)="TRUE"),0,VLOOKUP(VALUE(P$44),'reg data'!$A$3:$T$51,2,0))</f>
        <v>15180.89</v>
      </c>
      <c r="Q73" s="301">
        <f>IF(ISERR(VLOOKUP(VALUE(Q$44),'reg data'!$A$3:$T$51,2,0)="TRUE"),0,VLOOKUP(VALUE(Q$44),'reg data'!$A$3:$T$51,2,0))</f>
        <v>0</v>
      </c>
      <c r="R73" s="301">
        <f>IF(ISERR(VLOOKUP(VALUE(R$44),'reg data'!$A$3:$T$51,2,0)="TRUE"),0,VLOOKUP(VALUE(R$44),'reg data'!$A$3:$T$51,2,0))</f>
        <v>0</v>
      </c>
      <c r="S73" s="301">
        <f>IF(ISERR(VLOOKUP(VALUE(S$44),'reg data'!$A$3:$T$51,2,0)="TRUE"),0,VLOOKUP(VALUE(S$44),'reg data'!$A$3:$T$51,2,0))</f>
        <v>0</v>
      </c>
      <c r="T73" s="301">
        <f>IF(ISERR(VLOOKUP(VALUE(T$44),'reg data'!$A$3:$T$51,2,0)="TRUE"),0,VLOOKUP(VALUE(T$44),'reg data'!$A$3:$T$51,2,0))</f>
        <v>93420.139999999985</v>
      </c>
      <c r="U73" s="301">
        <f>IF(ISERR(VLOOKUP(VALUE(U$44),'reg data'!$A$3:$T$51,2,0)="TRUE"),0,VLOOKUP(VALUE(U$44),'reg data'!$A$3:$T$51,2,0))</f>
        <v>1043015.96</v>
      </c>
      <c r="V73" s="301">
        <f>IF(ISERR(VLOOKUP(VALUE(V$44),'reg data'!$A$3:$T$51,2,0)="TRUE"),0,VLOOKUP(VALUE(V$44),'reg data'!$A$3:$T$51,2,0))</f>
        <v>52982.46</v>
      </c>
      <c r="W73" s="301">
        <f>IF(ISERR(VLOOKUP(VALUE(W$44),'reg data'!$A$3:$T$51,2,0)="TRUE"),0,VLOOKUP(VALUE(W$44),'reg data'!$A$3:$T$51,2,0))</f>
        <v>31528.57</v>
      </c>
      <c r="X73" s="301">
        <f>IF(ISERR(VLOOKUP(VALUE(X$44),'reg data'!$A$3:$T$51,2,0)="TRUE"),0,VLOOKUP(VALUE(X$44),'reg data'!$A$3:$T$51,2,0))</f>
        <v>204830.17999999996</v>
      </c>
      <c r="Y73" s="301">
        <f>IF(ISERR(VLOOKUP(VALUE(Y$44),'reg data'!$A$3:$T$51,2,0)="TRUE"),0,VLOOKUP(VALUE(Y$44),'reg data'!$A$3:$T$51,2,0))</f>
        <v>417132.93000000005</v>
      </c>
      <c r="Z73" s="301">
        <f>IF(ISERR(VLOOKUP(VALUE(Z$44),'reg data'!$A$3:$T$51,2,0)="TRUE"),0,VLOOKUP(VALUE(Z$44),'reg data'!$A$3:$T$51,2,0))</f>
        <v>0</v>
      </c>
      <c r="AA73" s="301">
        <f>IF(ISERR(VLOOKUP(VALUE(AA$44),'reg data'!$A$3:$T$51,2,0)="TRUE"),0,VLOOKUP(VALUE(AA$44),'reg data'!$A$3:$T$51,2,0))</f>
        <v>0</v>
      </c>
      <c r="AB73" s="301">
        <f>IF(ISERR(VLOOKUP(VALUE(AB$44),'reg data'!$A$3:$T$51,2,0)="TRUE"),0,VLOOKUP(VALUE(AB$44),'reg data'!$A$3:$T$51,2,0))</f>
        <v>3796719.4</v>
      </c>
      <c r="AC73" s="301">
        <f>IF(ISERR(VLOOKUP(VALUE(AC$44),'reg data'!$A$3:$T$51,2,0)="TRUE"),0,VLOOKUP(VALUE(AC$44),'reg data'!$A$3:$T$51,2,0))</f>
        <v>3956689.7399999998</v>
      </c>
      <c r="AD73" s="301">
        <f>IF(ISERR(VLOOKUP(VALUE(AD$44),'reg data'!$A$3:$T$51,2,0)="TRUE"),0,VLOOKUP(VALUE(AD$44),'reg data'!$A$3:$T$51,2,0))</f>
        <v>324011.84000000003</v>
      </c>
      <c r="AE73" s="301">
        <f>IF(ISERR(VLOOKUP(VALUE(AE$44),'reg data'!$A$3:$T$51,2,0)="TRUE"),0,VLOOKUP(VALUE(AE$44),'reg data'!$A$3:$T$51,2,0))</f>
        <v>314546.93</v>
      </c>
      <c r="AF73" s="301">
        <f>IF(ISERR(VLOOKUP(VALUE(AF$44),'reg data'!$A$3:$T$51,2,0)="TRUE"),0,VLOOKUP(VALUE(AF$44),'reg data'!$A$3:$T$51,2,0))</f>
        <v>0</v>
      </c>
      <c r="AG73" s="301">
        <f>IF(ISERR(VLOOKUP(VALUE(AG$44),'reg data'!$A$3:$T$51,2,0)="TRUE"),0,VLOOKUP(VALUE(AG$44),'reg data'!$A$3:$T$51,2,0))</f>
        <v>0</v>
      </c>
      <c r="AH73" s="301">
        <f>IF(ISERR(VLOOKUP(VALUE(AH$44),'reg data'!$A$3:$T$51,2,0)="TRUE"),0,VLOOKUP(VALUE(AH$44),'reg data'!$A$3:$T$51,2,0))</f>
        <v>0</v>
      </c>
      <c r="AI73" s="301">
        <f>IF(ISERR(VLOOKUP(VALUE(AI$44),'reg data'!$A$3:$T$51,2,0)="TRUE"),0,VLOOKUP(VALUE(AI$44),'reg data'!$A$3:$T$51,2,0))</f>
        <v>0</v>
      </c>
      <c r="AJ73" s="301">
        <f>IF(ISERR(VLOOKUP(VALUE(AJ$44),'reg data'!$A$3:$T$51,2,0)="TRUE"),0,VLOOKUP(VALUE(AJ$44),'reg data'!$A$3:$T$51,2,0))</f>
        <v>0</v>
      </c>
      <c r="AK73" s="301">
        <f>IF(ISERR(VLOOKUP(VALUE(AK$44),'reg data'!$A$3:$T$51,2,0)="TRUE"),0,VLOOKUP(VALUE(AK$44),'reg data'!$A$3:$T$51,2,0))</f>
        <v>329881.79000000004</v>
      </c>
      <c r="AL73" s="301">
        <f>IF(ISERR(VLOOKUP(VALUE(AL$44),'reg data'!$A$3:$T$51,2,0)="TRUE"),0,VLOOKUP(VALUE(AL$44),'reg data'!$A$3:$T$51,2,0))</f>
        <v>500644.24</v>
      </c>
      <c r="AM73" s="301">
        <f>IF(ISERR(VLOOKUP(VALUE(AM$44),'reg data'!$A$3:$T$51,2,0)="TRUE"),0,VLOOKUP(VALUE(AM$44),'reg data'!$A$3:$T$51,2,0))</f>
        <v>0</v>
      </c>
      <c r="AN73" s="301">
        <f>IF(ISERR(VLOOKUP(VALUE(AN$44),'reg data'!$A$3:$T$51,2,0)="TRUE"),0,VLOOKUP(VALUE(AN$44),'reg data'!$A$3:$T$51,2,0))</f>
        <v>0</v>
      </c>
      <c r="AO73" s="301">
        <f>IF(ISERR(VLOOKUP(VALUE(AO$44),'reg data'!$A$3:$T$51,2,0)="TRUE"),0,VLOOKUP(VALUE(AO$44),'reg data'!$A$3:$T$51,2,0))</f>
        <v>0</v>
      </c>
      <c r="AP73" s="301">
        <f>IF(ISERR(VLOOKUP(VALUE(AP$44),'reg data'!$A$3:$T$51,2,0)="TRUE"),0,VLOOKUP(VALUE(AP$44),'reg data'!$A$3:$T$51,2,0))</f>
        <v>0</v>
      </c>
      <c r="AQ73" s="301">
        <f>IF(ISERR(VLOOKUP(VALUE(AQ$44),'reg data'!$A$3:$T$51,2,0)="TRUE"),0,VLOOKUP(VALUE(AQ$44),'reg data'!$A$3:$T$51,2,0))</f>
        <v>0</v>
      </c>
      <c r="AR73" s="301">
        <f>IF(ISERR(VLOOKUP(VALUE(AR$44),'reg data'!$A$3:$T$51,2,0)="TRUE"),0,VLOOKUP(VALUE(AR$44),'reg data'!$A$3:$T$51,2,0))</f>
        <v>0</v>
      </c>
      <c r="AS73" s="301">
        <f>IF(ISERR(VLOOKUP(VALUE(AS$44),'reg data'!$A$3:$T$51,2,0)="TRUE"),0,VLOOKUP(VALUE(AS$44),'reg data'!$A$3:$T$51,2,0))</f>
        <v>0</v>
      </c>
      <c r="AT73" s="301">
        <f>IF(ISERR(VLOOKUP(VALUE(AT$44),'reg data'!$A$3:$T$51,2,0)="TRUE"),0,VLOOKUP(VALUE(AT$44),'reg data'!$A$3:$T$51,2,0))</f>
        <v>0</v>
      </c>
      <c r="AU73" s="301">
        <f>IF(ISERR(VLOOKUP(VALUE(AU$44),'reg data'!$A$3:$T$51,2,0)="TRUE"),0,VLOOKUP(VALUE(AU$44),'reg data'!$A$3:$T$51,2,0))</f>
        <v>0</v>
      </c>
      <c r="AV73" s="301">
        <f>IF(ISERR(VLOOKUP(VALUE(AV$44),'reg data'!$A$3:$T$51,2,0)="TRUE"),0,VLOOKUP(VALUE(AV$44),'reg data'!$A$3:$T$51,2,0))</f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16115989.020000001</v>
      </c>
      <c r="CF73" s="252"/>
    </row>
    <row r="74" spans="1:84" ht="12.6" customHeight="1" x14ac:dyDescent="0.2">
      <c r="A74" s="171" t="s">
        <v>246</v>
      </c>
      <c r="B74" s="175"/>
      <c r="C74" s="301">
        <f>IF(ISERR(VLOOKUP(VALUE(C$44),'reg data'!$A$3:$T$51,3,0)="TRUE"),0,VLOOKUP(VALUE(C$44),'reg data'!$A$3:$T$51,3,0))</f>
        <v>0</v>
      </c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5035403.9500000011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15180.89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93420.139999999985</v>
      </c>
      <c r="U75" s="195">
        <f t="shared" si="9"/>
        <v>1043015.96</v>
      </c>
      <c r="V75" s="195">
        <f t="shared" si="9"/>
        <v>52982.46</v>
      </c>
      <c r="W75" s="195">
        <f t="shared" si="9"/>
        <v>31528.57</v>
      </c>
      <c r="X75" s="195">
        <f t="shared" si="9"/>
        <v>204830.17999999996</v>
      </c>
      <c r="Y75" s="195">
        <f t="shared" si="9"/>
        <v>417132.93000000005</v>
      </c>
      <c r="Z75" s="195">
        <f t="shared" si="9"/>
        <v>0</v>
      </c>
      <c r="AA75" s="195">
        <f t="shared" si="9"/>
        <v>0</v>
      </c>
      <c r="AB75" s="195">
        <f t="shared" si="9"/>
        <v>3796719.4</v>
      </c>
      <c r="AC75" s="195">
        <f t="shared" si="9"/>
        <v>3956689.7399999998</v>
      </c>
      <c r="AD75" s="195">
        <f t="shared" si="9"/>
        <v>324011.84000000003</v>
      </c>
      <c r="AE75" s="195">
        <f t="shared" si="9"/>
        <v>314546.93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329881.79000000004</v>
      </c>
      <c r="AL75" s="195">
        <f t="shared" si="9"/>
        <v>500644.24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16115989.020000001</v>
      </c>
      <c r="CF75" s="252"/>
    </row>
    <row r="76" spans="1:84" ht="12.6" customHeight="1" x14ac:dyDescent="0.2">
      <c r="A76" s="171" t="s">
        <v>248</v>
      </c>
      <c r="B76" s="175"/>
      <c r="C76" s="184"/>
      <c r="D76" s="184"/>
      <c r="E76" s="185">
        <v>18258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18258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/>
      <c r="D77" s="184"/>
      <c r="E77" s="184">
        <v>1925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1925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/>
      <c r="D78" s="184"/>
      <c r="E78" s="184">
        <v>2939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2939</v>
      </c>
      <c r="CF78" s="195"/>
    </row>
    <row r="79" spans="1:84" ht="12.6" customHeight="1" x14ac:dyDescent="0.2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/>
      <c r="D80" s="187"/>
      <c r="E80" s="187">
        <v>9.6347605363984687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9.6347605363984687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1272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1274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1275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1311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64</v>
      </c>
      <c r="D111" s="174">
        <v>2281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26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26</v>
      </c>
    </row>
    <row r="128" spans="1:5" ht="12.6" customHeight="1" x14ac:dyDescent="0.2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35</v>
      </c>
      <c r="C138" s="189">
        <v>7</v>
      </c>
      <c r="D138" s="174">
        <v>22</v>
      </c>
      <c r="E138" s="175">
        <f>SUM(B138:D138)</f>
        <v>64</v>
      </c>
    </row>
    <row r="139" spans="1:6" ht="12.6" customHeight="1" x14ac:dyDescent="0.2">
      <c r="A139" s="173" t="s">
        <v>215</v>
      </c>
      <c r="B139" s="174">
        <v>1093</v>
      </c>
      <c r="C139" s="189">
        <v>317</v>
      </c>
      <c r="D139" s="174">
        <v>871</v>
      </c>
      <c r="E139" s="175">
        <f>SUM(B139:D139)</f>
        <v>2281</v>
      </c>
    </row>
    <row r="140" spans="1:6" ht="12.6" customHeight="1" x14ac:dyDescent="0.2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">
      <c r="A141" s="173" t="s">
        <v>245</v>
      </c>
      <c r="B141" s="174">
        <v>7717939</v>
      </c>
      <c r="C141" s="189">
        <v>1938525</v>
      </c>
      <c r="D141" s="174">
        <v>6459525</v>
      </c>
      <c r="E141" s="175">
        <f>SUM(B141:D141)</f>
        <v>16115989</v>
      </c>
      <c r="F141" s="199"/>
    </row>
    <row r="142" spans="1:6" ht="12.6" customHeight="1" x14ac:dyDescent="0.2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268223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f>32419-3399</f>
        <v>29020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411300.46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3302.3599999999997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246821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15898.44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974565.25999999989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291253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9788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301041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48300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-30976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17324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6297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-349636.81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-343339.81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/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/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">
      <c r="A197" s="173" t="s">
        <v>334</v>
      </c>
      <c r="B197" s="174">
        <v>405115.98</v>
      </c>
      <c r="C197" s="189"/>
      <c r="D197" s="174">
        <v>405115.98</v>
      </c>
      <c r="E197" s="175">
        <f t="shared" si="10"/>
        <v>0</v>
      </c>
    </row>
    <row r="198" spans="1:8" ht="12.6" customHeight="1" x14ac:dyDescent="0.2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8333.9</v>
      </c>
      <c r="C199" s="189"/>
      <c r="D199" s="174">
        <v>8333.9</v>
      </c>
      <c r="E199" s="175">
        <f t="shared" si="10"/>
        <v>0</v>
      </c>
    </row>
    <row r="200" spans="1:8" ht="12.6" customHeight="1" x14ac:dyDescent="0.2">
      <c r="A200" s="173" t="s">
        <v>337</v>
      </c>
      <c r="B200" s="174">
        <v>3934546</v>
      </c>
      <c r="C200" s="189"/>
      <c r="D200" s="174">
        <v>3934546</v>
      </c>
      <c r="E200" s="175">
        <f t="shared" si="10"/>
        <v>0</v>
      </c>
    </row>
    <row r="201" spans="1:8" ht="12.6" customHeight="1" x14ac:dyDescent="0.2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">
      <c r="A204" s="173" t="s">
        <v>203</v>
      </c>
      <c r="B204" s="175">
        <f>SUM(B195:B203)</f>
        <v>4347995.88</v>
      </c>
      <c r="C204" s="191">
        <f>SUM(C195:C203)</f>
        <v>0</v>
      </c>
      <c r="D204" s="175">
        <f>SUM(D195:D203)</f>
        <v>4347995.88</v>
      </c>
      <c r="E204" s="175">
        <f>SUM(E195:E203)</f>
        <v>0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">
      <c r="A210" s="173" t="s">
        <v>334</v>
      </c>
      <c r="B210" s="174">
        <v>183724.08000000002</v>
      </c>
      <c r="C210" s="189">
        <v>22966</v>
      </c>
      <c r="D210" s="174">
        <f>+B210+C210</f>
        <v>206690.08000000002</v>
      </c>
      <c r="E210" s="175">
        <f t="shared" si="11"/>
        <v>0</v>
      </c>
      <c r="H210" s="259"/>
    </row>
    <row r="211" spans="1:8" ht="12.6" customHeight="1" x14ac:dyDescent="0.2">
      <c r="A211" s="173" t="s">
        <v>335</v>
      </c>
      <c r="B211" s="174">
        <v>1666.78</v>
      </c>
      <c r="C211" s="189"/>
      <c r="D211" s="174">
        <f t="shared" ref="D211:D213" si="12">B211</f>
        <v>1666.78</v>
      </c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6111.53</v>
      </c>
      <c r="C212" s="189">
        <v>555</v>
      </c>
      <c r="D212" s="174">
        <f>B212+C212</f>
        <v>6666.53</v>
      </c>
      <c r="E212" s="175">
        <f t="shared" si="11"/>
        <v>0</v>
      </c>
      <c r="H212" s="259"/>
    </row>
    <row r="213" spans="1:8" ht="12.6" customHeight="1" x14ac:dyDescent="0.2">
      <c r="A213" s="173" t="s">
        <v>337</v>
      </c>
      <c r="B213" s="174">
        <v>2832480.94</v>
      </c>
      <c r="C213" s="189">
        <v>220062</v>
      </c>
      <c r="D213" s="174">
        <f>B213+C213</f>
        <v>3052542.94</v>
      </c>
      <c r="E213" s="175">
        <f t="shared" si="11"/>
        <v>0</v>
      </c>
      <c r="H213" s="259"/>
    </row>
    <row r="214" spans="1:8" ht="12.6" customHeight="1" x14ac:dyDescent="0.2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3023983.33</v>
      </c>
      <c r="C217" s="191">
        <f>SUM(C208:C216)</f>
        <v>243583</v>
      </c>
      <c r="D217" s="175">
        <f>SUM(D208:D216)</f>
        <v>3267566.33</v>
      </c>
      <c r="E217" s="175">
        <f>SUM(E208:E216)</f>
        <v>0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304" t="s">
        <v>1255</v>
      </c>
      <c r="C220" s="304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327058</v>
      </c>
      <c r="D221" s="172">
        <f>C221</f>
        <v>327058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/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5144945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1494331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3388412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10027688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3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4117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4117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10358863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952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400736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f>96241+304495</f>
        <v>400736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/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0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/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952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/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/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/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/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/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/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/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0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/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0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952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f>-54086+241</f>
        <v>-53845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>
        <f>12175+317534+5</f>
        <v>329714</v>
      </c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>
        <v>12676</v>
      </c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288545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f>-287592.86</f>
        <v>-287592.86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952.14000000001397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952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16115989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16115989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327058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10027688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4117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10358863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5757126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500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500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5757626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f>5325+3231774</f>
        <v>3237099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974566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324450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248454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3541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f>1711447+95002+11297+4740</f>
        <v>1822486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243583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301041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17324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f>6297-349636.81</f>
        <v>-343339.81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f>1954465.42-722000-1170645+1170644+722000</f>
        <v>1954464.42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8783668.6099999994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-3026042.6099999994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-3026042.6099999994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-3026042.6099999994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The Regional Hospital for Respiratory and Complex Care   H-0     FYE 06/30/2020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64</v>
      </c>
      <c r="C414" s="194">
        <f>E138</f>
        <v>64</v>
      </c>
      <c r="D414" s="179"/>
    </row>
    <row r="415" spans="1:5" ht="12.6" customHeight="1" x14ac:dyDescent="0.2">
      <c r="A415" s="179" t="s">
        <v>464</v>
      </c>
      <c r="B415" s="179">
        <f>D111</f>
        <v>2281</v>
      </c>
      <c r="C415" s="179">
        <f>E139</f>
        <v>2281</v>
      </c>
      <c r="D415" s="194">
        <f>SUM(C59:H59)+N59</f>
        <v>2281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0</v>
      </c>
    </row>
    <row r="424" spans="1:7" ht="12.6" customHeight="1" x14ac:dyDescent="0.2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3">C378</f>
        <v>3237099</v>
      </c>
      <c r="C427" s="179">
        <f t="shared" ref="C427:C434" si="14">CE61</f>
        <v>3237099.16</v>
      </c>
      <c r="D427" s="179"/>
    </row>
    <row r="428" spans="1:7" ht="12.6" customHeight="1" x14ac:dyDescent="0.2">
      <c r="A428" s="179" t="s">
        <v>3</v>
      </c>
      <c r="B428" s="179">
        <f t="shared" si="13"/>
        <v>974566</v>
      </c>
      <c r="C428" s="179">
        <f t="shared" si="14"/>
        <v>974565</v>
      </c>
      <c r="D428" s="179">
        <f>D173</f>
        <v>974565.25999999989</v>
      </c>
    </row>
    <row r="429" spans="1:7" ht="12.6" customHeight="1" x14ac:dyDescent="0.2">
      <c r="A429" s="179" t="s">
        <v>236</v>
      </c>
      <c r="B429" s="179">
        <f t="shared" si="13"/>
        <v>324450</v>
      </c>
      <c r="C429" s="179">
        <f t="shared" si="14"/>
        <v>324450</v>
      </c>
      <c r="D429" s="179"/>
    </row>
    <row r="430" spans="1:7" ht="12.6" customHeight="1" x14ac:dyDescent="0.2">
      <c r="A430" s="179" t="s">
        <v>237</v>
      </c>
      <c r="B430" s="179">
        <f t="shared" si="13"/>
        <v>248454</v>
      </c>
      <c r="C430" s="179">
        <f t="shared" si="14"/>
        <v>248454.16999999998</v>
      </c>
      <c r="D430" s="179"/>
    </row>
    <row r="431" spans="1:7" ht="12.6" customHeight="1" x14ac:dyDescent="0.2">
      <c r="A431" s="179" t="s">
        <v>444</v>
      </c>
      <c r="B431" s="179">
        <f t="shared" si="13"/>
        <v>3541</v>
      </c>
      <c r="C431" s="179">
        <f t="shared" si="14"/>
        <v>3541.3399999999997</v>
      </c>
      <c r="D431" s="179"/>
    </row>
    <row r="432" spans="1:7" ht="12.6" customHeight="1" x14ac:dyDescent="0.2">
      <c r="A432" s="179" t="s">
        <v>445</v>
      </c>
      <c r="B432" s="179">
        <f t="shared" si="13"/>
        <v>1822486</v>
      </c>
      <c r="C432" s="179">
        <f t="shared" si="14"/>
        <v>1822486.6021569774</v>
      </c>
      <c r="D432" s="179"/>
    </row>
    <row r="433" spans="1:7" ht="12.6" customHeight="1" x14ac:dyDescent="0.2">
      <c r="A433" s="179" t="s">
        <v>6</v>
      </c>
      <c r="B433" s="179">
        <f t="shared" si="13"/>
        <v>243583</v>
      </c>
      <c r="C433" s="179">
        <f t="shared" si="14"/>
        <v>243584</v>
      </c>
      <c r="D433" s="179">
        <f>C217</f>
        <v>243583</v>
      </c>
    </row>
    <row r="434" spans="1:7" ht="12.6" customHeight="1" x14ac:dyDescent="0.2">
      <c r="A434" s="179" t="s">
        <v>474</v>
      </c>
      <c r="B434" s="179">
        <f t="shared" si="13"/>
        <v>301041</v>
      </c>
      <c r="C434" s="179">
        <f t="shared" si="14"/>
        <v>301040.67000000004</v>
      </c>
      <c r="D434" s="179">
        <f>D177</f>
        <v>301041</v>
      </c>
    </row>
    <row r="435" spans="1:7" ht="12.6" customHeight="1" x14ac:dyDescent="0.2">
      <c r="A435" s="179" t="s">
        <v>447</v>
      </c>
      <c r="B435" s="179">
        <f t="shared" si="13"/>
        <v>17324</v>
      </c>
      <c r="C435" s="179"/>
      <c r="D435" s="179">
        <f>D181</f>
        <v>17324</v>
      </c>
    </row>
    <row r="436" spans="1:7" ht="12.6" customHeight="1" x14ac:dyDescent="0.2">
      <c r="A436" s="179" t="s">
        <v>475</v>
      </c>
      <c r="B436" s="179">
        <f t="shared" si="13"/>
        <v>-343339.81</v>
      </c>
      <c r="C436" s="179"/>
      <c r="D436" s="179">
        <f>D186</f>
        <v>-343339.81</v>
      </c>
    </row>
    <row r="437" spans="1:7" ht="12.6" customHeight="1" x14ac:dyDescent="0.2">
      <c r="A437" s="194" t="s">
        <v>449</v>
      </c>
      <c r="B437" s="194">
        <f t="shared" si="13"/>
        <v>0</v>
      </c>
      <c r="C437" s="194"/>
      <c r="D437" s="194">
        <f>D190</f>
        <v>0</v>
      </c>
    </row>
    <row r="438" spans="1:7" ht="12.6" customHeight="1" x14ac:dyDescent="0.2">
      <c r="A438" s="194" t="s">
        <v>476</v>
      </c>
      <c r="B438" s="194">
        <f>C386+C387+C388</f>
        <v>-326015.81</v>
      </c>
      <c r="C438" s="194">
        <f>CD69</f>
        <v>-326016</v>
      </c>
      <c r="D438" s="194">
        <f>D181+D186+D190</f>
        <v>-326015.81</v>
      </c>
    </row>
    <row r="439" spans="1:7" ht="12.6" customHeight="1" x14ac:dyDescent="0.2">
      <c r="A439" s="179" t="s">
        <v>451</v>
      </c>
      <c r="B439" s="194">
        <f>C389</f>
        <v>1954464.42</v>
      </c>
      <c r="C439" s="194">
        <f>SUM(C69:CC69)</f>
        <v>1954465.8699999999</v>
      </c>
      <c r="D439" s="179"/>
    </row>
    <row r="440" spans="1:7" ht="12.6" customHeight="1" x14ac:dyDescent="0.2">
      <c r="A440" s="179" t="s">
        <v>477</v>
      </c>
      <c r="B440" s="194">
        <f>B438+B439</f>
        <v>1628448.6099999999</v>
      </c>
      <c r="C440" s="194">
        <f>CE69</f>
        <v>1628449.8699999999</v>
      </c>
      <c r="D440" s="179"/>
    </row>
    <row r="441" spans="1:7" ht="12.6" customHeight="1" x14ac:dyDescent="0.2">
      <c r="A441" s="179" t="s">
        <v>478</v>
      </c>
      <c r="B441" s="179">
        <f>D390</f>
        <v>8783668.6099999994</v>
      </c>
      <c r="C441" s="179">
        <f>SUM(C427:C437)+C440</f>
        <v>8783670.8121569771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327058</v>
      </c>
      <c r="C444" s="179">
        <f>C363</f>
        <v>327058</v>
      </c>
      <c r="D444" s="179"/>
    </row>
    <row r="445" spans="1:7" ht="12.6" customHeight="1" x14ac:dyDescent="0.2">
      <c r="A445" s="179" t="s">
        <v>343</v>
      </c>
      <c r="B445" s="179">
        <f>D229</f>
        <v>10027688</v>
      </c>
      <c r="C445" s="179">
        <f>C364</f>
        <v>10027688</v>
      </c>
      <c r="D445" s="179"/>
    </row>
    <row r="446" spans="1:7" ht="12.6" customHeight="1" x14ac:dyDescent="0.2">
      <c r="A446" s="179" t="s">
        <v>351</v>
      </c>
      <c r="B446" s="179">
        <f>D236</f>
        <v>4117</v>
      </c>
      <c r="C446" s="179">
        <f>C365</f>
        <v>4117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10358863</v>
      </c>
      <c r="C448" s="179">
        <f>D367</f>
        <v>10358863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3</v>
      </c>
    </row>
    <row r="454" spans="1:7" ht="12.6" customHeight="1" x14ac:dyDescent="0.2">
      <c r="A454" s="179" t="s">
        <v>168</v>
      </c>
      <c r="B454" s="179">
        <f>C233</f>
        <v>4117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500</v>
      </c>
      <c r="C458" s="194">
        <f>CE70</f>
        <v>500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16115989</v>
      </c>
      <c r="C463" s="194">
        <f>CE73</f>
        <v>16115989.020000001</v>
      </c>
      <c r="D463" s="194">
        <f>E141+E147+E153</f>
        <v>16115989</v>
      </c>
    </row>
    <row r="464" spans="1:7" ht="12.6" customHeight="1" x14ac:dyDescent="0.2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">
      <c r="A465" s="179" t="s">
        <v>247</v>
      </c>
      <c r="B465" s="194">
        <f>D361</f>
        <v>16115989</v>
      </c>
      <c r="C465" s="194">
        <f>CE75</f>
        <v>16115989.020000001</v>
      </c>
      <c r="D465" s="194">
        <f>D463+D464</f>
        <v>16115989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5">C267</f>
        <v>0</v>
      </c>
      <c r="C468" s="179">
        <f>E195</f>
        <v>0</v>
      </c>
      <c r="D468" s="179"/>
    </row>
    <row r="469" spans="1:7" ht="12.6" customHeight="1" x14ac:dyDescent="0.2">
      <c r="A469" s="179" t="s">
        <v>333</v>
      </c>
      <c r="B469" s="179">
        <f t="shared" si="15"/>
        <v>0</v>
      </c>
      <c r="C469" s="179">
        <f>E196</f>
        <v>0</v>
      </c>
      <c r="D469" s="179"/>
    </row>
    <row r="470" spans="1:7" ht="12.6" customHeight="1" x14ac:dyDescent="0.2">
      <c r="A470" s="179" t="s">
        <v>334</v>
      </c>
      <c r="B470" s="179">
        <f t="shared" si="15"/>
        <v>0</v>
      </c>
      <c r="C470" s="179">
        <f>E197</f>
        <v>0</v>
      </c>
      <c r="D470" s="179"/>
    </row>
    <row r="471" spans="1:7" ht="12.6" customHeight="1" x14ac:dyDescent="0.2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5"/>
        <v>0</v>
      </c>
      <c r="C472" s="179">
        <f>E199</f>
        <v>0</v>
      </c>
      <c r="D472" s="179"/>
    </row>
    <row r="473" spans="1:7" ht="12.6" customHeight="1" x14ac:dyDescent="0.2">
      <c r="A473" s="179" t="s">
        <v>495</v>
      </c>
      <c r="B473" s="179">
        <f t="shared" si="15"/>
        <v>0</v>
      </c>
      <c r="C473" s="179">
        <f>SUM(E200:E201)</f>
        <v>0</v>
      </c>
      <c r="D473" s="179"/>
    </row>
    <row r="474" spans="1:7" ht="12.6" customHeight="1" x14ac:dyDescent="0.2">
      <c r="A474" s="179" t="s">
        <v>339</v>
      </c>
      <c r="B474" s="179">
        <f t="shared" si="15"/>
        <v>0</v>
      </c>
      <c r="C474" s="179">
        <f>E202</f>
        <v>0</v>
      </c>
      <c r="D474" s="179"/>
    </row>
    <row r="475" spans="1:7" ht="12.6" customHeight="1" x14ac:dyDescent="0.2">
      <c r="A475" s="179" t="s">
        <v>340</v>
      </c>
      <c r="B475" s="179">
        <f t="shared" si="15"/>
        <v>0</v>
      </c>
      <c r="C475" s="179">
        <f>E203</f>
        <v>0</v>
      </c>
      <c r="D475" s="179"/>
    </row>
    <row r="476" spans="1:7" ht="12.6" customHeight="1" x14ac:dyDescent="0.2">
      <c r="A476" s="179" t="s">
        <v>203</v>
      </c>
      <c r="B476" s="179">
        <f>D275</f>
        <v>0</v>
      </c>
      <c r="C476" s="179">
        <f>E204</f>
        <v>0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0</v>
      </c>
      <c r="C478" s="179">
        <f>E217</f>
        <v>0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952</v>
      </c>
    </row>
    <row r="482" spans="1:12" ht="12.6" customHeight="1" x14ac:dyDescent="0.2">
      <c r="A482" s="180" t="s">
        <v>499</v>
      </c>
      <c r="C482" s="180">
        <f>D339</f>
        <v>952.14000000001397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80" t="str">
        <f>C83</f>
        <v>202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6">IF(B496=0,"",IF(D496=0,"",B496/D496))</f>
        <v/>
      </c>
      <c r="G496" s="264" t="str">
        <f t="shared" si="16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6"/>
        <v/>
      </c>
      <c r="G497" s="263" t="str">
        <f t="shared" si="16"/>
        <v/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7359948.379999999</v>
      </c>
      <c r="C498" s="240">
        <f>E71</f>
        <v>3262777.5799999991</v>
      </c>
      <c r="D498" s="240">
        <f>'Prior Year'!E59</f>
        <v>5709</v>
      </c>
      <c r="E498" s="180">
        <f>E59</f>
        <v>2281</v>
      </c>
      <c r="F498" s="263">
        <f t="shared" si="16"/>
        <v>1289.1834612016114</v>
      </c>
      <c r="G498" s="263">
        <f t="shared" si="16"/>
        <v>1430.4154230600609</v>
      </c>
      <c r="H498" s="265" t="str">
        <f t="shared" si="17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6"/>
        <v/>
      </c>
      <c r="G499" s="263" t="str">
        <f t="shared" si="16"/>
        <v/>
      </c>
      <c r="H499" s="265" t="str">
        <f t="shared" si="17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6"/>
        <v/>
      </c>
      <c r="G500" s="263" t="str">
        <f t="shared" si="16"/>
        <v/>
      </c>
      <c r="H500" s="265" t="str">
        <f t="shared" si="17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6"/>
        <v/>
      </c>
      <c r="G502" s="263" t="str">
        <f t="shared" si="16"/>
        <v/>
      </c>
      <c r="H502" s="265" t="str">
        <f t="shared" si="17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6"/>
        <v/>
      </c>
      <c r="G503" s="263" t="str">
        <f t="shared" si="16"/>
        <v/>
      </c>
      <c r="H503" s="265" t="str">
        <f t="shared" si="17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6"/>
        <v/>
      </c>
      <c r="G508" s="263" t="str">
        <f t="shared" si="16"/>
        <v/>
      </c>
      <c r="H508" s="265" t="str">
        <f t="shared" si="17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7120.91</v>
      </c>
      <c r="C509" s="240">
        <f>P71</f>
        <v>1864.21</v>
      </c>
      <c r="D509" s="240">
        <f>'Prior Year'!P59</f>
        <v>0</v>
      </c>
      <c r="E509" s="180">
        <f>P59</f>
        <v>0</v>
      </c>
      <c r="F509" s="263" t="str">
        <f t="shared" si="16"/>
        <v/>
      </c>
      <c r="G509" s="263" t="str">
        <f t="shared" si="16"/>
        <v/>
      </c>
      <c r="H509" s="265" t="str">
        <f t="shared" si="17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6"/>
        <v/>
      </c>
      <c r="G510" s="263" t="str">
        <f t="shared" si="16"/>
        <v/>
      </c>
      <c r="H510" s="265" t="str">
        <f t="shared" si="17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6"/>
        <v/>
      </c>
      <c r="G511" s="263" t="str">
        <f t="shared" si="16"/>
        <v/>
      </c>
      <c r="H511" s="265" t="str">
        <f t="shared" si="17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-9881.3799999999992</v>
      </c>
      <c r="C512" s="240">
        <f>S71</f>
        <v>8332.98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140244.82999999999</v>
      </c>
      <c r="C513" s="240">
        <f>T71</f>
        <v>62104.88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532618.41</v>
      </c>
      <c r="C514" s="240">
        <f>U71</f>
        <v>209936.13999999998</v>
      </c>
      <c r="D514" s="240">
        <f>'Prior Year'!U59</f>
        <v>0</v>
      </c>
      <c r="E514" s="180">
        <f>U59</f>
        <v>0</v>
      </c>
      <c r="F514" s="263" t="str">
        <f t="shared" si="18"/>
        <v/>
      </c>
      <c r="G514" s="263" t="str">
        <f t="shared" si="18"/>
        <v/>
      </c>
      <c r="H514" s="265" t="str">
        <f t="shared" si="17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12619.82</v>
      </c>
      <c r="C515" s="240">
        <f>V71</f>
        <v>5687.61</v>
      </c>
      <c r="D515" s="240">
        <f>'Prior Year'!V59</f>
        <v>0</v>
      </c>
      <c r="E515" s="180">
        <f>V59</f>
        <v>0</v>
      </c>
      <c r="F515" s="263" t="str">
        <f t="shared" si="18"/>
        <v/>
      </c>
      <c r="G515" s="263" t="str">
        <f t="shared" si="18"/>
        <v/>
      </c>
      <c r="H515" s="265" t="str">
        <f t="shared" si="17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3275.24</v>
      </c>
      <c r="C516" s="240">
        <f>W71</f>
        <v>4183.08</v>
      </c>
      <c r="D516" s="240">
        <f>'Prior Year'!W59</f>
        <v>0</v>
      </c>
      <c r="E516" s="180">
        <f>W59</f>
        <v>0</v>
      </c>
      <c r="F516" s="263" t="str">
        <f t="shared" si="18"/>
        <v/>
      </c>
      <c r="G516" s="263" t="str">
        <f t="shared" si="18"/>
        <v/>
      </c>
      <c r="H516" s="265" t="str">
        <f t="shared" si="17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12891.81</v>
      </c>
      <c r="C517" s="240">
        <f>X71</f>
        <v>4055.91</v>
      </c>
      <c r="D517" s="240">
        <f>'Prior Year'!X59</f>
        <v>0</v>
      </c>
      <c r="E517" s="180">
        <f>X59</f>
        <v>0</v>
      </c>
      <c r="F517" s="263" t="str">
        <f t="shared" si="18"/>
        <v/>
      </c>
      <c r="G517" s="263" t="str">
        <f t="shared" si="18"/>
        <v/>
      </c>
      <c r="H517" s="265" t="str">
        <f t="shared" si="17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197338.62</v>
      </c>
      <c r="C518" s="240">
        <f>Y71</f>
        <v>149905.29999999999</v>
      </c>
      <c r="D518" s="240">
        <f>'Prior Year'!Y59</f>
        <v>0</v>
      </c>
      <c r="E518" s="180">
        <f>Y59</f>
        <v>0</v>
      </c>
      <c r="F518" s="263" t="str">
        <f t="shared" si="18"/>
        <v/>
      </c>
      <c r="G518" s="263" t="str">
        <f t="shared" si="18"/>
        <v/>
      </c>
      <c r="H518" s="265" t="str">
        <f t="shared" si="17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8"/>
        <v/>
      </c>
      <c r="G519" s="263" t="str">
        <f t="shared" si="18"/>
        <v/>
      </c>
      <c r="H519" s="265" t="str">
        <f t="shared" si="17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8"/>
        <v/>
      </c>
      <c r="G520" s="263" t="str">
        <f t="shared" si="18"/>
        <v/>
      </c>
      <c r="H520" s="265" t="str">
        <f t="shared" si="17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1774829.04</v>
      </c>
      <c r="C521" s="240">
        <f>AB71</f>
        <v>440885.07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1728839.03</v>
      </c>
      <c r="C522" s="240">
        <f>AC71</f>
        <v>818052.04000000015</v>
      </c>
      <c r="D522" s="240">
        <f>'Prior Year'!AC59</f>
        <v>0</v>
      </c>
      <c r="E522" s="180">
        <f>AC59</f>
        <v>0</v>
      </c>
      <c r="F522" s="263" t="str">
        <f t="shared" si="18"/>
        <v/>
      </c>
      <c r="G522" s="263" t="str">
        <f t="shared" si="18"/>
        <v/>
      </c>
      <c r="H522" s="265" t="str">
        <f t="shared" si="17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254299.41</v>
      </c>
      <c r="C523" s="240">
        <f>AD71</f>
        <v>85229.93</v>
      </c>
      <c r="D523" s="240">
        <f>'Prior Year'!AD59</f>
        <v>0</v>
      </c>
      <c r="E523" s="180">
        <f>AD59</f>
        <v>0</v>
      </c>
      <c r="F523" s="263" t="str">
        <f t="shared" si="18"/>
        <v/>
      </c>
      <c r="G523" s="263" t="str">
        <f t="shared" si="18"/>
        <v/>
      </c>
      <c r="H523" s="265" t="str">
        <f t="shared" si="17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298807</v>
      </c>
      <c r="C524" s="240">
        <f>AE71</f>
        <v>112502.81</v>
      </c>
      <c r="D524" s="240">
        <f>'Prior Year'!AE59</f>
        <v>0</v>
      </c>
      <c r="E524" s="180">
        <f>AE59</f>
        <v>0</v>
      </c>
      <c r="F524" s="263" t="str">
        <f t="shared" si="18"/>
        <v/>
      </c>
      <c r="G524" s="263" t="str">
        <f t="shared" si="18"/>
        <v/>
      </c>
      <c r="H524" s="265" t="str">
        <f t="shared" si="17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8"/>
        <v/>
      </c>
      <c r="G526" s="263" t="str">
        <f t="shared" si="18"/>
        <v/>
      </c>
      <c r="H526" s="265" t="str">
        <f t="shared" si="17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9">IF(B528=0,"",IF(D528=0,"",B528/D528))</f>
        <v/>
      </c>
      <c r="G528" s="263" t="str">
        <f t="shared" si="19"/>
        <v/>
      </c>
      <c r="H528" s="265" t="str">
        <f t="shared" si="17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9"/>
        <v/>
      </c>
      <c r="G529" s="263" t="str">
        <f t="shared" si="19"/>
        <v/>
      </c>
      <c r="H529" s="265" t="str">
        <f t="shared" si="17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183435.83</v>
      </c>
      <c r="C530" s="240">
        <f>AK71</f>
        <v>75153.570000000007</v>
      </c>
      <c r="D530" s="240">
        <f>'Prior Year'!AK59</f>
        <v>0</v>
      </c>
      <c r="E530" s="180">
        <f>AK59</f>
        <v>0</v>
      </c>
      <c r="F530" s="263" t="str">
        <f t="shared" si="19"/>
        <v/>
      </c>
      <c r="G530" s="263" t="str">
        <f t="shared" si="19"/>
        <v/>
      </c>
      <c r="H530" s="265" t="str">
        <f t="shared" si="17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27215.09</v>
      </c>
      <c r="C531" s="240">
        <f>AL71</f>
        <v>11397.64</v>
      </c>
      <c r="D531" s="240">
        <f>'Prior Year'!AL59</f>
        <v>0</v>
      </c>
      <c r="E531" s="180">
        <f>AL59</f>
        <v>0</v>
      </c>
      <c r="F531" s="263" t="str">
        <f t="shared" si="19"/>
        <v/>
      </c>
      <c r="G531" s="263" t="str">
        <f t="shared" si="19"/>
        <v/>
      </c>
      <c r="H531" s="265" t="str">
        <f t="shared" si="17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9"/>
        <v/>
      </c>
      <c r="G534" s="263" t="str">
        <f t="shared" si="19"/>
        <v/>
      </c>
      <c r="H534" s="265" t="str">
        <f t="shared" si="17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9"/>
        <v/>
      </c>
      <c r="G535" s="263" t="str">
        <f t="shared" si="19"/>
        <v/>
      </c>
      <c r="H535" s="265" t="str">
        <f t="shared" si="17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9"/>
        <v/>
      </c>
      <c r="G539" s="263" t="str">
        <f t="shared" si="19"/>
        <v/>
      </c>
      <c r="H539" s="265" t="str">
        <f t="shared" si="17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37066.479999999996</v>
      </c>
      <c r="C544" s="240">
        <f>AY71</f>
        <v>14719.41</v>
      </c>
      <c r="D544" s="240">
        <f>'Prior Year'!AY59</f>
        <v>3392</v>
      </c>
      <c r="E544" s="180">
        <f>AY59</f>
        <v>1925</v>
      </c>
      <c r="F544" s="263">
        <f t="shared" ref="F544:G550" si="20">IF(B544=0,"",IF(D544=0,"",B544/D544))</f>
        <v>10.927617924528301</v>
      </c>
      <c r="G544" s="263">
        <f t="shared" si="20"/>
        <v>7.646446753246753</v>
      </c>
      <c r="H544" s="265">
        <f t="shared" si="17"/>
        <v>-0.30026408261553328</v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20"/>
        <v/>
      </c>
      <c r="G545" s="263" t="str">
        <f t="shared" si="20"/>
        <v/>
      </c>
      <c r="H545" s="265" t="str">
        <f t="shared" si="17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354242.92677403847</v>
      </c>
      <c r="C547" s="240">
        <f>BB71</f>
        <v>183664.39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77223.806432692305</v>
      </c>
      <c r="C549" s="240">
        <f>BD71</f>
        <v>39018.230000000003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0</v>
      </c>
      <c r="C550" s="240">
        <f>BE71</f>
        <v>0</v>
      </c>
      <c r="D550" s="240">
        <f>'Prior Year'!BE59</f>
        <v>18258</v>
      </c>
      <c r="E550" s="180">
        <f>BE59</f>
        <v>18258</v>
      </c>
      <c r="F550" s="263" t="str">
        <f t="shared" si="20"/>
        <v/>
      </c>
      <c r="G550" s="263" t="str">
        <f t="shared" si="20"/>
        <v/>
      </c>
      <c r="H550" s="265" t="str">
        <f t="shared" si="17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197127</v>
      </c>
      <c r="C551" s="240">
        <f>BF71</f>
        <v>98563.5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45781.301370000001</v>
      </c>
      <c r="C556" s="240">
        <f>BK71</f>
        <v>52659.715492137155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44932.264439999999</v>
      </c>
      <c r="C557" s="240">
        <f>BL71</f>
        <v>39745.903135442379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1355077.94</v>
      </c>
      <c r="C559" s="240">
        <f>BN71</f>
        <v>943899.91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305299.74</v>
      </c>
      <c r="C561" s="240">
        <f>BP71</f>
        <v>129498.57999999999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4</v>
      </c>
      <c r="C563" s="240">
        <f>BR71</f>
        <v>42107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68938.528200000001</v>
      </c>
      <c r="C567" s="240">
        <f>BV71</f>
        <v>69558.713529397981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702788.5</v>
      </c>
      <c r="C568" s="240">
        <f>BW71</f>
        <v>330750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0</v>
      </c>
      <c r="C570" s="240">
        <f>BY71</f>
        <v>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16885.370000000003</v>
      </c>
      <c r="C574" s="240">
        <f>CC71</f>
        <v>1912932.71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137563</v>
      </c>
      <c r="C575" s="240">
        <f>CD71</f>
        <v>-326016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18258</v>
      </c>
      <c r="E612" s="180">
        <f>SUM(C624:D647)+SUM(C668:D713)</f>
        <v>5796839.612156976</v>
      </c>
      <c r="F612" s="180">
        <f>CE64-(AX64+BD64+BE64+BG64+BJ64+BN64+BP64+BQ64+CB64+CC64+CD64)</f>
        <v>238497.58</v>
      </c>
      <c r="G612" s="180">
        <f>CE77-(AX77+AY77+BD77+BE77+BG77+BJ77+BN77+BP77+BQ77+CB77+CC77+CD77)</f>
        <v>1925</v>
      </c>
      <c r="H612" s="197">
        <f>CE60-(AX60+AY60+AZ60+BD60+BE60+BG60+BJ60+BN60+BO60+BP60+BQ60+BR60+CB60+CC60+CD60)</f>
        <v>28.543917624521075</v>
      </c>
      <c r="I612" s="180">
        <f>CE78-(AX78+AY78+AZ78+BD78+BE78+BF78+BG78+BJ78+BN78+BO78+BP78+BQ78+BR78+CB78+CC78+CD78)</f>
        <v>2939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16115989.020000001</v>
      </c>
      <c r="L612" s="197">
        <f>CE80-(AW80+AX80+AY80+AZ80+BA80+BB80+BC80+BD80+BE80+BF80+BG80+BH80+BI80+BJ80+BK80+BL80+BM80+BN80+BO80+BP80+BQ80+BR80+BS80+BT80+BU80+BV80+BW80+BX80+BY80+BZ80+CA80+CB80+CC80+CD80)</f>
        <v>9.6347605363984687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-326016</v>
      </c>
      <c r="D615" s="266">
        <f>SUM(C614:C615)</f>
        <v>-326016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943899.91</v>
      </c>
      <c r="D619" s="180">
        <f>(D615/D612)*BN76</f>
        <v>0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1912932.71</v>
      </c>
      <c r="D620" s="180">
        <f>(D615/D612)*CC76</f>
        <v>0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129498.57999999999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2986331.2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39018.230000000003</v>
      </c>
      <c r="D624" s="180">
        <f>(D615/D612)*BD76</f>
        <v>0</v>
      </c>
      <c r="E624" s="180">
        <f>(E623/E612)*SUM(C624:D624)</f>
        <v>20100.842081849318</v>
      </c>
      <c r="F624" s="180">
        <f>SUM(C624:E624)</f>
        <v>59119.072081849321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14719.41</v>
      </c>
      <c r="D625" s="180">
        <f>(D615/D612)*AY76</f>
        <v>0</v>
      </c>
      <c r="E625" s="180">
        <f>(E623/E612)*SUM(C625:D625)</f>
        <v>7582.9307466790169</v>
      </c>
      <c r="F625" s="180">
        <f>(F624/F612)*AY64</f>
        <v>0</v>
      </c>
      <c r="G625" s="180">
        <f>SUM(C625:F625)</f>
        <v>22302.340746679016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42107</v>
      </c>
      <c r="D626" s="180">
        <f>(D615/D612)*BR76</f>
        <v>0</v>
      </c>
      <c r="E626" s="180">
        <f>(E623/E612)*SUM(C626:D626)</f>
        <v>21692.069515721989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63799.069515721989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98563.5</v>
      </c>
      <c r="D629" s="180">
        <f>(D615/D612)*BF76</f>
        <v>0</v>
      </c>
      <c r="E629" s="180">
        <f>(E623/E612)*SUM(C629:D629)</f>
        <v>50776.504944851549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149340.00494485156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 t="e">
        <f>(J630/J612)*AW79</f>
        <v>#DIV/0!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183664.39</v>
      </c>
      <c r="D632" s="180">
        <f>(D615/D612)*BB76</f>
        <v>0</v>
      </c>
      <c r="E632" s="180">
        <f>(E623/E612)*SUM(C632:D632)</f>
        <v>94617.539018279014</v>
      </c>
      <c r="F632" s="180">
        <f>(F624/F612)*BB64</f>
        <v>0</v>
      </c>
      <c r="G632" s="180">
        <f>(G625/G612)*BB77</f>
        <v>0</v>
      </c>
      <c r="H632" s="180">
        <f>(H628/H612)*BB60</f>
        <v>4076.4278111050235</v>
      </c>
      <c r="I632" s="180">
        <f>(I629/I612)*BB78</f>
        <v>0</v>
      </c>
      <c r="J632" s="180" t="e">
        <f>(J630/J612)*BB79</f>
        <v>#DIV/0!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 t="e">
        <f>(J630/J612)*BC79</f>
        <v>#DIV/0!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 t="e">
        <f>(J630/J612)*BI79</f>
        <v>#DIV/0!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52659.715492137155</v>
      </c>
      <c r="D635" s="180">
        <f>(D615/D612)*BK76</f>
        <v>0</v>
      </c>
      <c r="E635" s="180">
        <f>(E623/E612)*SUM(C635:D635)</f>
        <v>27128.463417806572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 t="e">
        <f>(J630/J612)*BK79</f>
        <v>#DIV/0!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 t="e">
        <f>(J630/J612)*BH79</f>
        <v>#DIV/0!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39745.903135442379</v>
      </c>
      <c r="D637" s="180">
        <f>(D615/D612)*BL76</f>
        <v>0</v>
      </c>
      <c r="E637" s="180">
        <f>(E623/E612)*SUM(C637:D637)</f>
        <v>20475.71410404846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 t="e">
        <f>(J630/J612)*BL79</f>
        <v>#DIV/0!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 t="e">
        <f>(J630/J612)*BM79</f>
        <v>#DIV/0!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 t="e">
        <f>(J630/J612)*BS79</f>
        <v>#DIV/0!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 t="e">
        <f>(J630/J612)*BT79</f>
        <v>#DIV/0!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 t="e">
        <f>(J630/J612)*BU79</f>
        <v>#DIV/0!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69558.713529397981</v>
      </c>
      <c r="D642" s="180">
        <f>(D615/D612)*BV76</f>
        <v>0</v>
      </c>
      <c r="E642" s="180">
        <f>(E623/E612)*SUM(C642:D642)</f>
        <v>35834.242508463976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 t="e">
        <f>(J630/J612)*BV79</f>
        <v>#DIV/0!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330750</v>
      </c>
      <c r="D643" s="180">
        <f>(D615/D612)*BW76</f>
        <v>0</v>
      </c>
      <c r="E643" s="180">
        <f>(E623/E612)*SUM(C643:D643)</f>
        <v>170390.95619077701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 t="e">
        <f>(J630/J612)*BW79</f>
        <v>#DIV/0!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3531102.0621569781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1">ROUND(SUM(D668:L668),0)</f>
        <v>#DIV/0!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1"/>
        <v>#DIV/0!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3262777.5799999991</v>
      </c>
      <c r="D670" s="180">
        <f>(D615/D612)*E76</f>
        <v>-326016</v>
      </c>
      <c r="E670" s="180">
        <f>(E623/E612)*SUM(C670:D670)</f>
        <v>1512917.9553153042</v>
      </c>
      <c r="F670" s="180">
        <f>(F624/F612)*E64</f>
        <v>40407.135696711484</v>
      </c>
      <c r="G670" s="180">
        <f>(G625/G612)*E77</f>
        <v>22302.340746679016</v>
      </c>
      <c r="H670" s="180">
        <f>(H628/H612)*E60</f>
        <v>47113.762601508759</v>
      </c>
      <c r="I670" s="180">
        <f>(I629/I612)*E78</f>
        <v>149340.00494485156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1"/>
        <v>#DIV/0!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1"/>
        <v>#DIV/0!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1"/>
        <v>#DIV/0!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1"/>
        <v>#DIV/0!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1"/>
        <v>#DIV/0!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1"/>
        <v>#DIV/0!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1"/>
        <v>#DIV/0!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1"/>
        <v>#DIV/0!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1"/>
        <v>#DIV/0!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1"/>
        <v>#DIV/0!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1"/>
        <v>#DIV/0!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1864.21</v>
      </c>
      <c r="D681" s="180">
        <f>(D615/D612)*P76</f>
        <v>0</v>
      </c>
      <c r="E681" s="180">
        <f>(E623/E612)*SUM(C681:D681)</f>
        <v>960.37649112746305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1"/>
        <v>#DIV/0!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1"/>
        <v>#DIV/0!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1"/>
        <v>#DIV/0!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8332.98</v>
      </c>
      <c r="D684" s="180">
        <f>(D615/D612)*S76</f>
        <v>0</v>
      </c>
      <c r="E684" s="180">
        <f>(E623/E612)*SUM(C684:D684)</f>
        <v>4292.8629784387631</v>
      </c>
      <c r="F684" s="180">
        <f>(F624/F612)*S64</f>
        <v>2065.5892830300786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1"/>
        <v>#DIV/0!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62104.88</v>
      </c>
      <c r="D685" s="180">
        <f>(D615/D612)*T76</f>
        <v>0</v>
      </c>
      <c r="E685" s="180">
        <f>(E623/E612)*SUM(C685:D685)</f>
        <v>31994.285373585677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1"/>
        <v>#DIV/0!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209936.13999999998</v>
      </c>
      <c r="D686" s="180">
        <f>(D615/D612)*U76</f>
        <v>0</v>
      </c>
      <c r="E686" s="180">
        <f>(E623/E612)*SUM(C686:D686)</f>
        <v>108151.83562691104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1"/>
        <v>#DIV/0!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5687.61</v>
      </c>
      <c r="D687" s="180">
        <f>(D615/D612)*V76</f>
        <v>0</v>
      </c>
      <c r="E687" s="180">
        <f>(E623/E612)*SUM(C687:D687)</f>
        <v>2930.0598831148154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1"/>
        <v>#DIV/0!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4183.08</v>
      </c>
      <c r="D688" s="180">
        <f>(D615/D612)*W76</f>
        <v>0</v>
      </c>
      <c r="E688" s="180">
        <f>(E623/E612)*SUM(C688:D688)</f>
        <v>2154.9780832124429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1"/>
        <v>#DIV/0!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4055.91</v>
      </c>
      <c r="D689" s="180">
        <f>(D615/D612)*X76</f>
        <v>0</v>
      </c>
      <c r="E689" s="180">
        <f>(E623/E612)*SUM(C689:D689)</f>
        <v>2089.4644992403155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1"/>
        <v>#DIV/0!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149905.29999999999</v>
      </c>
      <c r="D690" s="180">
        <f>(D615/D612)*Y76</f>
        <v>0</v>
      </c>
      <c r="E690" s="180">
        <f>(E623/E612)*SUM(C690:D690)</f>
        <v>77226.02390042413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1"/>
        <v>#DIV/0!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1"/>
        <v>#DIV/0!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1"/>
        <v>#DIV/0!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440885.07</v>
      </c>
      <c r="D693" s="180">
        <f>(D615/D612)*AB76</f>
        <v>0</v>
      </c>
      <c r="E693" s="180">
        <f>(E623/E612)*SUM(C693:D693)</f>
        <v>227128.73362823177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1"/>
        <v>#DIV/0!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818052.04000000015</v>
      </c>
      <c r="D694" s="180">
        <f>(D615/D612)*AC76</f>
        <v>0</v>
      </c>
      <c r="E694" s="180">
        <f>(E623/E612)*SUM(C694:D694)</f>
        <v>421432.10675560328</v>
      </c>
      <c r="F694" s="180">
        <f>(F624/F612)*AC64</f>
        <v>16641.473757241412</v>
      </c>
      <c r="G694" s="180">
        <f>(G625/G612)*AC77</f>
        <v>0</v>
      </c>
      <c r="H694" s="180">
        <f>(H628/H612)*AC60</f>
        <v>12608.879103108209</v>
      </c>
      <c r="I694" s="180">
        <f>(I629/I612)*AC78</f>
        <v>0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1"/>
        <v>#DIV/0!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85229.93</v>
      </c>
      <c r="D695" s="180">
        <f>(D615/D612)*AD76</f>
        <v>0</v>
      </c>
      <c r="E695" s="180">
        <f>(E623/E612)*SUM(C695:D695)</f>
        <v>43907.51101669838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1"/>
        <v>#DIV/0!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112502.81</v>
      </c>
      <c r="D696" s="180">
        <f>(D615/D612)*AE76</f>
        <v>0</v>
      </c>
      <c r="E696" s="180">
        <f>(E623/E612)*SUM(C696:D696)</f>
        <v>57957.555162658529</v>
      </c>
      <c r="F696" s="180">
        <f>(F624/F612)*AE64</f>
        <v>4.8733448663468941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1"/>
        <v>#DIV/0!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1"/>
        <v>#DIV/0!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1"/>
        <v>#DIV/0!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1"/>
        <v>#DIV/0!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1"/>
        <v>#DIV/0!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1"/>
        <v>#DIV/0!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75153.570000000007</v>
      </c>
      <c r="D702" s="180">
        <f>(D615/D612)*AK76</f>
        <v>0</v>
      </c>
      <c r="E702" s="180">
        <f>(E623/E612)*SUM(C702:D702)</f>
        <v>38716.51898246559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1"/>
        <v>#DIV/0!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11397.64</v>
      </c>
      <c r="D703" s="180">
        <f>(D615/D612)*AL76</f>
        <v>0</v>
      </c>
      <c r="E703" s="180">
        <f>(E623/E612)*SUM(C703:D703)</f>
        <v>5871.6697745071733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1"/>
        <v>#DIV/0!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1"/>
        <v>#DIV/0!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1"/>
        <v>#DIV/0!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1"/>
        <v>#DIV/0!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1"/>
        <v>#DIV/0!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1"/>
        <v>#DIV/0!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1"/>
        <v>#DIV/0!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1"/>
        <v>#DIV/0!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1"/>
        <v>#DIV/0!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1"/>
        <v>#DIV/0!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1"/>
        <v>#DIV/0!</v>
      </c>
      <c r="N713" s="199" t="s">
        <v>741</v>
      </c>
    </row>
    <row r="715" spans="1:83" ht="12.6" customHeight="1" x14ac:dyDescent="0.2">
      <c r="C715" s="180">
        <f>SUM(C614:C647)+SUM(C668:C713)</f>
        <v>8783170.8121569753</v>
      </c>
      <c r="D715" s="180">
        <f>SUM(D616:D647)+SUM(D668:D713)</f>
        <v>-326016</v>
      </c>
      <c r="E715" s="180">
        <f>SUM(E624:E647)+SUM(E668:E713)</f>
        <v>2986331.2000000007</v>
      </c>
      <c r="F715" s="180">
        <f>SUM(F625:F648)+SUM(F668:F713)</f>
        <v>59119.072081849321</v>
      </c>
      <c r="G715" s="180">
        <f>SUM(G626:G647)+SUM(G668:G713)</f>
        <v>22302.340746679016</v>
      </c>
      <c r="H715" s="180">
        <f>SUM(H629:H647)+SUM(H668:H713)</f>
        <v>63799.069515721989</v>
      </c>
      <c r="I715" s="180">
        <f>SUM(I630:I647)+SUM(I668:I713)</f>
        <v>149340.00494485156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">
      <c r="C716" s="180">
        <f>CE71</f>
        <v>8783170.8121569771</v>
      </c>
      <c r="D716" s="180">
        <f>D615</f>
        <v>-326016</v>
      </c>
      <c r="E716" s="180">
        <f>E623</f>
        <v>2986331.2</v>
      </c>
      <c r="F716" s="180">
        <f>F624</f>
        <v>59119.072081849321</v>
      </c>
      <c r="G716" s="180">
        <f>G625</f>
        <v>22302.340746679016</v>
      </c>
      <c r="H716" s="180">
        <f>H628</f>
        <v>63799.069515721989</v>
      </c>
      <c r="I716" s="180">
        <f>I629</f>
        <v>149340.00494485156</v>
      </c>
      <c r="J716" s="180">
        <f>J630</f>
        <v>0</v>
      </c>
      <c r="K716" s="180" t="e">
        <f>K644</f>
        <v>#DIV/0!</v>
      </c>
      <c r="L716" s="180" t="e">
        <f>L647</f>
        <v>#DIV/0!</v>
      </c>
      <c r="M716" s="180">
        <f>C648</f>
        <v>3531102.0621569781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202*2020*A</v>
      </c>
      <c r="B722" s="276">
        <f>ROUND(C165,0)</f>
        <v>268223</v>
      </c>
      <c r="C722" s="276">
        <f>ROUND(C166,0)</f>
        <v>0</v>
      </c>
      <c r="D722" s="276">
        <f>ROUND(C167,0)</f>
        <v>29020</v>
      </c>
      <c r="E722" s="276">
        <f>ROUND(C168,0)</f>
        <v>411300</v>
      </c>
      <c r="F722" s="276">
        <f>ROUND(C169,0)</f>
        <v>3302</v>
      </c>
      <c r="G722" s="276">
        <f>ROUND(C170,0)</f>
        <v>246821</v>
      </c>
      <c r="H722" s="276">
        <f>ROUND(C171+C172,0)</f>
        <v>15898</v>
      </c>
      <c r="I722" s="276">
        <f>ROUND(C175,0)</f>
        <v>291253</v>
      </c>
      <c r="J722" s="276">
        <f>ROUND(C176,0)</f>
        <v>9788</v>
      </c>
      <c r="K722" s="276">
        <f>ROUND(C179,0)</f>
        <v>48300</v>
      </c>
      <c r="L722" s="276">
        <f>ROUND(C180,0)</f>
        <v>-30976</v>
      </c>
      <c r="M722" s="276">
        <f>ROUND(C183,0)</f>
        <v>6297</v>
      </c>
      <c r="N722" s="276">
        <f>ROUND(C184,0)</f>
        <v>-349637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405116</v>
      </c>
      <c r="Y722" s="276">
        <f>ROUND(C197,0)</f>
        <v>0</v>
      </c>
      <c r="Z722" s="276">
        <f>ROUND(D197,0)</f>
        <v>405116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8334</v>
      </c>
      <c r="AE722" s="276">
        <f>ROUND(C199,0)</f>
        <v>0</v>
      </c>
      <c r="AF722" s="276">
        <f>ROUND(D199,0)</f>
        <v>8334</v>
      </c>
      <c r="AG722" s="276">
        <f>ROUND(B200,0)</f>
        <v>3934546</v>
      </c>
      <c r="AH722" s="276">
        <f>ROUND(C200,0)</f>
        <v>0</v>
      </c>
      <c r="AI722" s="276">
        <f>ROUND(D200,0)</f>
        <v>3934546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183724</v>
      </c>
      <c r="AZ722" s="276">
        <f>ROUND(C210,0)</f>
        <v>22966</v>
      </c>
      <c r="BA722" s="276">
        <f>ROUND(D210,0)</f>
        <v>206690</v>
      </c>
      <c r="BB722" s="276">
        <f>ROUND(B211,0)</f>
        <v>1667</v>
      </c>
      <c r="BC722" s="276">
        <f>ROUND(C211,0)</f>
        <v>0</v>
      </c>
      <c r="BD722" s="276">
        <f>ROUND(D211,0)</f>
        <v>1667</v>
      </c>
      <c r="BE722" s="276">
        <f>ROUND(B212,0)</f>
        <v>6112</v>
      </c>
      <c r="BF722" s="276">
        <f>ROUND(C212,0)</f>
        <v>555</v>
      </c>
      <c r="BG722" s="276">
        <f>ROUND(D212,0)</f>
        <v>6667</v>
      </c>
      <c r="BH722" s="276">
        <f>ROUND(B213,0)</f>
        <v>2832481</v>
      </c>
      <c r="BI722" s="276">
        <f>ROUND(C213,0)</f>
        <v>220062</v>
      </c>
      <c r="BJ722" s="276">
        <f>ROUND(D213,0)</f>
        <v>3052543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0</v>
      </c>
      <c r="BU722" s="276">
        <f>ROUND(C224,0)</f>
        <v>5144945</v>
      </c>
      <c r="BV722" s="276">
        <f>ROUND(C225,0)</f>
        <v>1494331</v>
      </c>
      <c r="BW722" s="276">
        <f>ROUND(C226,0)</f>
        <v>0</v>
      </c>
      <c r="BX722" s="276">
        <f>ROUND(C227,0)</f>
        <v>3388412</v>
      </c>
      <c r="BY722" s="276">
        <f>ROUND(C228,0)</f>
        <v>0</v>
      </c>
      <c r="BZ722" s="276">
        <f>ROUND(C231,0)</f>
        <v>3</v>
      </c>
      <c r="CA722" s="276">
        <f>ROUND(C233,0)</f>
        <v>4117</v>
      </c>
      <c r="CB722" s="276">
        <f>ROUND(C234,0)</f>
        <v>0</v>
      </c>
      <c r="CC722" s="276">
        <f>ROUND(C238+C239,0)</f>
        <v>0</v>
      </c>
      <c r="CD722" s="276">
        <f>D221</f>
        <v>327058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202*2020*A</v>
      </c>
      <c r="B726" s="276">
        <f>ROUND(C111,0)</f>
        <v>64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2281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26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35</v>
      </c>
      <c r="Y726" s="276">
        <f>ROUND(B139,0)</f>
        <v>1093</v>
      </c>
      <c r="Z726" s="276">
        <f>ROUND(B140,0)</f>
        <v>0</v>
      </c>
      <c r="AA726" s="276">
        <f>ROUND(B141,0)</f>
        <v>7717939</v>
      </c>
      <c r="AB726" s="276">
        <f>ROUND(B142,0)</f>
        <v>0</v>
      </c>
      <c r="AC726" s="276">
        <f>ROUND(C138,0)</f>
        <v>7</v>
      </c>
      <c r="AD726" s="276">
        <f>ROUND(C139,0)</f>
        <v>317</v>
      </c>
      <c r="AE726" s="276">
        <f>ROUND(C140,0)</f>
        <v>0</v>
      </c>
      <c r="AF726" s="276">
        <f>ROUND(C141,0)</f>
        <v>1938525</v>
      </c>
      <c r="AG726" s="276">
        <f>ROUND(C142,0)</f>
        <v>0</v>
      </c>
      <c r="AH726" s="276">
        <f>ROUND(D138,0)</f>
        <v>22</v>
      </c>
      <c r="AI726" s="276">
        <f>ROUND(D139,0)</f>
        <v>871</v>
      </c>
      <c r="AJ726" s="276">
        <f>ROUND(D140,0)</f>
        <v>0</v>
      </c>
      <c r="AK726" s="276">
        <f>ROUND(D141,0)</f>
        <v>6459525</v>
      </c>
      <c r="AL726" s="276">
        <f>ROUND(D142,0)</f>
        <v>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202*2020*A</v>
      </c>
      <c r="B730" s="276">
        <f>ROUND(C250,0)</f>
        <v>952</v>
      </c>
      <c r="C730" s="276">
        <f>ROUND(C251,0)</f>
        <v>0</v>
      </c>
      <c r="D730" s="276">
        <f>ROUND(C252,0)</f>
        <v>400736</v>
      </c>
      <c r="E730" s="276">
        <f>ROUND(C253,0)</f>
        <v>400736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0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0</v>
      </c>
      <c r="Q730" s="276">
        <f>ROUND(C269,0)</f>
        <v>0</v>
      </c>
      <c r="R730" s="276">
        <f>ROUND(C270,0)</f>
        <v>0</v>
      </c>
      <c r="S730" s="276">
        <f>ROUND(C271,0)</f>
        <v>0</v>
      </c>
      <c r="T730" s="276">
        <f>ROUND(C272,0)</f>
        <v>0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0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-53845</v>
      </c>
      <c r="AI730" s="276">
        <f>ROUND(C306,0)</f>
        <v>0</v>
      </c>
      <c r="AJ730" s="276">
        <f>ROUND(C307,0)</f>
        <v>329714</v>
      </c>
      <c r="AK730" s="276">
        <f>ROUND(C308,0)</f>
        <v>0</v>
      </c>
      <c r="AL730" s="276">
        <f>ROUND(C309,0)</f>
        <v>12676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-287593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32.21</v>
      </c>
      <c r="BJ730" s="276">
        <f>ROUND(C359,0)</f>
        <v>16115989</v>
      </c>
      <c r="BK730" s="276">
        <f>ROUND(C360,0)</f>
        <v>0</v>
      </c>
      <c r="BL730" s="276">
        <f>ROUND(C364,0)</f>
        <v>10027688</v>
      </c>
      <c r="BM730" s="276">
        <f>ROUND(C365,0)</f>
        <v>4117</v>
      </c>
      <c r="BN730" s="276">
        <f>ROUND(C366,0)</f>
        <v>0</v>
      </c>
      <c r="BO730" s="276">
        <f>ROUND(C370,0)</f>
        <v>500</v>
      </c>
      <c r="BP730" s="276">
        <f>ROUND(C371,0)</f>
        <v>0</v>
      </c>
      <c r="BQ730" s="276">
        <f>ROUND(C378,0)</f>
        <v>3237099</v>
      </c>
      <c r="BR730" s="276">
        <f>ROUND(C379,0)</f>
        <v>974566</v>
      </c>
      <c r="BS730" s="276">
        <f>ROUND(C380,0)</f>
        <v>324450</v>
      </c>
      <c r="BT730" s="276">
        <f>ROUND(C381,0)</f>
        <v>248454</v>
      </c>
      <c r="BU730" s="276">
        <f>ROUND(C382,0)</f>
        <v>3541</v>
      </c>
      <c r="BV730" s="276">
        <f>ROUND(C383,0)</f>
        <v>1822486</v>
      </c>
      <c r="BW730" s="276">
        <f>ROUND(C384,0)</f>
        <v>243583</v>
      </c>
      <c r="BX730" s="276">
        <f>ROUND(C385,0)</f>
        <v>301041</v>
      </c>
      <c r="BY730" s="276">
        <f>ROUND(C386,0)</f>
        <v>17324</v>
      </c>
      <c r="BZ730" s="276">
        <f>ROUND(C387,0)</f>
        <v>-343340</v>
      </c>
      <c r="CA730" s="276">
        <f>ROUND(C388,0)</f>
        <v>0</v>
      </c>
      <c r="CB730" s="276">
        <f>C363</f>
        <v>327058</v>
      </c>
      <c r="CC730" s="276">
        <f>ROUND(C389,0)</f>
        <v>1954464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202*2020*6010*A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202*2020*6030*A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2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202*2020*6070*A</v>
      </c>
      <c r="B736" s="276">
        <f>ROUND(E59,0)</f>
        <v>2281</v>
      </c>
      <c r="C736" s="278">
        <f>ROUND(E60,2)</f>
        <v>21.08</v>
      </c>
      <c r="D736" s="276">
        <f>ROUND(E61,0)</f>
        <v>2033431</v>
      </c>
      <c r="E736" s="276">
        <f>ROUND(E62,0)</f>
        <v>603678</v>
      </c>
      <c r="F736" s="276">
        <f>ROUND(E63,0)</f>
        <v>0</v>
      </c>
      <c r="G736" s="276">
        <f>ROUND(E64,0)</f>
        <v>163010</v>
      </c>
      <c r="H736" s="276">
        <f>ROUND(E65,0)</f>
        <v>258</v>
      </c>
      <c r="I736" s="276">
        <f>ROUND(E66,0)</f>
        <v>203492</v>
      </c>
      <c r="J736" s="276">
        <f>ROUND(E67,0)</f>
        <v>222820</v>
      </c>
      <c r="K736" s="276">
        <f>ROUND(E68,0)</f>
        <v>14522</v>
      </c>
      <c r="L736" s="276">
        <f>ROUND(E69,0)</f>
        <v>22066</v>
      </c>
      <c r="M736" s="276">
        <f>ROUND(E70,0)</f>
        <v>500</v>
      </c>
      <c r="N736" s="276">
        <f>ROUND(E75,0)</f>
        <v>5035404</v>
      </c>
      <c r="O736" s="276">
        <f>ROUND(E73,0)</f>
        <v>5035404</v>
      </c>
      <c r="P736" s="276">
        <f>IF(E76&gt;0,ROUND(E76,0),0)</f>
        <v>18258</v>
      </c>
      <c r="Q736" s="276">
        <f>IF(E77&gt;0,ROUND(E77,0),0)</f>
        <v>1925</v>
      </c>
      <c r="R736" s="276">
        <f>IF(E78&gt;0,ROUND(E78,0),0)</f>
        <v>2939</v>
      </c>
      <c r="S736" s="276">
        <f>IF(E79&gt;0,ROUND(E79,0),0)</f>
        <v>0</v>
      </c>
      <c r="T736" s="278">
        <f>IF(E80&gt;0,ROUND(E80,2),0)</f>
        <v>9.6300000000000008</v>
      </c>
      <c r="U736" s="276"/>
      <c r="V736" s="277"/>
      <c r="W736" s="276"/>
      <c r="X736" s="276"/>
      <c r="Y736" s="276" t="e">
        <f t="shared" si="22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202*2020*6100*A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2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202*2020*6120*A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2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202*2020*6140*A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2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202*2020*6150*A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2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202*2020*6170*A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2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202*2020*6200*A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2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202*2020*6210*A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2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202*2020*6330*A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2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202*2020*6400*A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2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202*2020*7010*A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2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202*2020*7020*A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1864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15181</v>
      </c>
      <c r="O747" s="276">
        <f>ROUND(P73,0)</f>
        <v>15181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 t="e">
        <f t="shared" si="22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202*2020*7030*A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 t="e">
        <f t="shared" si="22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202*2020*7040*A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2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202*2020*7050*A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8333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2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202*2020*7060*A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62105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93420</v>
      </c>
      <c r="O751" s="276">
        <f>ROUND(T73,0)</f>
        <v>93420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2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202*2020*7070*A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209936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1043016</v>
      </c>
      <c r="O752" s="276">
        <f>ROUND(U73,0)</f>
        <v>1043016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2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202*2020*7110*A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5688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52982</v>
      </c>
      <c r="O753" s="276">
        <f>ROUND(V73,0)</f>
        <v>52982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2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202*2020*7120*A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4183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31529</v>
      </c>
      <c r="O754" s="276">
        <f>ROUND(W73,0)</f>
        <v>31529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2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202*2020*7130*A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4056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204830</v>
      </c>
      <c r="O755" s="276">
        <f>ROUND(X73,0)</f>
        <v>204830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2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202*2020*7140*A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149905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417133</v>
      </c>
      <c r="O756" s="276">
        <f>ROUND(Y73,0)</f>
        <v>417133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2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202*2020*7150*A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2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202*2020*7160*A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2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202*2020*7170*A</v>
      </c>
      <c r="B759" s="276"/>
      <c r="C759" s="278">
        <f>ROUND(AB60,2)</f>
        <v>0</v>
      </c>
      <c r="D759" s="276">
        <f>ROUND(AB61,0)</f>
        <v>0</v>
      </c>
      <c r="E759" s="276">
        <f>ROUND(AB62,0)</f>
        <v>0</v>
      </c>
      <c r="F759" s="276">
        <f>ROUND(AB63,0)</f>
        <v>0</v>
      </c>
      <c r="G759" s="276">
        <f>ROUND(AB64,0)</f>
        <v>0</v>
      </c>
      <c r="H759" s="276">
        <f>ROUND(AB65,0)</f>
        <v>0</v>
      </c>
      <c r="I759" s="276">
        <f>ROUND(AB66,0)</f>
        <v>430385</v>
      </c>
      <c r="J759" s="276">
        <f>ROUND(AB67,0)</f>
        <v>10500</v>
      </c>
      <c r="K759" s="276">
        <f>ROUND(AB68,0)</f>
        <v>0</v>
      </c>
      <c r="L759" s="276">
        <f>ROUND(AB69,0)</f>
        <v>0</v>
      </c>
      <c r="M759" s="276">
        <f>ROUND(AB70,0)</f>
        <v>0</v>
      </c>
      <c r="N759" s="276">
        <f>ROUND(AB75,0)</f>
        <v>3796719</v>
      </c>
      <c r="O759" s="276">
        <f>ROUND(AB73,0)</f>
        <v>3796719</v>
      </c>
      <c r="P759" s="276">
        <f>IF(AB76&gt;0,ROUND(AB76,0),0)</f>
        <v>0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2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202*2020*7180*A</v>
      </c>
      <c r="B760" s="276">
        <f>ROUND(AC59,0)</f>
        <v>0</v>
      </c>
      <c r="C760" s="278">
        <f>ROUND(AC60,2)</f>
        <v>5.64</v>
      </c>
      <c r="D760" s="276">
        <f>ROUND(AC61,0)</f>
        <v>555371</v>
      </c>
      <c r="E760" s="276">
        <f>ROUND(AC62,0)</f>
        <v>183060</v>
      </c>
      <c r="F760" s="276">
        <f>ROUND(AC63,0)</f>
        <v>0</v>
      </c>
      <c r="G760" s="276">
        <f>ROUND(AC64,0)</f>
        <v>67135</v>
      </c>
      <c r="H760" s="276">
        <f>ROUND(AC65,0)</f>
        <v>0</v>
      </c>
      <c r="I760" s="276">
        <f>ROUND(AC66,0)</f>
        <v>4507</v>
      </c>
      <c r="J760" s="276">
        <f>ROUND(AC67,0)</f>
        <v>5044</v>
      </c>
      <c r="K760" s="276">
        <f>ROUND(AC68,0)</f>
        <v>0</v>
      </c>
      <c r="L760" s="276">
        <f>ROUND(AC69,0)</f>
        <v>2935</v>
      </c>
      <c r="M760" s="276">
        <f>ROUND(AC70,0)</f>
        <v>0</v>
      </c>
      <c r="N760" s="276">
        <f>ROUND(AC75,0)</f>
        <v>3956690</v>
      </c>
      <c r="O760" s="276">
        <f>ROUND(AC73,0)</f>
        <v>3956690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2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202*2020*7190*A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85230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324012</v>
      </c>
      <c r="O761" s="276">
        <f>ROUND(AD73,0)</f>
        <v>324012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2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202*2020*7200*A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20</v>
      </c>
      <c r="H762" s="276">
        <f>ROUND(AE65,0)</f>
        <v>0</v>
      </c>
      <c r="I762" s="276">
        <f>ROUND(AE66,0)</f>
        <v>110043</v>
      </c>
      <c r="J762" s="276">
        <f>ROUND(AE67,0)</f>
        <v>2440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314547</v>
      </c>
      <c r="O762" s="276">
        <f>ROUND(AE73,0)</f>
        <v>314547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2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202*2020*7220*A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2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202*2020*7230*A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 t="e">
        <f t="shared" si="22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202*2020*7240*A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2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202*2020*7250*A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2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202*2020*7260*A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 t="e">
        <f t="shared" si="22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202*2020*7310*A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75154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329882</v>
      </c>
      <c r="O768" s="276">
        <f>ROUND(AK73,0)</f>
        <v>329882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2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202*2020*7320*A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11398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500644</v>
      </c>
      <c r="O769" s="276">
        <f>ROUND(AL73,0)</f>
        <v>500644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2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202*2020*7330*A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2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202*2020*7340*A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2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202*2020*7350*A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2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202*2020*7380*A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2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202*2020*7390*A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2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202*2020*7400*A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2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202*2020*7410*A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2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202*2020*7420*A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2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202*2020*7430*A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2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202*2020*7490*A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2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202*2020*8200*A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202*2020*8310*A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202*2020*8320*A</v>
      </c>
      <c r="B782" s="276">
        <f>ROUND(AY59,0)</f>
        <v>1925</v>
      </c>
      <c r="C782" s="278">
        <f>ROUND(AY60,2)</f>
        <v>0</v>
      </c>
      <c r="D782" s="276">
        <f>ROUND(AY61,0)</f>
        <v>11952</v>
      </c>
      <c r="E782" s="276">
        <f>ROUND(AY62,0)</f>
        <v>2767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202*2020*8330*A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202*2020*8350*A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202*2020*8360*A</v>
      </c>
      <c r="B785" s="276"/>
      <c r="C785" s="278">
        <f>ROUND(BB60,2)</f>
        <v>1.82</v>
      </c>
      <c r="D785" s="276">
        <f>ROUND(BB61,0)</f>
        <v>147340</v>
      </c>
      <c r="E785" s="276">
        <f>ROUND(BB62,0)</f>
        <v>35696</v>
      </c>
      <c r="F785" s="276">
        <f>ROUND(BB63,0)</f>
        <v>0</v>
      </c>
      <c r="G785" s="276">
        <f>ROUND(BB64,0)</f>
        <v>0</v>
      </c>
      <c r="H785" s="276">
        <f>ROUND(BB65,0)</f>
        <v>96</v>
      </c>
      <c r="I785" s="276">
        <f>ROUND(BB66,0)</f>
        <v>0</v>
      </c>
      <c r="J785" s="276">
        <f>ROUND(BB67,0)</f>
        <v>0</v>
      </c>
      <c r="K785" s="276">
        <f>ROUND(BB68,0)</f>
        <v>532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202*2020*8370*A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202*2020*8420*A</v>
      </c>
      <c r="B787" s="276"/>
      <c r="C787" s="278">
        <f>ROUND(BD60,2)</f>
        <v>0.51</v>
      </c>
      <c r="D787" s="276">
        <f>ROUND(BD61,0)</f>
        <v>29125</v>
      </c>
      <c r="E787" s="276">
        <f>ROUND(BD62,0)</f>
        <v>8061</v>
      </c>
      <c r="F787" s="276">
        <f>ROUND(BD63,0)</f>
        <v>0</v>
      </c>
      <c r="G787" s="276">
        <f>ROUND(BD64,0)</f>
        <v>1307</v>
      </c>
      <c r="H787" s="276">
        <f>ROUND(BD65,0)</f>
        <v>0</v>
      </c>
      <c r="I787" s="276">
        <f>ROUND(BD66,0)</f>
        <v>0</v>
      </c>
      <c r="J787" s="276">
        <f>ROUND(BD67,0)</f>
        <v>460</v>
      </c>
      <c r="K787" s="276">
        <f>ROUND(BD68,0)</f>
        <v>0</v>
      </c>
      <c r="L787" s="276">
        <f>ROUND(BD69,0)</f>
        <v>65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202*2020*8430*A</v>
      </c>
      <c r="B788" s="276">
        <f>ROUND(BE59,0)</f>
        <v>18258</v>
      </c>
      <c r="C788" s="278">
        <f>ROUND(BE60,2)</f>
        <v>0</v>
      </c>
      <c r="D788" s="276">
        <f>ROUND(BE61,0)</f>
        <v>0</v>
      </c>
      <c r="E788" s="276">
        <f>ROUND(BE62,0)</f>
        <v>0</v>
      </c>
      <c r="F788" s="276">
        <f>ROUND(BE63,0)</f>
        <v>0</v>
      </c>
      <c r="G788" s="276">
        <f>ROUND(BE64,0)</f>
        <v>0</v>
      </c>
      <c r="H788" s="276">
        <f>ROUND(BE65,0)</f>
        <v>0</v>
      </c>
      <c r="I788" s="276">
        <f>ROUND(BE66,0)</f>
        <v>0</v>
      </c>
      <c r="J788" s="276">
        <f>ROUND(BE67,0)</f>
        <v>0</v>
      </c>
      <c r="K788" s="276">
        <f>ROUND(BE68,0)</f>
        <v>0</v>
      </c>
      <c r="L788" s="276">
        <f>ROUND(BE69,0)</f>
        <v>0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202*2020*8460*A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98564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202*2020*8470*A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202*2020*8480*A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202*2020*8490*A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202*2020*8510*A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202*2020*8530*A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52660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202*2020*8560*A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39746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202*2020*8590*A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202*2020*8610*A</v>
      </c>
      <c r="B797" s="276"/>
      <c r="C797" s="278">
        <f>ROUND(BN60,2)</f>
        <v>2.2400000000000002</v>
      </c>
      <c r="D797" s="276">
        <f>ROUND(BN61,0)</f>
        <v>361279</v>
      </c>
      <c r="E797" s="276">
        <f>ROUND(BN62,0)</f>
        <v>76732</v>
      </c>
      <c r="F797" s="276">
        <f>ROUND(BN63,0)</f>
        <v>0</v>
      </c>
      <c r="G797" s="276">
        <f>ROUND(BN64,0)</f>
        <v>4782</v>
      </c>
      <c r="H797" s="276">
        <f>ROUND(BN65,0)</f>
        <v>3187</v>
      </c>
      <c r="I797" s="276">
        <f>ROUND(BN66,0)</f>
        <v>177605</v>
      </c>
      <c r="J797" s="276">
        <f>ROUND(BN67,0)</f>
        <v>2105</v>
      </c>
      <c r="K797" s="276">
        <f>ROUND(BN68,0)</f>
        <v>285807</v>
      </c>
      <c r="L797" s="276">
        <f>ROUND(BN69,0)</f>
        <v>32403</v>
      </c>
      <c r="M797" s="276">
        <f>ROUND(BN70,0)</f>
        <v>0</v>
      </c>
      <c r="N797" s="276"/>
      <c r="O797" s="276"/>
      <c r="P797" s="276">
        <f>IF(BN76&gt;0,ROUND(BN76,0),0)</f>
        <v>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202*2020*8620*A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202*2020*8630*A</v>
      </c>
      <c r="B799" s="276"/>
      <c r="C799" s="278">
        <f>ROUND(BP60,2)</f>
        <v>0.92</v>
      </c>
      <c r="D799" s="276">
        <f>ROUND(BP61,0)</f>
        <v>98601</v>
      </c>
      <c r="E799" s="276">
        <f>ROUND(BP62,0)</f>
        <v>22464</v>
      </c>
      <c r="F799" s="276">
        <f>ROUND(BP63,0)</f>
        <v>0</v>
      </c>
      <c r="G799" s="276">
        <f>ROUND(BP64,0)</f>
        <v>3868</v>
      </c>
      <c r="H799" s="276">
        <f>ROUND(BP65,0)</f>
        <v>0</v>
      </c>
      <c r="I799" s="276">
        <f>ROUND(BP66,0)</f>
        <v>0</v>
      </c>
      <c r="J799" s="276">
        <f>ROUND(BP67,0)</f>
        <v>215</v>
      </c>
      <c r="K799" s="276">
        <f>ROUND(BP68,0)</f>
        <v>0</v>
      </c>
      <c r="L799" s="276">
        <f>ROUND(BP69,0)</f>
        <v>4351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202*2020*8640*A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202*2020*8650*A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42107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202*2020*8660*A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202*2020*8670*A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202*2020*8680*A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202*2020*8690*A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69559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202*2020*8700*A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324450</v>
      </c>
      <c r="G806" s="276">
        <f>ROUND(BW64,0)</f>
        <v>0</v>
      </c>
      <c r="H806" s="276">
        <f>ROUND(BW65,0)</f>
        <v>0</v>
      </c>
      <c r="I806" s="276">
        <f>ROUND(BW66,0)</f>
        <v>6300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202*2020*8710*A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202*2020*8720*A</v>
      </c>
      <c r="B808" s="276"/>
      <c r="C808" s="278">
        <f>ROUND(BY60,2)</f>
        <v>0</v>
      </c>
      <c r="D808" s="276">
        <f>ROUND(BY61,0)</f>
        <v>0</v>
      </c>
      <c r="E808" s="276">
        <f>ROUND(BY62,0)</f>
        <v>0</v>
      </c>
      <c r="F808" s="276">
        <f>ROUND(BY63,0)</f>
        <v>0</v>
      </c>
      <c r="G808" s="276">
        <f>ROUND(BY64,0)</f>
        <v>0</v>
      </c>
      <c r="H808" s="276">
        <f>ROUND(BY65,0)</f>
        <v>0</v>
      </c>
      <c r="I808" s="276">
        <f>ROUND(BY66,0)</f>
        <v>0</v>
      </c>
      <c r="J808" s="276">
        <f>ROUND(BY67,0)</f>
        <v>0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202*2020*8730*A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202*2020*8740*A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202*2020*8770*A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202*2020*8790*A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20107</v>
      </c>
      <c r="J812" s="276">
        <f>ROUND(CC67,0)</f>
        <v>0</v>
      </c>
      <c r="K812" s="276">
        <f>ROUND(CC68,0)</f>
        <v>180</v>
      </c>
      <c r="L812" s="276">
        <f>ROUND(CC69,0)</f>
        <v>1892645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202*2020*9000*A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-326016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3">SUM(C734:C813)</f>
        <v>32.21</v>
      </c>
      <c r="D815" s="277">
        <f t="shared" si="23"/>
        <v>3237099</v>
      </c>
      <c r="E815" s="277">
        <f t="shared" si="23"/>
        <v>974565</v>
      </c>
      <c r="F815" s="277">
        <f t="shared" si="23"/>
        <v>324450</v>
      </c>
      <c r="G815" s="277">
        <f t="shared" si="23"/>
        <v>248455</v>
      </c>
      <c r="H815" s="277">
        <f t="shared" si="23"/>
        <v>3541</v>
      </c>
      <c r="I815" s="277">
        <f t="shared" si="23"/>
        <v>1822487</v>
      </c>
      <c r="J815" s="277">
        <f t="shared" si="23"/>
        <v>243584</v>
      </c>
      <c r="K815" s="277">
        <f t="shared" si="23"/>
        <v>301041</v>
      </c>
      <c r="L815" s="277">
        <f>SUM(L734:L813)+SUM(U734:U813)</f>
        <v>1628449</v>
      </c>
      <c r="M815" s="277">
        <f>SUM(M734:M813)+SUM(V734:V813)</f>
        <v>500</v>
      </c>
      <c r="N815" s="277">
        <f t="shared" ref="N815:Y815" si="24">SUM(N734:N813)</f>
        <v>16115989</v>
      </c>
      <c r="O815" s="277">
        <f t="shared" si="24"/>
        <v>16115989</v>
      </c>
      <c r="P815" s="277">
        <f t="shared" si="24"/>
        <v>18258</v>
      </c>
      <c r="Q815" s="277">
        <f t="shared" si="24"/>
        <v>1925</v>
      </c>
      <c r="R815" s="277">
        <f t="shared" si="24"/>
        <v>2939</v>
      </c>
      <c r="S815" s="277">
        <f t="shared" si="24"/>
        <v>0</v>
      </c>
      <c r="T815" s="281">
        <f t="shared" si="24"/>
        <v>9.6300000000000008</v>
      </c>
      <c r="U815" s="277">
        <f t="shared" si="24"/>
        <v>-326016</v>
      </c>
      <c r="V815" s="277">
        <f t="shared" si="24"/>
        <v>0</v>
      </c>
      <c r="W815" s="277">
        <f t="shared" si="24"/>
        <v>0</v>
      </c>
      <c r="X815" s="277">
        <f t="shared" si="24"/>
        <v>0</v>
      </c>
      <c r="Y815" s="277" t="e">
        <f t="shared" si="24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32.209276819923375</v>
      </c>
      <c r="D816" s="277">
        <f>CE61</f>
        <v>3237099.16</v>
      </c>
      <c r="E816" s="277">
        <f>CE62</f>
        <v>974565</v>
      </c>
      <c r="F816" s="277">
        <f>CE63</f>
        <v>324450</v>
      </c>
      <c r="G816" s="277">
        <f>CE64</f>
        <v>248454.16999999998</v>
      </c>
      <c r="H816" s="280">
        <f>CE65</f>
        <v>3541.3399999999997</v>
      </c>
      <c r="I816" s="280">
        <f>CE66</f>
        <v>1822486.6021569774</v>
      </c>
      <c r="J816" s="280">
        <f>CE67</f>
        <v>243584</v>
      </c>
      <c r="K816" s="280">
        <f>CE68</f>
        <v>301040.67000000004</v>
      </c>
      <c r="L816" s="280">
        <f>CE69</f>
        <v>1628449.8699999999</v>
      </c>
      <c r="M816" s="280">
        <f>CE70</f>
        <v>500</v>
      </c>
      <c r="N816" s="277">
        <f>CE75</f>
        <v>16115989.020000001</v>
      </c>
      <c r="O816" s="277">
        <f>CE73</f>
        <v>16115989.020000001</v>
      </c>
      <c r="P816" s="277">
        <f>CE76</f>
        <v>18258</v>
      </c>
      <c r="Q816" s="277">
        <f>CE77</f>
        <v>1925</v>
      </c>
      <c r="R816" s="277">
        <f>CE78</f>
        <v>2939</v>
      </c>
      <c r="S816" s="277">
        <f>CE79</f>
        <v>0</v>
      </c>
      <c r="T816" s="281">
        <f>CE80</f>
        <v>9.6347605363984687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3531102.0621569781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3237099</v>
      </c>
      <c r="E817" s="180">
        <f>C379</f>
        <v>974566</v>
      </c>
      <c r="F817" s="180">
        <f>C380</f>
        <v>324450</v>
      </c>
      <c r="G817" s="240">
        <f>C381</f>
        <v>248454</v>
      </c>
      <c r="H817" s="240">
        <f>C382</f>
        <v>3541</v>
      </c>
      <c r="I817" s="240">
        <f>C383</f>
        <v>1822486</v>
      </c>
      <c r="J817" s="240">
        <f>C384</f>
        <v>243583</v>
      </c>
      <c r="K817" s="240">
        <f>C385</f>
        <v>301041</v>
      </c>
      <c r="L817" s="240">
        <f>C386+C387+C388+C389</f>
        <v>1628448.6099999999</v>
      </c>
      <c r="M817" s="240">
        <f>C370</f>
        <v>500</v>
      </c>
      <c r="N817" s="180">
        <f>D361</f>
        <v>16115989</v>
      </c>
      <c r="O817" s="180">
        <f>C359</f>
        <v>16115989</v>
      </c>
    </row>
  </sheetData>
  <sheetProtection algorithmName="SHA-512" hashValue="WOZEE8+eDsoC2yOfCNDQRl1md+2N1DVh1K1pJlbryUhaQLvQs/vFOhd4LZMSIF9DqlSz16SX5WASN6hI3QIptg==" saltValue="37b4OFiBV40mdACDmErty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The Regional Hospital for Respiratory and Complex Care</v>
      </c>
      <c r="B4" s="77"/>
      <c r="C4" s="77"/>
      <c r="D4" s="77"/>
      <c r="E4" s="77"/>
      <c r="F4" s="77"/>
      <c r="G4" s="80"/>
      <c r="H4" s="79" t="str">
        <f>"FYE: "&amp;data!C82</f>
        <v>FYE: 06/30/2020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2281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21.078855363984676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2033430.94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603678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163010.06999999998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257.69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203492.28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222820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14522.300000000003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22066.299999999988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-500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3262777.5799999991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5035403.9500000011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5035403.9500000011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18258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1925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2939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9.6347605363984687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The Regional Hospital for Respiratory and Complex Care</v>
      </c>
      <c r="B36" s="77"/>
      <c r="C36" s="77"/>
      <c r="D36" s="77"/>
      <c r="E36" s="77"/>
      <c r="F36" s="77"/>
      <c r="G36" s="80"/>
      <c r="H36" s="79" t="str">
        <f>"FYE: "&amp;data!C82</f>
        <v>FYE: 06/30/2020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1864.21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1864.21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15180.89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15180.89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The Regional Hospital for Respiratory and Complex Care</v>
      </c>
      <c r="B68" s="77"/>
      <c r="C68" s="77"/>
      <c r="D68" s="77"/>
      <c r="E68" s="77"/>
      <c r="F68" s="77"/>
      <c r="G68" s="80"/>
      <c r="H68" s="79" t="str">
        <f>"FYE: "&amp;data!C82</f>
        <v>FYE: 06/30/2020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8332.98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62104.88</v>
      </c>
      <c r="G80" s="14">
        <f>data!U66</f>
        <v>209936.13999999998</v>
      </c>
      <c r="H80" s="14">
        <f>data!V66</f>
        <v>5687.61</v>
      </c>
      <c r="I80" s="14">
        <f>data!W66</f>
        <v>4183.08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8332.98</v>
      </c>
      <c r="F85" s="14">
        <f>data!T71</f>
        <v>62104.88</v>
      </c>
      <c r="G85" s="14">
        <f>data!U71</f>
        <v>209936.13999999998</v>
      </c>
      <c r="H85" s="14">
        <f>data!V71</f>
        <v>5687.61</v>
      </c>
      <c r="I85" s="14">
        <f>data!W71</f>
        <v>4183.08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93420.139999999985</v>
      </c>
      <c r="G88" s="14">
        <f>data!U73</f>
        <v>1043015.96</v>
      </c>
      <c r="H88" s="14">
        <f>data!V73</f>
        <v>52982.46</v>
      </c>
      <c r="I88" s="14">
        <f>data!W73</f>
        <v>31528.57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93420.139999999985</v>
      </c>
      <c r="G90" s="14">
        <f>data!U75</f>
        <v>1043015.96</v>
      </c>
      <c r="H90" s="14">
        <f>data!V75</f>
        <v>52982.46</v>
      </c>
      <c r="I90" s="14">
        <f>data!W75</f>
        <v>31528.57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The Regional Hospital for Respiratory and Complex Care</v>
      </c>
      <c r="B100" s="77"/>
      <c r="C100" s="77"/>
      <c r="D100" s="77"/>
      <c r="E100" s="77"/>
      <c r="F100" s="77"/>
      <c r="G100" s="80"/>
      <c r="H100" s="79" t="str">
        <f>"FYE: "&amp;data!C82</f>
        <v>FYE: 06/30/2020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5.6412547892720308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555370.51000000013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183060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0</v>
      </c>
      <c r="H110" s="14">
        <f>data!AC64</f>
        <v>67134.87000000001</v>
      </c>
      <c r="I110" s="14">
        <f>data!AD64</f>
        <v>0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4055.91</v>
      </c>
      <c r="D112" s="14">
        <f>data!Y66</f>
        <v>149905.29999999999</v>
      </c>
      <c r="E112" s="14">
        <f>data!Z66</f>
        <v>0</v>
      </c>
      <c r="F112" s="14">
        <f>data!AA66</f>
        <v>0</v>
      </c>
      <c r="G112" s="14">
        <f>data!AB66</f>
        <v>430385.07</v>
      </c>
      <c r="H112" s="14">
        <f>data!AC66</f>
        <v>4507.3</v>
      </c>
      <c r="I112" s="14">
        <f>data!AD66</f>
        <v>85229.93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10500</v>
      </c>
      <c r="H113" s="14">
        <f>data!AC67</f>
        <v>5044</v>
      </c>
      <c r="I113" s="14">
        <f>data!AD67</f>
        <v>0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2935.3599999999997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4055.91</v>
      </c>
      <c r="D117" s="14">
        <f>data!Y71</f>
        <v>149905.29999999999</v>
      </c>
      <c r="E117" s="14">
        <f>data!Z71</f>
        <v>0</v>
      </c>
      <c r="F117" s="14">
        <f>data!AA71</f>
        <v>0</v>
      </c>
      <c r="G117" s="14">
        <f>data!AB71</f>
        <v>440885.07</v>
      </c>
      <c r="H117" s="14">
        <f>data!AC71</f>
        <v>818052.04000000015</v>
      </c>
      <c r="I117" s="14">
        <f>data!AD71</f>
        <v>85229.93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204830.17999999996</v>
      </c>
      <c r="D120" s="14">
        <f>data!Y73</f>
        <v>417132.93000000005</v>
      </c>
      <c r="E120" s="14">
        <f>data!Z73</f>
        <v>0</v>
      </c>
      <c r="F120" s="14">
        <f>data!AA73</f>
        <v>0</v>
      </c>
      <c r="G120" s="14">
        <f>data!AB73</f>
        <v>3796719.4</v>
      </c>
      <c r="H120" s="14">
        <f>data!AC73</f>
        <v>3956689.7399999998</v>
      </c>
      <c r="I120" s="14">
        <f>data!AD73</f>
        <v>324011.84000000003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204830.17999999996</v>
      </c>
      <c r="D122" s="14">
        <f>data!Y75</f>
        <v>417132.93000000005</v>
      </c>
      <c r="E122" s="14">
        <f>data!Z75</f>
        <v>0</v>
      </c>
      <c r="F122" s="14">
        <f>data!AA75</f>
        <v>0</v>
      </c>
      <c r="G122" s="14">
        <f>data!AB75</f>
        <v>3796719.4</v>
      </c>
      <c r="H122" s="14">
        <f>data!AC75</f>
        <v>3956689.7399999998</v>
      </c>
      <c r="I122" s="14">
        <f>data!AD75</f>
        <v>324011.84000000003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0</v>
      </c>
      <c r="I124" s="14">
        <f>data!AD76</f>
        <v>0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The Regional Hospital for Respiratory and Complex Care</v>
      </c>
      <c r="B132" s="77"/>
      <c r="C132" s="77"/>
      <c r="D132" s="77"/>
      <c r="E132" s="77"/>
      <c r="F132" s="77"/>
      <c r="G132" s="80"/>
      <c r="H132" s="79" t="str">
        <f>"FYE: "&amp;data!C82</f>
        <v>FYE: 06/30/2020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19.66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110043.15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75153.570000000007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2440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112502.81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75153.570000000007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314546.93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329881.79000000004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314546.93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329881.79000000004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The Regional Hospital for Respiratory and Complex Care</v>
      </c>
      <c r="B164" s="77"/>
      <c r="C164" s="77"/>
      <c r="D164" s="77"/>
      <c r="E164" s="77"/>
      <c r="F164" s="77"/>
      <c r="G164" s="80"/>
      <c r="H164" s="79" t="str">
        <f>"FYE: "&amp;data!C82</f>
        <v>FYE: 06/30/2020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11397.64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11397.64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500644.24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500644.24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The Regional Hospital for Respiratory and Complex Care</v>
      </c>
      <c r="B196" s="77"/>
      <c r="C196" s="77"/>
      <c r="D196" s="77"/>
      <c r="E196" s="77"/>
      <c r="F196" s="77"/>
      <c r="G196" s="80"/>
      <c r="H196" s="79" t="str">
        <f>"FYE: "&amp;data!C82</f>
        <v>FYE: 06/30/2020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1925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11952.41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2767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14719.41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The Regional Hospital for Respiratory and Complex Care</v>
      </c>
      <c r="B228" s="77"/>
      <c r="C228" s="77"/>
      <c r="D228" s="77"/>
      <c r="E228" s="77"/>
      <c r="F228" s="77"/>
      <c r="G228" s="80"/>
      <c r="H228" s="79" t="str">
        <f>"FYE: "&amp;data!C82</f>
        <v>FYE: 06/30/2020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18258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1.8238074712643679</v>
      </c>
      <c r="F234" s="26">
        <f>data!BC60</f>
        <v>0</v>
      </c>
      <c r="G234" s="26">
        <f>data!BD60</f>
        <v>0.50554118773946355</v>
      </c>
      <c r="H234" s="26">
        <f>data!BE60</f>
        <v>0</v>
      </c>
      <c r="I234" s="26">
        <f>data!BF60</f>
        <v>0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147340.42000000001</v>
      </c>
      <c r="F235" s="14">
        <f>data!BC61</f>
        <v>0</v>
      </c>
      <c r="G235" s="14">
        <f>data!BD61</f>
        <v>29125.230000000003</v>
      </c>
      <c r="H235" s="14">
        <f>data!BE61</f>
        <v>0</v>
      </c>
      <c r="I235" s="14">
        <f>data!BF61</f>
        <v>0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35696</v>
      </c>
      <c r="F236" s="14">
        <f>data!BC62</f>
        <v>0</v>
      </c>
      <c r="G236" s="14">
        <f>data!BD62</f>
        <v>8061</v>
      </c>
      <c r="H236" s="14">
        <f>data!BE62</f>
        <v>0</v>
      </c>
      <c r="I236" s="14">
        <f>data!BF62</f>
        <v>0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1307</v>
      </c>
      <c r="H238" s="14">
        <f>data!BE64</f>
        <v>0</v>
      </c>
      <c r="I238" s="14">
        <f>data!BF64</f>
        <v>0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96.45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98563.5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460</v>
      </c>
      <c r="H241" s="14">
        <f>data!BE67</f>
        <v>0</v>
      </c>
      <c r="I241" s="14">
        <f>data!BF67</f>
        <v>0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531.52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65</v>
      </c>
      <c r="H243" s="14">
        <f>data!BE69</f>
        <v>0</v>
      </c>
      <c r="I243" s="14">
        <f>data!BF69</f>
        <v>0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183664.39</v>
      </c>
      <c r="F245" s="14">
        <f>data!BC71</f>
        <v>0</v>
      </c>
      <c r="G245" s="14">
        <f>data!BD71</f>
        <v>39018.230000000003</v>
      </c>
      <c r="H245" s="14">
        <f>data!BE71</f>
        <v>0</v>
      </c>
      <c r="I245" s="14">
        <f>data!BF71</f>
        <v>98563.5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The Regional Hospital for Respiratory and Complex Care</v>
      </c>
      <c r="B260" s="77"/>
      <c r="C260" s="77"/>
      <c r="D260" s="77"/>
      <c r="E260" s="77"/>
      <c r="F260" s="77"/>
      <c r="G260" s="80"/>
      <c r="H260" s="79" t="str">
        <f>"FYE: "&amp;data!C82</f>
        <v>FYE: 06/30/2020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52659.715492137155</v>
      </c>
      <c r="H272" s="14">
        <f>data!BL66</f>
        <v>39745.903135442379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52659.715492137155</v>
      </c>
      <c r="H277" s="14">
        <f>data!BL71</f>
        <v>39745.903135442379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The Regional Hospital for Respiratory and Complex Care</v>
      </c>
      <c r="B292" s="77"/>
      <c r="C292" s="77"/>
      <c r="D292" s="77"/>
      <c r="E292" s="77"/>
      <c r="F292" s="77"/>
      <c r="G292" s="80"/>
      <c r="H292" s="79" t="str">
        <f>"FYE: "&amp;data!C82</f>
        <v>FYE: 06/30/2020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2.2380795019157089</v>
      </c>
      <c r="D298" s="26">
        <f>data!BO60</f>
        <v>0</v>
      </c>
      <c r="E298" s="26">
        <f>data!BP60</f>
        <v>0.92173850574712646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361278.87999999995</v>
      </c>
      <c r="D299" s="14">
        <f>data!BO61</f>
        <v>0</v>
      </c>
      <c r="E299" s="14">
        <f>data!BP61</f>
        <v>98600.76999999999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76732</v>
      </c>
      <c r="D300" s="14">
        <f>data!BO62</f>
        <v>0</v>
      </c>
      <c r="E300" s="14">
        <f>data!BP62</f>
        <v>22464</v>
      </c>
      <c r="F300" s="14">
        <f>data!BQ62</f>
        <v>0</v>
      </c>
      <c r="G300" s="14">
        <f>data!BR62</f>
        <v>42107</v>
      </c>
      <c r="H300" s="14">
        <f>data!BS62</f>
        <v>0</v>
      </c>
      <c r="I300" s="14">
        <f>data!BT62</f>
        <v>0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4782.09</v>
      </c>
      <c r="D302" s="14">
        <f>data!BO64</f>
        <v>0</v>
      </c>
      <c r="E302" s="14">
        <f>data!BP64</f>
        <v>3867.5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3187.2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177605.22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2105</v>
      </c>
      <c r="D305" s="14">
        <f>data!BO67</f>
        <v>0</v>
      </c>
      <c r="E305" s="14">
        <f>data!BP67</f>
        <v>215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285806.62000000005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32402.899999999998</v>
      </c>
      <c r="D307" s="14">
        <f>data!BO69</f>
        <v>0</v>
      </c>
      <c r="E307" s="14">
        <f>data!BP69</f>
        <v>4351.3100000000004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943899.91</v>
      </c>
      <c r="D309" s="14">
        <f>data!BO71</f>
        <v>0</v>
      </c>
      <c r="E309" s="14">
        <f>data!BP71</f>
        <v>129498.57999999999</v>
      </c>
      <c r="F309" s="14">
        <f>data!BQ71</f>
        <v>0</v>
      </c>
      <c r="G309" s="14">
        <f>data!BR71</f>
        <v>42107</v>
      </c>
      <c r="H309" s="14">
        <f>data!BS71</f>
        <v>0</v>
      </c>
      <c r="I309" s="14">
        <f>data!BT71</f>
        <v>0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The Regional Hospital for Respiratory and Complex Care</v>
      </c>
      <c r="B324" s="77"/>
      <c r="C324" s="77"/>
      <c r="D324" s="77"/>
      <c r="E324" s="77"/>
      <c r="F324" s="77"/>
      <c r="G324" s="80"/>
      <c r="H324" s="79" t="str">
        <f>"FYE: "&amp;data!C82</f>
        <v>FYE: 06/30/2020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324450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69558.713529397981</v>
      </c>
      <c r="E336" s="86">
        <f>data!BW66</f>
        <v>6300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69558.713529397981</v>
      </c>
      <c r="E341" s="14">
        <f>data!BW71</f>
        <v>330750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The Regional Hospital for Respiratory and Complex Care</v>
      </c>
      <c r="B356" s="77"/>
      <c r="C356" s="77"/>
      <c r="D356" s="77"/>
      <c r="E356" s="77"/>
      <c r="F356" s="77"/>
      <c r="G356" s="80"/>
      <c r="H356" s="79" t="str">
        <f>"FYE: "&amp;data!C82</f>
        <v>FYE: 06/30/2020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32.209276819923375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3237099.16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974565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324450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248454.16999999998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3541.3399999999997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20107.48</v>
      </c>
      <c r="E368" s="218"/>
      <c r="F368" s="219"/>
      <c r="G368" s="219"/>
      <c r="H368" s="219"/>
      <c r="I368" s="86">
        <f>data!CE66</f>
        <v>1822486.6021569774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243584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180.23</v>
      </c>
      <c r="E370" s="218"/>
      <c r="F370" s="219"/>
      <c r="G370" s="219"/>
      <c r="H370" s="219"/>
      <c r="I370" s="86">
        <f>data!CE68</f>
        <v>301040.67000000004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1892645</v>
      </c>
      <c r="E371" s="86">
        <f>data!CD69</f>
        <v>-326016</v>
      </c>
      <c r="F371" s="219"/>
      <c r="G371" s="219"/>
      <c r="H371" s="219"/>
      <c r="I371" s="86">
        <f>data!CE69</f>
        <v>1628449.8699999999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-500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1912932.71</v>
      </c>
      <c r="E373" s="86">
        <f>data!CD71</f>
        <v>-326016</v>
      </c>
      <c r="F373" s="219"/>
      <c r="G373" s="219"/>
      <c r="H373" s="219"/>
      <c r="I373" s="14">
        <f>data!CE71</f>
        <v>8783170.8121569771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16115989.020000001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16115989.020000001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18258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1925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2939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9.6347605363984687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4" transitionEvaluation="1" transitionEntry="1" codeName="Sheet10">
    <pageSetUpPr autoPageBreaks="0" fitToPage="1"/>
  </sheetPr>
  <dimension ref="A1:CF817"/>
  <sheetViews>
    <sheetView showGridLines="0" topLeftCell="A34" zoomScale="75" workbookViewId="0">
      <selection activeCell="A72" sqref="A72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>
        <v>1673742</v>
      </c>
      <c r="C47" s="184">
        <v>0</v>
      </c>
      <c r="D47" s="184">
        <v>0</v>
      </c>
      <c r="E47" s="184">
        <v>1137569.0699999998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0</v>
      </c>
      <c r="Q47" s="184">
        <v>0</v>
      </c>
      <c r="R47" s="184">
        <v>0</v>
      </c>
      <c r="S47" s="184">
        <v>0</v>
      </c>
      <c r="T47" s="184">
        <v>0</v>
      </c>
      <c r="U47" s="184">
        <v>0</v>
      </c>
      <c r="V47" s="184">
        <v>0</v>
      </c>
      <c r="W47" s="184">
        <v>0</v>
      </c>
      <c r="X47" s="184">
        <v>0</v>
      </c>
      <c r="Y47" s="184">
        <v>0</v>
      </c>
      <c r="Z47" s="184">
        <v>0</v>
      </c>
      <c r="AA47" s="184">
        <v>0</v>
      </c>
      <c r="AB47" s="184">
        <v>0</v>
      </c>
      <c r="AC47" s="184">
        <v>314114.89999999997</v>
      </c>
      <c r="AD47" s="184">
        <v>0</v>
      </c>
      <c r="AE47" s="184">
        <v>0</v>
      </c>
      <c r="AF47" s="184">
        <v>0</v>
      </c>
      <c r="AG47" s="184">
        <v>0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6785.369999999999</v>
      </c>
      <c r="AZ47" s="184">
        <v>0</v>
      </c>
      <c r="BA47" s="184">
        <v>0</v>
      </c>
      <c r="BB47" s="184">
        <v>63010.9</v>
      </c>
      <c r="BC47" s="184">
        <v>0</v>
      </c>
      <c r="BD47" s="184">
        <v>13889.55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1980.9899999999998</v>
      </c>
      <c r="BM47" s="184">
        <v>0</v>
      </c>
      <c r="BN47" s="184">
        <v>94248.76</v>
      </c>
      <c r="BO47" s="184">
        <v>0</v>
      </c>
      <c r="BP47" s="184">
        <v>42138.889999999992</v>
      </c>
      <c r="BQ47" s="184">
        <v>0</v>
      </c>
      <c r="BR47" s="184">
        <v>3.8100000000396648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0</v>
      </c>
      <c r="CD47" s="195"/>
      <c r="CE47" s="195">
        <f>SUM(C47:CC47)</f>
        <v>1673742.2399999998</v>
      </c>
    </row>
    <row r="48" spans="1:83" ht="12.6" customHeight="1" x14ac:dyDescent="0.2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">
      <c r="A49" s="175" t="s">
        <v>206</v>
      </c>
      <c r="B49" s="195">
        <f>B47+B48</f>
        <v>1673742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>
        <v>692103.01</v>
      </c>
      <c r="C51" s="184">
        <v>0</v>
      </c>
      <c r="D51" s="184">
        <v>0</v>
      </c>
      <c r="E51" s="184">
        <v>653778.4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0</v>
      </c>
      <c r="Q51" s="184">
        <v>0</v>
      </c>
      <c r="R51" s="184">
        <v>0</v>
      </c>
      <c r="S51" s="184">
        <v>0</v>
      </c>
      <c r="T51" s="184">
        <v>0</v>
      </c>
      <c r="U51" s="184">
        <v>0</v>
      </c>
      <c r="V51" s="184">
        <v>0</v>
      </c>
      <c r="W51" s="184">
        <v>0</v>
      </c>
      <c r="X51" s="184">
        <v>0</v>
      </c>
      <c r="Y51" s="184">
        <v>0</v>
      </c>
      <c r="Z51" s="184">
        <v>0</v>
      </c>
      <c r="AA51" s="184">
        <v>0</v>
      </c>
      <c r="AB51" s="184">
        <v>18000</v>
      </c>
      <c r="AC51" s="184">
        <v>9480.3799999999992</v>
      </c>
      <c r="AD51" s="184">
        <v>0</v>
      </c>
      <c r="AE51" s="184">
        <v>4379.99</v>
      </c>
      <c r="AF51" s="184">
        <v>0</v>
      </c>
      <c r="AG51" s="184">
        <v>0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0</v>
      </c>
      <c r="AZ51" s="184">
        <v>0</v>
      </c>
      <c r="BA51" s="184">
        <v>0</v>
      </c>
      <c r="BB51" s="184">
        <v>0</v>
      </c>
      <c r="BC51" s="184">
        <v>0</v>
      </c>
      <c r="BD51" s="184">
        <v>787.83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4769.16</v>
      </c>
      <c r="BO51" s="184">
        <v>0</v>
      </c>
      <c r="BP51" s="184">
        <v>907.25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692103.01</v>
      </c>
    </row>
    <row r="52" spans="1:84" ht="12.6" customHeight="1" x14ac:dyDescent="0.2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">
      <c r="A53" s="175" t="s">
        <v>206</v>
      </c>
      <c r="B53" s="195">
        <f>B51+B52</f>
        <v>692103.01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/>
      <c r="D59" s="184"/>
      <c r="E59" s="184">
        <v>5709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286">
        <v>3392</v>
      </c>
      <c r="AZ59" s="185"/>
      <c r="BA59" s="248"/>
      <c r="BB59" s="248"/>
      <c r="BC59" s="248"/>
      <c r="BD59" s="248"/>
      <c r="BE59" s="286">
        <v>18258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/>
      <c r="D60" s="187"/>
      <c r="E60" s="187">
        <v>44.080913461538458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>
        <v>12.60796153846154</v>
      </c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91">
        <v>0.38</v>
      </c>
      <c r="AZ60" s="221"/>
      <c r="BA60" s="221"/>
      <c r="BB60" s="291">
        <v>3.67</v>
      </c>
      <c r="BC60" s="221"/>
      <c r="BD60" s="291">
        <v>1.02</v>
      </c>
      <c r="BE60" s="221"/>
      <c r="BF60" s="221"/>
      <c r="BG60" s="221"/>
      <c r="BH60" s="221"/>
      <c r="BI60" s="221"/>
      <c r="BJ60" s="221"/>
      <c r="BK60" s="221"/>
      <c r="BL60" s="291">
        <v>0.1</v>
      </c>
      <c r="BM60" s="221"/>
      <c r="BN60" s="221">
        <v>4.0045144230769232</v>
      </c>
      <c r="BO60" s="221"/>
      <c r="BP60" s="221">
        <v>1.8747163461538461</v>
      </c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49" t="s">
        <v>221</v>
      </c>
      <c r="CE60" s="251">
        <f>SUM(C60:CD60)</f>
        <v>67.738105769230771</v>
      </c>
    </row>
    <row r="61" spans="1:84" ht="12.6" customHeight="1" x14ac:dyDescent="0.2">
      <c r="A61" s="171" t="s">
        <v>235</v>
      </c>
      <c r="B61" s="175"/>
      <c r="C61" s="184">
        <v>0</v>
      </c>
      <c r="D61" s="184">
        <v>0</v>
      </c>
      <c r="E61" s="184">
        <v>4386446.63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0</v>
      </c>
      <c r="Q61" s="184">
        <v>0</v>
      </c>
      <c r="R61" s="184">
        <v>0</v>
      </c>
      <c r="S61" s="184">
        <v>0</v>
      </c>
      <c r="T61" s="184">
        <v>0</v>
      </c>
      <c r="U61" s="184">
        <v>0</v>
      </c>
      <c r="V61" s="184">
        <v>0</v>
      </c>
      <c r="W61" s="184">
        <v>0</v>
      </c>
      <c r="X61" s="184">
        <v>0</v>
      </c>
      <c r="Y61" s="184">
        <v>0</v>
      </c>
      <c r="Z61" s="184">
        <v>0</v>
      </c>
      <c r="AA61" s="184">
        <v>0</v>
      </c>
      <c r="AB61" s="184">
        <v>0</v>
      </c>
      <c r="AC61" s="184">
        <v>1192459.1499999999</v>
      </c>
      <c r="AD61" s="184">
        <v>0</v>
      </c>
      <c r="AE61" s="184">
        <v>0</v>
      </c>
      <c r="AF61" s="184">
        <v>0</v>
      </c>
      <c r="AG61" s="184">
        <v>0</v>
      </c>
      <c r="AH61" s="184">
        <v>0</v>
      </c>
      <c r="AI61" s="184">
        <v>0</v>
      </c>
      <c r="AJ61" s="184">
        <v>0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30281.479999999996</v>
      </c>
      <c r="AZ61" s="184">
        <v>0</v>
      </c>
      <c r="BA61" s="184">
        <v>0</v>
      </c>
      <c r="BB61" s="184">
        <v>290510.13</v>
      </c>
      <c r="BC61" s="184">
        <v>0</v>
      </c>
      <c r="BD61" s="184">
        <v>52816.65</v>
      </c>
      <c r="BE61" s="184">
        <v>0</v>
      </c>
      <c r="BF61" s="184">
        <v>0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7755.420000000001</v>
      </c>
      <c r="BM61" s="184">
        <v>0</v>
      </c>
      <c r="BN61" s="184">
        <v>598846.91</v>
      </c>
      <c r="BO61" s="184">
        <v>0</v>
      </c>
      <c r="BP61" s="184">
        <v>216274.38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0</v>
      </c>
      <c r="BY61" s="184">
        <v>0</v>
      </c>
      <c r="BZ61" s="184">
        <v>0</v>
      </c>
      <c r="CA61" s="184">
        <v>0</v>
      </c>
      <c r="CB61" s="184">
        <v>0</v>
      </c>
      <c r="CC61" s="184">
        <v>0</v>
      </c>
      <c r="CD61" s="249" t="s">
        <v>221</v>
      </c>
      <c r="CE61" s="195">
        <f t="shared" ref="CE61:CE70" si="0">SUM(C61:CD61)</f>
        <v>6775390.75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1137569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314115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6785</v>
      </c>
      <c r="AZ62" s="195">
        <f>ROUND(AZ47+AZ48,0)</f>
        <v>0</v>
      </c>
      <c r="BA62" s="195">
        <f>ROUND(BA47+BA48,0)</f>
        <v>0</v>
      </c>
      <c r="BB62" s="195">
        <f t="shared" si="1"/>
        <v>63011</v>
      </c>
      <c r="BC62" s="195">
        <f t="shared" si="1"/>
        <v>0</v>
      </c>
      <c r="BD62" s="195">
        <f t="shared" si="1"/>
        <v>13890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1981</v>
      </c>
      <c r="BM62" s="195">
        <f t="shared" si="1"/>
        <v>0</v>
      </c>
      <c r="BN62" s="195">
        <f t="shared" si="1"/>
        <v>94249</v>
      </c>
      <c r="BO62" s="195">
        <f t="shared" ref="BO62:CC62" si="2">ROUND(BO47+BO48,0)</f>
        <v>0</v>
      </c>
      <c r="BP62" s="195">
        <f t="shared" si="2"/>
        <v>42139</v>
      </c>
      <c r="BQ62" s="195">
        <f t="shared" si="2"/>
        <v>0</v>
      </c>
      <c r="BR62" s="195">
        <f t="shared" si="2"/>
        <v>4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1673743</v>
      </c>
      <c r="CF62" s="252"/>
    </row>
    <row r="63" spans="1:84" ht="12.6" customHeight="1" x14ac:dyDescent="0.2">
      <c r="A63" s="171" t="s">
        <v>236</v>
      </c>
      <c r="B63" s="175"/>
      <c r="C63" s="184">
        <v>0</v>
      </c>
      <c r="D63" s="184">
        <v>0</v>
      </c>
      <c r="E63" s="184">
        <v>2450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0</v>
      </c>
      <c r="Q63" s="184">
        <v>0</v>
      </c>
      <c r="R63" s="184">
        <v>0</v>
      </c>
      <c r="S63" s="184">
        <v>0</v>
      </c>
      <c r="T63" s="184">
        <v>0</v>
      </c>
      <c r="U63" s="184">
        <v>0</v>
      </c>
      <c r="V63" s="184">
        <v>0</v>
      </c>
      <c r="W63" s="184">
        <v>0</v>
      </c>
      <c r="X63" s="184">
        <v>0</v>
      </c>
      <c r="Y63" s="184">
        <v>0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0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3.6667740384615382</v>
      </c>
      <c r="BC63" s="184">
        <v>0</v>
      </c>
      <c r="BD63" s="184">
        <v>1.0164326923076923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690000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-5</v>
      </c>
      <c r="CD63" s="249" t="s">
        <v>221</v>
      </c>
      <c r="CE63" s="195">
        <f t="shared" si="0"/>
        <v>692449.68320673076</v>
      </c>
      <c r="CF63" s="252"/>
    </row>
    <row r="64" spans="1:84" ht="12.6" customHeight="1" x14ac:dyDescent="0.2">
      <c r="A64" s="171" t="s">
        <v>237</v>
      </c>
      <c r="B64" s="175"/>
      <c r="C64" s="184">
        <v>0</v>
      </c>
      <c r="D64" s="184">
        <v>0</v>
      </c>
      <c r="E64" s="184">
        <v>415949.58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0</v>
      </c>
      <c r="Q64" s="184">
        <v>0</v>
      </c>
      <c r="R64" s="184">
        <v>0</v>
      </c>
      <c r="S64" s="184">
        <v>-9881.3799999999992</v>
      </c>
      <c r="T64" s="184">
        <v>0</v>
      </c>
      <c r="U64" s="184">
        <v>0</v>
      </c>
      <c r="V64" s="184">
        <v>0</v>
      </c>
      <c r="W64" s="184">
        <v>0</v>
      </c>
      <c r="X64" s="184">
        <v>0</v>
      </c>
      <c r="Y64" s="184">
        <v>0</v>
      </c>
      <c r="Z64" s="184">
        <v>0</v>
      </c>
      <c r="AA64" s="184">
        <v>0</v>
      </c>
      <c r="AB64" s="184">
        <v>0</v>
      </c>
      <c r="AC64" s="184">
        <v>193923.07999999996</v>
      </c>
      <c r="AD64" s="184">
        <v>0</v>
      </c>
      <c r="AE64" s="184">
        <v>-62.6</v>
      </c>
      <c r="AF64" s="184">
        <v>0</v>
      </c>
      <c r="AG64" s="184">
        <v>0</v>
      </c>
      <c r="AH64" s="184">
        <v>0</v>
      </c>
      <c r="AI64" s="184">
        <v>0</v>
      </c>
      <c r="AJ64" s="184">
        <v>0</v>
      </c>
      <c r="AK64" s="184">
        <v>0</v>
      </c>
      <c r="AL64" s="184">
        <v>0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v>0</v>
      </c>
      <c r="AZ64" s="184">
        <v>0</v>
      </c>
      <c r="BA64" s="184">
        <v>0</v>
      </c>
      <c r="BB64" s="184">
        <v>83.31</v>
      </c>
      <c r="BC64" s="184">
        <v>0</v>
      </c>
      <c r="BD64" s="184">
        <v>9728.1400000000012</v>
      </c>
      <c r="BE64" s="184">
        <v>0</v>
      </c>
      <c r="BF64" s="184">
        <v>0</v>
      </c>
      <c r="BG64" s="184">
        <v>0</v>
      </c>
      <c r="BH64" s="184">
        <v>0</v>
      </c>
      <c r="BI64" s="184">
        <v>0</v>
      </c>
      <c r="BJ64" s="184">
        <v>0</v>
      </c>
      <c r="BK64" s="184">
        <v>0</v>
      </c>
      <c r="BL64" s="184">
        <v>0</v>
      </c>
      <c r="BM64" s="184">
        <v>0</v>
      </c>
      <c r="BN64" s="184">
        <v>7596.76</v>
      </c>
      <c r="BO64" s="184">
        <v>0</v>
      </c>
      <c r="BP64" s="184">
        <v>1335.8099999999997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0</v>
      </c>
      <c r="BY64" s="184">
        <v>0</v>
      </c>
      <c r="BZ64" s="184">
        <v>0</v>
      </c>
      <c r="CA64" s="184">
        <v>0</v>
      </c>
      <c r="CB64" s="184">
        <v>0</v>
      </c>
      <c r="CC64" s="184">
        <v>100.04</v>
      </c>
      <c r="CD64" s="249" t="s">
        <v>221</v>
      </c>
      <c r="CE64" s="195">
        <f t="shared" si="0"/>
        <v>618772.74000000022</v>
      </c>
      <c r="CF64" s="252"/>
    </row>
    <row r="65" spans="1:84" ht="12.6" customHeight="1" x14ac:dyDescent="0.2">
      <c r="A65" s="171" t="s">
        <v>238</v>
      </c>
      <c r="B65" s="175"/>
      <c r="C65" s="184">
        <v>0</v>
      </c>
      <c r="D65" s="184">
        <v>0</v>
      </c>
      <c r="E65" s="184">
        <v>419.71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96.12</v>
      </c>
      <c r="BC65" s="184">
        <v>0</v>
      </c>
      <c r="BD65" s="184">
        <v>0</v>
      </c>
      <c r="BE65" s="184">
        <v>0</v>
      </c>
      <c r="BF65" s="184">
        <v>0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4597.82</v>
      </c>
      <c r="BO65" s="184">
        <v>0</v>
      </c>
      <c r="BP65" s="184">
        <v>77.81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0</v>
      </c>
      <c r="BZ65" s="184">
        <v>0</v>
      </c>
      <c r="CA65" s="184">
        <v>0</v>
      </c>
      <c r="CB65" s="184">
        <v>0</v>
      </c>
      <c r="CC65" s="184">
        <v>0</v>
      </c>
      <c r="CD65" s="249" t="s">
        <v>221</v>
      </c>
      <c r="CE65" s="195">
        <f t="shared" si="0"/>
        <v>5191.46</v>
      </c>
      <c r="CF65" s="252"/>
    </row>
    <row r="66" spans="1:84" ht="12.6" customHeight="1" x14ac:dyDescent="0.2">
      <c r="A66" s="171" t="s">
        <v>239</v>
      </c>
      <c r="B66" s="175"/>
      <c r="C66" s="184">
        <v>0</v>
      </c>
      <c r="D66" s="184">
        <v>0</v>
      </c>
      <c r="E66" s="184">
        <v>723069.72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4">
        <v>7120.91</v>
      </c>
      <c r="Q66" s="184">
        <v>0</v>
      </c>
      <c r="R66" s="184">
        <v>0</v>
      </c>
      <c r="S66" s="184">
        <v>0</v>
      </c>
      <c r="T66" s="184">
        <v>140244.82999999999</v>
      </c>
      <c r="U66" s="184">
        <v>532618.41</v>
      </c>
      <c r="V66" s="184">
        <v>12619.82</v>
      </c>
      <c r="W66" s="184">
        <v>3275.24</v>
      </c>
      <c r="X66" s="184">
        <v>12891.81</v>
      </c>
      <c r="Y66" s="184">
        <v>197338.62</v>
      </c>
      <c r="Z66" s="184">
        <v>0</v>
      </c>
      <c r="AA66" s="184">
        <v>0</v>
      </c>
      <c r="AB66" s="184">
        <v>1756564.26</v>
      </c>
      <c r="AC66" s="184">
        <v>13765.5</v>
      </c>
      <c r="AD66" s="184">
        <v>254299.41</v>
      </c>
      <c r="AE66" s="184">
        <v>294489.59999999998</v>
      </c>
      <c r="AF66" s="184">
        <v>0</v>
      </c>
      <c r="AG66" s="184">
        <v>0</v>
      </c>
      <c r="AH66" s="184">
        <v>0</v>
      </c>
      <c r="AI66" s="184">
        <v>0</v>
      </c>
      <c r="AJ66" s="184">
        <v>0</v>
      </c>
      <c r="AK66" s="184">
        <v>183435.83</v>
      </c>
      <c r="AL66" s="184">
        <v>27215.09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0</v>
      </c>
      <c r="AW66" s="184">
        <v>0</v>
      </c>
      <c r="AX66" s="184">
        <v>0</v>
      </c>
      <c r="AY66" s="184">
        <v>0</v>
      </c>
      <c r="AZ66" s="184">
        <v>0</v>
      </c>
      <c r="BA66" s="184">
        <v>0</v>
      </c>
      <c r="BB66" s="184">
        <v>0</v>
      </c>
      <c r="BC66" s="184">
        <v>0</v>
      </c>
      <c r="BD66" s="184">
        <v>0</v>
      </c>
      <c r="BE66" s="184">
        <v>0</v>
      </c>
      <c r="BF66" s="184">
        <v>197127</v>
      </c>
      <c r="BG66" s="184">
        <v>0</v>
      </c>
      <c r="BH66" s="184">
        <v>0</v>
      </c>
      <c r="BI66" s="184">
        <v>0</v>
      </c>
      <c r="BJ66" s="184">
        <v>0</v>
      </c>
      <c r="BK66" s="184">
        <v>45781.301370000001</v>
      </c>
      <c r="BL66" s="184">
        <v>35142.87444</v>
      </c>
      <c r="BM66" s="184">
        <v>0</v>
      </c>
      <c r="BN66" s="184">
        <v>11831.5</v>
      </c>
      <c r="BO66" s="184">
        <v>0</v>
      </c>
      <c r="BP66" s="184">
        <v>20710.46</v>
      </c>
      <c r="BQ66" s="184">
        <v>0</v>
      </c>
      <c r="BR66" s="184">
        <v>0</v>
      </c>
      <c r="BS66" s="184">
        <v>0</v>
      </c>
      <c r="BT66" s="184">
        <v>0</v>
      </c>
      <c r="BU66" s="184">
        <v>0</v>
      </c>
      <c r="BV66" s="184">
        <v>68938.528200000001</v>
      </c>
      <c r="BW66" s="184">
        <v>12788.5</v>
      </c>
      <c r="BX66" s="184">
        <v>0</v>
      </c>
      <c r="BY66" s="184">
        <v>0</v>
      </c>
      <c r="BZ66" s="184">
        <v>0</v>
      </c>
      <c r="CA66" s="184">
        <v>0</v>
      </c>
      <c r="CB66" s="184">
        <v>0</v>
      </c>
      <c r="CC66" s="184">
        <v>20697.09</v>
      </c>
      <c r="CD66" s="249" t="s">
        <v>221</v>
      </c>
      <c r="CE66" s="195">
        <f t="shared" si="0"/>
        <v>4571966.304010001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653778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18000</v>
      </c>
      <c r="AC67" s="195">
        <f t="shared" si="3"/>
        <v>9480</v>
      </c>
      <c r="AD67" s="195">
        <f t="shared" si="3"/>
        <v>0</v>
      </c>
      <c r="AE67" s="195">
        <f t="shared" si="3"/>
        <v>4380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788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4769</v>
      </c>
      <c r="BO67" s="195">
        <f t="shared" si="3"/>
        <v>0</v>
      </c>
      <c r="BP67" s="195">
        <f t="shared" si="3"/>
        <v>907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692102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9894.4699999999993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0</v>
      </c>
      <c r="Q68" s="184">
        <v>0</v>
      </c>
      <c r="R68" s="184">
        <v>0</v>
      </c>
      <c r="S68" s="184">
        <v>0</v>
      </c>
      <c r="T68" s="184">
        <v>0</v>
      </c>
      <c r="U68" s="184">
        <v>0</v>
      </c>
      <c r="V68" s="184">
        <v>0</v>
      </c>
      <c r="W68" s="184">
        <v>0</v>
      </c>
      <c r="X68" s="184">
        <v>0</v>
      </c>
      <c r="Y68" s="184">
        <v>0</v>
      </c>
      <c r="Z68" s="184">
        <v>0</v>
      </c>
      <c r="AA68" s="184">
        <v>0</v>
      </c>
      <c r="AB68" s="184">
        <v>0</v>
      </c>
      <c r="AC68" s="184">
        <v>-46.67</v>
      </c>
      <c r="AD68" s="184">
        <v>0</v>
      </c>
      <c r="AE68" s="184">
        <v>0</v>
      </c>
      <c r="AF68" s="184">
        <v>0</v>
      </c>
      <c r="AG68" s="184">
        <v>0</v>
      </c>
      <c r="AH68" s="184">
        <v>0</v>
      </c>
      <c r="AI68" s="184">
        <v>0</v>
      </c>
      <c r="AJ68" s="184">
        <v>0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0</v>
      </c>
      <c r="AZ68" s="184">
        <v>0</v>
      </c>
      <c r="BA68" s="184">
        <v>0</v>
      </c>
      <c r="BB68" s="184">
        <v>438.96</v>
      </c>
      <c r="BC68" s="184">
        <v>0</v>
      </c>
      <c r="BD68" s="184">
        <v>0</v>
      </c>
      <c r="BE68" s="184">
        <v>0</v>
      </c>
      <c r="BF68" s="184">
        <v>0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52.97</v>
      </c>
      <c r="BM68" s="184">
        <v>0</v>
      </c>
      <c r="BN68" s="184">
        <v>577383.57000000007</v>
      </c>
      <c r="BO68" s="184">
        <v>0</v>
      </c>
      <c r="BP68" s="184">
        <v>26.11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-459.76</v>
      </c>
      <c r="CD68" s="249" t="s">
        <v>221</v>
      </c>
      <c r="CE68" s="195">
        <f t="shared" si="0"/>
        <v>587289.65</v>
      </c>
      <c r="CF68" s="252"/>
    </row>
    <row r="69" spans="1:84" ht="12.6" customHeight="1" x14ac:dyDescent="0.2">
      <c r="A69" s="171" t="s">
        <v>241</v>
      </c>
      <c r="B69" s="175"/>
      <c r="C69" s="184">
        <v>0</v>
      </c>
      <c r="D69" s="184">
        <v>0</v>
      </c>
      <c r="E69" s="184">
        <v>30371.269999999997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0</v>
      </c>
      <c r="Q69" s="184">
        <v>0</v>
      </c>
      <c r="R69" s="184">
        <v>0</v>
      </c>
      <c r="S69" s="184">
        <v>0</v>
      </c>
      <c r="T69" s="184">
        <v>0</v>
      </c>
      <c r="U69" s="184">
        <v>0</v>
      </c>
      <c r="V69" s="184">
        <v>0</v>
      </c>
      <c r="W69" s="184">
        <v>0</v>
      </c>
      <c r="X69" s="184">
        <v>0</v>
      </c>
      <c r="Y69" s="184">
        <v>0</v>
      </c>
      <c r="Z69" s="184">
        <v>0</v>
      </c>
      <c r="AA69" s="184">
        <v>0</v>
      </c>
      <c r="AB69" s="184">
        <v>264.77999999999997</v>
      </c>
      <c r="AC69" s="184">
        <v>5142.97</v>
      </c>
      <c r="AD69" s="184">
        <v>0</v>
      </c>
      <c r="AE69" s="184">
        <v>0</v>
      </c>
      <c r="AF69" s="184">
        <v>0</v>
      </c>
      <c r="AG69" s="184">
        <v>0</v>
      </c>
      <c r="AH69" s="184">
        <v>0</v>
      </c>
      <c r="AI69" s="184">
        <v>0</v>
      </c>
      <c r="AJ69" s="184">
        <v>0</v>
      </c>
      <c r="AK69" s="184">
        <v>0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0</v>
      </c>
      <c r="AW69" s="184">
        <v>0</v>
      </c>
      <c r="AX69" s="184">
        <v>0</v>
      </c>
      <c r="AY69" s="184">
        <v>0</v>
      </c>
      <c r="AZ69" s="184">
        <v>0</v>
      </c>
      <c r="BA69" s="184">
        <v>0</v>
      </c>
      <c r="BB69" s="184">
        <v>99.74</v>
      </c>
      <c r="BC69" s="184">
        <v>0</v>
      </c>
      <c r="BD69" s="184">
        <v>0</v>
      </c>
      <c r="BE69" s="184">
        <v>0</v>
      </c>
      <c r="BF69" s="184">
        <v>0</v>
      </c>
      <c r="BG69" s="184">
        <v>0</v>
      </c>
      <c r="BH69" s="184">
        <v>0</v>
      </c>
      <c r="BI69" s="184">
        <v>0</v>
      </c>
      <c r="BJ69" s="184">
        <v>0</v>
      </c>
      <c r="BK69" s="184">
        <v>0</v>
      </c>
      <c r="BL69" s="184">
        <v>0</v>
      </c>
      <c r="BM69" s="184">
        <v>0</v>
      </c>
      <c r="BN69" s="184">
        <v>55803.37999999999</v>
      </c>
      <c r="BO69" s="184">
        <v>0</v>
      </c>
      <c r="BP69" s="184">
        <v>23829.170000000002</v>
      </c>
      <c r="BQ69" s="184">
        <v>0</v>
      </c>
      <c r="BR69" s="184">
        <v>0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0</v>
      </c>
      <c r="BY69" s="184">
        <v>0</v>
      </c>
      <c r="BZ69" s="184">
        <v>0</v>
      </c>
      <c r="CA69" s="184">
        <v>0</v>
      </c>
      <c r="CB69" s="184">
        <v>0</v>
      </c>
      <c r="CC69" s="287">
        <v>-3447</v>
      </c>
      <c r="CD69" s="287">
        <v>137563</v>
      </c>
      <c r="CE69" s="195">
        <f t="shared" si="0"/>
        <v>249627.31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4">
        <v>0</v>
      </c>
      <c r="V70" s="184">
        <v>0</v>
      </c>
      <c r="W70" s="184">
        <v>0</v>
      </c>
      <c r="X70" s="184">
        <v>0</v>
      </c>
      <c r="Y70" s="184">
        <v>0</v>
      </c>
      <c r="Z70" s="184">
        <v>0</v>
      </c>
      <c r="AA70" s="184">
        <v>0</v>
      </c>
      <c r="AB70" s="184">
        <v>0</v>
      </c>
      <c r="AC70" s="184">
        <v>0</v>
      </c>
      <c r="AD70" s="184">
        <v>0</v>
      </c>
      <c r="AE70" s="184">
        <v>0</v>
      </c>
      <c r="AF70" s="184">
        <v>0</v>
      </c>
      <c r="AG70" s="184">
        <v>0</v>
      </c>
      <c r="AH70" s="184">
        <v>0</v>
      </c>
      <c r="AI70" s="184">
        <v>0</v>
      </c>
      <c r="AJ70" s="184">
        <v>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0</v>
      </c>
      <c r="AW70" s="184">
        <v>0</v>
      </c>
      <c r="AX70" s="184">
        <v>0</v>
      </c>
      <c r="AY70" s="184">
        <v>0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0</v>
      </c>
      <c r="BF70" s="184">
        <v>0</v>
      </c>
      <c r="BG70" s="184">
        <v>0</v>
      </c>
      <c r="BH70" s="184">
        <v>0</v>
      </c>
      <c r="BI70" s="184">
        <v>0</v>
      </c>
      <c r="BJ70" s="184">
        <v>0</v>
      </c>
      <c r="BK70" s="184">
        <v>0</v>
      </c>
      <c r="BL70" s="184">
        <v>0</v>
      </c>
      <c r="BM70" s="184">
        <v>0</v>
      </c>
      <c r="BN70" s="184">
        <v>0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0</v>
      </c>
      <c r="CD70" s="184">
        <v>0</v>
      </c>
      <c r="CE70" s="195">
        <f t="shared" si="0"/>
        <v>0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7359948.379999999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7120.91</v>
      </c>
      <c r="Q71" s="195">
        <f t="shared" si="5"/>
        <v>0</v>
      </c>
      <c r="R71" s="195">
        <f t="shared" si="5"/>
        <v>0</v>
      </c>
      <c r="S71" s="195">
        <f t="shared" si="5"/>
        <v>-9881.3799999999992</v>
      </c>
      <c r="T71" s="195">
        <f t="shared" si="5"/>
        <v>140244.82999999999</v>
      </c>
      <c r="U71" s="195">
        <f t="shared" si="5"/>
        <v>532618.41</v>
      </c>
      <c r="V71" s="195">
        <f t="shared" si="5"/>
        <v>12619.82</v>
      </c>
      <c r="W71" s="195">
        <f t="shared" si="5"/>
        <v>3275.24</v>
      </c>
      <c r="X71" s="195">
        <f t="shared" si="5"/>
        <v>12891.81</v>
      </c>
      <c r="Y71" s="195">
        <f t="shared" si="5"/>
        <v>197338.62</v>
      </c>
      <c r="Z71" s="195">
        <f t="shared" si="5"/>
        <v>0</v>
      </c>
      <c r="AA71" s="195">
        <f t="shared" si="5"/>
        <v>0</v>
      </c>
      <c r="AB71" s="195">
        <f t="shared" si="5"/>
        <v>1774829.04</v>
      </c>
      <c r="AC71" s="195">
        <f t="shared" si="5"/>
        <v>1728839.03</v>
      </c>
      <c r="AD71" s="195">
        <f t="shared" si="5"/>
        <v>254299.41</v>
      </c>
      <c r="AE71" s="195">
        <f t="shared" si="5"/>
        <v>298807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183435.83</v>
      </c>
      <c r="AL71" s="195">
        <f t="shared" si="6"/>
        <v>27215.09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37066.479999999996</v>
      </c>
      <c r="AZ71" s="195">
        <f t="shared" si="6"/>
        <v>0</v>
      </c>
      <c r="BA71" s="195">
        <f t="shared" si="6"/>
        <v>0</v>
      </c>
      <c r="BB71" s="195">
        <f t="shared" si="6"/>
        <v>354242.92677403847</v>
      </c>
      <c r="BC71" s="195">
        <f t="shared" si="6"/>
        <v>0</v>
      </c>
      <c r="BD71" s="195">
        <f t="shared" si="6"/>
        <v>77223.806432692305</v>
      </c>
      <c r="BE71" s="195">
        <f t="shared" si="6"/>
        <v>0</v>
      </c>
      <c r="BF71" s="195">
        <f t="shared" si="6"/>
        <v>197127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45781.301370000001</v>
      </c>
      <c r="BL71" s="195">
        <f t="shared" si="6"/>
        <v>44932.264439999999</v>
      </c>
      <c r="BM71" s="195">
        <f t="shared" si="6"/>
        <v>0</v>
      </c>
      <c r="BN71" s="195">
        <f t="shared" si="6"/>
        <v>1355077.94</v>
      </c>
      <c r="BO71" s="195">
        <f t="shared" si="6"/>
        <v>0</v>
      </c>
      <c r="BP71" s="195">
        <f t="shared" ref="BP71:CC71" si="7">SUM(BP61:BP69)-BP70</f>
        <v>305299.74</v>
      </c>
      <c r="BQ71" s="195">
        <f t="shared" si="7"/>
        <v>0</v>
      </c>
      <c r="BR71" s="195">
        <f t="shared" si="7"/>
        <v>4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68938.528200000001</v>
      </c>
      <c r="BW71" s="195">
        <f t="shared" si="7"/>
        <v>702788.5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16885.370000000003</v>
      </c>
      <c r="CD71" s="245">
        <f>CD69-CD70</f>
        <v>137563</v>
      </c>
      <c r="CE71" s="195">
        <f>SUM(CE61:CE69)-CE70</f>
        <v>15866532.897216734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0</v>
      </c>
      <c r="D73" s="184">
        <v>0</v>
      </c>
      <c r="E73" s="184">
        <v>12221645.59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58963.539999999994</v>
      </c>
      <c r="Q73" s="184">
        <v>0</v>
      </c>
      <c r="R73" s="184">
        <v>0</v>
      </c>
      <c r="S73" s="184">
        <v>0</v>
      </c>
      <c r="T73" s="184">
        <v>236585.57</v>
      </c>
      <c r="U73" s="184">
        <v>2743136.88</v>
      </c>
      <c r="V73" s="184">
        <v>120159.76000000002</v>
      </c>
      <c r="W73" s="184">
        <v>36799.53</v>
      </c>
      <c r="X73" s="184">
        <v>544276.68999999994</v>
      </c>
      <c r="Y73" s="184">
        <v>1153683.7000000002</v>
      </c>
      <c r="Z73" s="184">
        <v>0</v>
      </c>
      <c r="AA73" s="184">
        <v>0</v>
      </c>
      <c r="AB73" s="184">
        <v>13328321.9</v>
      </c>
      <c r="AC73" s="184">
        <v>9163326.6099999994</v>
      </c>
      <c r="AD73" s="184">
        <v>911312</v>
      </c>
      <c r="AE73" s="184">
        <v>653540.29999999993</v>
      </c>
      <c r="AF73" s="184">
        <v>0</v>
      </c>
      <c r="AG73" s="184">
        <v>0</v>
      </c>
      <c r="AH73" s="184">
        <v>0</v>
      </c>
      <c r="AI73" s="184">
        <v>0</v>
      </c>
      <c r="AJ73" s="184">
        <v>0</v>
      </c>
      <c r="AK73" s="184">
        <v>745458.95000000019</v>
      </c>
      <c r="AL73" s="184">
        <v>1183266.75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43100477.769999996</v>
      </c>
      <c r="CF73" s="252"/>
    </row>
    <row r="74" spans="1:84" ht="12.6" customHeight="1" x14ac:dyDescent="0.2">
      <c r="A74" s="171" t="s">
        <v>246</v>
      </c>
      <c r="B74" s="175"/>
      <c r="C74" s="184">
        <v>0</v>
      </c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12221645.59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58963.539999999994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236585.57</v>
      </c>
      <c r="U75" s="195">
        <f t="shared" si="9"/>
        <v>2743136.88</v>
      </c>
      <c r="V75" s="195">
        <f t="shared" si="9"/>
        <v>120159.76000000002</v>
      </c>
      <c r="W75" s="195">
        <f t="shared" si="9"/>
        <v>36799.53</v>
      </c>
      <c r="X75" s="195">
        <f t="shared" si="9"/>
        <v>544276.68999999994</v>
      </c>
      <c r="Y75" s="195">
        <f t="shared" si="9"/>
        <v>1153683.7000000002</v>
      </c>
      <c r="Z75" s="195">
        <f t="shared" si="9"/>
        <v>0</v>
      </c>
      <c r="AA75" s="195">
        <f t="shared" si="9"/>
        <v>0</v>
      </c>
      <c r="AB75" s="195">
        <f t="shared" si="9"/>
        <v>13328321.9</v>
      </c>
      <c r="AC75" s="195">
        <f t="shared" si="9"/>
        <v>9163326.6099999994</v>
      </c>
      <c r="AD75" s="195">
        <f t="shared" si="9"/>
        <v>911312</v>
      </c>
      <c r="AE75" s="195">
        <f t="shared" si="9"/>
        <v>653540.29999999993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745458.95000000019</v>
      </c>
      <c r="AL75" s="195">
        <f t="shared" si="9"/>
        <v>1183266.75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43100477.769999996</v>
      </c>
      <c r="CF75" s="252"/>
    </row>
    <row r="76" spans="1:84" ht="12.6" customHeight="1" x14ac:dyDescent="0.2">
      <c r="A76" s="171" t="s">
        <v>248</v>
      </c>
      <c r="B76" s="175"/>
      <c r="C76" s="184"/>
      <c r="D76" s="184"/>
      <c r="E76" s="184">
        <v>18258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18258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/>
      <c r="D77" s="184"/>
      <c r="E77" s="184">
        <v>3392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3392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/>
      <c r="D78" s="184"/>
      <c r="E78" s="184">
        <v>7280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7280</v>
      </c>
      <c r="CF78" s="195"/>
    </row>
    <row r="79" spans="1:84" ht="12.6" customHeight="1" x14ac:dyDescent="0.2">
      <c r="A79" s="171" t="s">
        <v>251</v>
      </c>
      <c r="B79" s="175"/>
      <c r="C79" s="225"/>
      <c r="D79" s="225"/>
      <c r="E79" s="184">
        <v>129759.64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129759.64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/>
      <c r="D80" s="187"/>
      <c r="E80" s="187">
        <v>21.883086538461537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21.883086538461537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1272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1274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1275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92" t="s">
        <v>1269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2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187</v>
      </c>
      <c r="D111" s="174">
        <v>5709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26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26</v>
      </c>
    </row>
    <row r="128" spans="1:5" ht="12.6" customHeight="1" x14ac:dyDescent="0.2">
      <c r="A128" s="173" t="s">
        <v>292</v>
      </c>
      <c r="B128" s="172" t="s">
        <v>256</v>
      </c>
      <c r="C128" s="189">
        <v>26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128</v>
      </c>
      <c r="C138" s="189">
        <v>17</v>
      </c>
      <c r="D138" s="174">
        <v>42</v>
      </c>
      <c r="E138" s="175">
        <f>SUM(B138:D138)</f>
        <v>187</v>
      </c>
    </row>
    <row r="139" spans="1:6" ht="12.6" customHeight="1" x14ac:dyDescent="0.2">
      <c r="A139" s="173" t="s">
        <v>215</v>
      </c>
      <c r="B139" s="174">
        <v>3984</v>
      </c>
      <c r="C139" s="189">
        <v>538</v>
      </c>
      <c r="D139" s="174">
        <v>1187</v>
      </c>
      <c r="E139" s="175">
        <f>SUM(B139:D139)</f>
        <v>5709</v>
      </c>
    </row>
    <row r="140" spans="1:6" ht="12.6" customHeight="1" x14ac:dyDescent="0.2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">
      <c r="A141" s="173" t="s">
        <v>245</v>
      </c>
      <c r="B141" s="174">
        <v>31796200</v>
      </c>
      <c r="C141" s="189">
        <v>4055745</v>
      </c>
      <c r="D141" s="174">
        <f>43100478-B141-C141</f>
        <v>7248533</v>
      </c>
      <c r="E141" s="175">
        <f>SUM(B141:D141)</f>
        <v>43100478</v>
      </c>
      <c r="F141" s="199"/>
    </row>
    <row r="142" spans="1:6" ht="12.6" customHeight="1" x14ac:dyDescent="0.2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6" ht="12.6" customHeight="1" x14ac:dyDescent="0.2">
      <c r="A161" s="177"/>
      <c r="B161" s="177"/>
      <c r="C161" s="193"/>
      <c r="D161" s="178"/>
      <c r="E161" s="175"/>
    </row>
    <row r="162" spans="1:6" ht="21.75" customHeight="1" x14ac:dyDescent="0.2">
      <c r="A162" s="177"/>
      <c r="B162" s="177"/>
      <c r="C162" s="193"/>
      <c r="D162" s="178"/>
      <c r="E162" s="175"/>
    </row>
    <row r="163" spans="1:6" ht="11.45" customHeight="1" x14ac:dyDescent="0.2">
      <c r="A163" s="207" t="s">
        <v>305</v>
      </c>
      <c r="B163" s="208"/>
      <c r="C163" s="208"/>
      <c r="D163" s="208"/>
      <c r="E163" s="208"/>
    </row>
    <row r="164" spans="1:6" ht="11.45" customHeight="1" x14ac:dyDescent="0.2">
      <c r="A164" s="257" t="s">
        <v>306</v>
      </c>
      <c r="B164" s="257"/>
      <c r="C164" s="257"/>
      <c r="D164" s="257"/>
      <c r="E164" s="257"/>
    </row>
    <row r="165" spans="1:6" ht="13.15" customHeight="1" x14ac:dyDescent="0.2">
      <c r="A165" s="173" t="s">
        <v>307</v>
      </c>
      <c r="B165" s="172" t="s">
        <v>256</v>
      </c>
      <c r="C165" s="189">
        <v>470891.33999999997</v>
      </c>
      <c r="D165" s="175"/>
      <c r="E165" s="175"/>
    </row>
    <row r="166" spans="1:6" ht="13.15" customHeight="1" x14ac:dyDescent="0.2">
      <c r="A166" s="173" t="s">
        <v>308</v>
      </c>
      <c r="B166" s="172" t="s">
        <v>256</v>
      </c>
      <c r="C166" s="189">
        <v>-12272.58</v>
      </c>
      <c r="D166" s="175"/>
      <c r="E166" s="175"/>
    </row>
    <row r="167" spans="1:6" ht="12" customHeight="1" x14ac:dyDescent="0.2">
      <c r="A167" s="177" t="s">
        <v>309</v>
      </c>
      <c r="B167" s="172" t="s">
        <v>256</v>
      </c>
      <c r="C167" s="189">
        <v>49248.539999999994</v>
      </c>
      <c r="D167" s="175"/>
      <c r="E167" s="175"/>
    </row>
    <row r="168" spans="1:6" ht="13.9" customHeight="1" x14ac:dyDescent="0.2">
      <c r="A168" s="173" t="s">
        <v>310</v>
      </c>
      <c r="B168" s="172" t="s">
        <v>256</v>
      </c>
      <c r="C168" s="189">
        <v>773405.7100000002</v>
      </c>
      <c r="D168" s="175"/>
      <c r="E168" s="175"/>
    </row>
    <row r="169" spans="1:6" ht="11.45" customHeight="1" x14ac:dyDescent="0.2">
      <c r="A169" s="173" t="s">
        <v>311</v>
      </c>
      <c r="B169" s="172" t="s">
        <v>256</v>
      </c>
      <c r="C169" s="189">
        <v>5128.8700000000008</v>
      </c>
      <c r="D169" s="175"/>
      <c r="E169" s="175"/>
    </row>
    <row r="170" spans="1:6" ht="11.45" customHeight="1" x14ac:dyDescent="0.2">
      <c r="A170" s="173" t="s">
        <v>312</v>
      </c>
      <c r="B170" s="172" t="s">
        <v>256</v>
      </c>
      <c r="C170" s="189">
        <v>374012.86</v>
      </c>
      <c r="D170" s="175"/>
      <c r="E170" s="175"/>
    </row>
    <row r="171" spans="1:6" ht="11.45" customHeight="1" x14ac:dyDescent="0.2">
      <c r="A171" s="173" t="s">
        <v>313</v>
      </c>
      <c r="B171" s="172" t="s">
        <v>256</v>
      </c>
      <c r="C171" s="189"/>
      <c r="D171" s="175"/>
      <c r="E171" s="175"/>
    </row>
    <row r="172" spans="1:6" ht="11.45" customHeight="1" x14ac:dyDescent="0.2">
      <c r="A172" s="173" t="s">
        <v>313</v>
      </c>
      <c r="B172" s="172" t="s">
        <v>256</v>
      </c>
      <c r="C172" s="189">
        <v>13327.499999999944</v>
      </c>
      <c r="D172" s="175"/>
      <c r="E172" s="175"/>
    </row>
    <row r="173" spans="1:6" ht="13.5" customHeight="1" x14ac:dyDescent="0.25">
      <c r="A173" s="173" t="s">
        <v>203</v>
      </c>
      <c r="B173" s="175"/>
      <c r="C173" s="191"/>
      <c r="D173" s="175">
        <f>SUM(C165:C172)</f>
        <v>1673742.2400000002</v>
      </c>
      <c r="E173" s="175"/>
      <c r="F173" s="290"/>
    </row>
    <row r="174" spans="1:6" ht="11.45" customHeight="1" x14ac:dyDescent="0.2">
      <c r="A174" s="257" t="s">
        <v>314</v>
      </c>
      <c r="B174" s="257"/>
      <c r="C174" s="257"/>
      <c r="D174" s="257"/>
      <c r="E174" s="257"/>
    </row>
    <row r="175" spans="1:6" ht="11.45" customHeight="1" x14ac:dyDescent="0.2">
      <c r="A175" s="173" t="s">
        <v>315</v>
      </c>
      <c r="B175" s="172" t="s">
        <v>256</v>
      </c>
      <c r="C175" s="189">
        <v>560004</v>
      </c>
      <c r="D175" s="175"/>
      <c r="E175" s="175"/>
    </row>
    <row r="176" spans="1:6" ht="11.45" customHeight="1" x14ac:dyDescent="0.2">
      <c r="A176" s="173" t="s">
        <v>316</v>
      </c>
      <c r="B176" s="172" t="s">
        <v>256</v>
      </c>
      <c r="C176" s="189">
        <f>16553.04+10732.61</f>
        <v>27285.65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587289.65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3.9" customHeight="1" x14ac:dyDescent="0.2">
      <c r="A179" s="173" t="s">
        <v>318</v>
      </c>
      <c r="B179" s="172" t="s">
        <v>256</v>
      </c>
      <c r="C179" s="189">
        <v>80690.52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/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80690.52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3.15" customHeight="1" x14ac:dyDescent="0.2">
      <c r="A183" s="173" t="s">
        <v>321</v>
      </c>
      <c r="B183" s="172" t="s">
        <v>256</v>
      </c>
      <c r="C183" s="189">
        <v>4779.8600000000006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52092.359999999993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56872.219999999994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/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/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">
      <c r="A197" s="173" t="s">
        <v>334</v>
      </c>
      <c r="B197" s="174">
        <v>405115.98</v>
      </c>
      <c r="C197" s="189"/>
      <c r="D197" s="174"/>
      <c r="E197" s="175">
        <f t="shared" si="10"/>
        <v>405115.98</v>
      </c>
    </row>
    <row r="198" spans="1:8" ht="12.6" customHeight="1" x14ac:dyDescent="0.2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8333.9</v>
      </c>
      <c r="C199" s="189"/>
      <c r="D199" s="174"/>
      <c r="E199" s="175">
        <f t="shared" si="10"/>
        <v>8333.9</v>
      </c>
    </row>
    <row r="200" spans="1:8" ht="12.6" customHeight="1" x14ac:dyDescent="0.2">
      <c r="A200" s="173" t="s">
        <v>337</v>
      </c>
      <c r="B200" s="174">
        <v>3868505.48</v>
      </c>
      <c r="C200" s="189">
        <v>66040.040000000008</v>
      </c>
      <c r="D200" s="174"/>
      <c r="E200" s="175">
        <f t="shared" si="10"/>
        <v>3934545.52</v>
      </c>
    </row>
    <row r="201" spans="1:8" ht="12.6" customHeight="1" x14ac:dyDescent="0.2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4281955.3600000003</v>
      </c>
      <c r="C204" s="191">
        <f>SUM(C195:C203)</f>
        <v>66040.040000000008</v>
      </c>
      <c r="D204" s="175">
        <f>SUM(D195:D203)</f>
        <v>0</v>
      </c>
      <c r="E204" s="175">
        <f>SUM(E195:E203)</f>
        <v>4347995.4000000004</v>
      </c>
      <c r="F204" s="290"/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">
      <c r="A210" s="173" t="s">
        <v>334</v>
      </c>
      <c r="B210" s="174">
        <v>144354.54</v>
      </c>
      <c r="C210" s="189">
        <v>39369.54</v>
      </c>
      <c r="D210" s="174"/>
      <c r="E210" s="175">
        <f t="shared" si="11"/>
        <v>183724.08000000002</v>
      </c>
      <c r="H210" s="259"/>
    </row>
    <row r="211" spans="1:8" ht="12.6" customHeight="1" x14ac:dyDescent="0.2">
      <c r="A211" s="173" t="s">
        <v>335</v>
      </c>
      <c r="B211" s="174"/>
      <c r="C211" s="189">
        <v>1666.78</v>
      </c>
      <c r="D211" s="174"/>
      <c r="E211" s="175">
        <f t="shared" si="11"/>
        <v>1666.78</v>
      </c>
      <c r="H211" s="259"/>
    </row>
    <row r="212" spans="1:8" ht="12.6" customHeight="1" x14ac:dyDescent="0.2">
      <c r="A212" s="173" t="s">
        <v>336</v>
      </c>
      <c r="B212" s="174">
        <v>6111.53</v>
      </c>
      <c r="C212" s="189"/>
      <c r="D212" s="174"/>
      <c r="E212" s="175">
        <f t="shared" si="11"/>
        <v>6111.53</v>
      </c>
      <c r="H212" s="259"/>
    </row>
    <row r="213" spans="1:8" ht="12.6" customHeight="1" x14ac:dyDescent="0.2">
      <c r="A213" s="173" t="s">
        <v>337</v>
      </c>
      <c r="B213" s="174">
        <v>2182784.88</v>
      </c>
      <c r="C213" s="189">
        <f>649696.06+1371</f>
        <v>651067.06000000006</v>
      </c>
      <c r="D213" s="174">
        <v>1371</v>
      </c>
      <c r="E213" s="175">
        <f t="shared" si="11"/>
        <v>2832480.94</v>
      </c>
      <c r="H213" s="259"/>
    </row>
    <row r="214" spans="1:8" ht="12.6" customHeight="1" x14ac:dyDescent="0.2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2333250.9499999997</v>
      </c>
      <c r="C217" s="191">
        <f>SUM(C208:C216)</f>
        <v>692103.38</v>
      </c>
      <c r="D217" s="175">
        <f>SUM(D208:D216)</f>
        <v>1371</v>
      </c>
      <c r="E217" s="175">
        <f>SUM(E208:E216)</f>
        <v>3023983.33</v>
      </c>
      <c r="F217" s="290"/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04" t="s">
        <v>1255</v>
      </c>
      <c r="C220" s="304"/>
      <c r="D220" s="208"/>
      <c r="E220" s="208"/>
      <c r="F220" s="290"/>
    </row>
    <row r="221" spans="1:8" ht="12.6" customHeight="1" x14ac:dyDescent="0.25">
      <c r="A221" s="272" t="s">
        <v>1255</v>
      </c>
      <c r="B221" s="208"/>
      <c r="C221" s="189">
        <v>-221227.57</v>
      </c>
      <c r="D221" s="172">
        <f>C221</f>
        <v>-221227.57</v>
      </c>
      <c r="E221" s="208"/>
      <c r="F221" s="290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288">
        <f>21934791.82+23514</f>
        <v>21958305.82</v>
      </c>
      <c r="D223" s="175"/>
      <c r="E223" s="175"/>
      <c r="F223" s="290"/>
    </row>
    <row r="224" spans="1:8" ht="12.6" customHeight="1" x14ac:dyDescent="0.25">
      <c r="A224" s="173" t="s">
        <v>345</v>
      </c>
      <c r="B224" s="172" t="s">
        <v>256</v>
      </c>
      <c r="C224" s="189">
        <v>2691750.33</v>
      </c>
      <c r="D224" s="175"/>
      <c r="E224" s="175"/>
      <c r="F224" s="290"/>
    </row>
    <row r="225" spans="1:5" ht="12.6" customHeight="1" x14ac:dyDescent="0.2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4137659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28787715.149999999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12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93568.25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93568.25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28660055.829999998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18920.71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9972998.4199999999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7077385.6399999997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/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84008.4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/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2998541.8900000011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/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/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405115.98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8333.9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3934545.52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/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/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4347995.4000000004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3023983.76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1324011.6400000006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v>722000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722000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5044553.5300000012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6" ht="12.6" customHeight="1" x14ac:dyDescent="0.25">
      <c r="A305" s="173" t="s">
        <v>397</v>
      </c>
      <c r="B305" s="172" t="s">
        <v>256</v>
      </c>
      <c r="C305" s="288">
        <f>3179.63</f>
        <v>3179.63</v>
      </c>
      <c r="D305" s="175"/>
      <c r="E305" s="175"/>
      <c r="F305" s="293"/>
    </row>
    <row r="306" spans="1:6" ht="12.6" customHeight="1" x14ac:dyDescent="0.2">
      <c r="A306" s="173" t="s">
        <v>398</v>
      </c>
      <c r="B306" s="172" t="s">
        <v>256</v>
      </c>
      <c r="C306" s="288">
        <v>949249.5</v>
      </c>
      <c r="D306" s="175"/>
      <c r="E306" s="175"/>
    </row>
    <row r="307" spans="1:6" ht="12.6" customHeight="1" x14ac:dyDescent="0.25">
      <c r="A307" s="173" t="s">
        <v>399</v>
      </c>
      <c r="B307" s="172" t="s">
        <v>256</v>
      </c>
      <c r="C307" s="288">
        <f>-26525.33+8969.76+1484.4+1078+539089.67</f>
        <v>524096.50000000006</v>
      </c>
      <c r="D307" s="175"/>
      <c r="E307" s="175"/>
      <c r="F307" s="293"/>
    </row>
    <row r="308" spans="1:6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6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6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6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6" ht="12.6" customHeight="1" x14ac:dyDescent="0.2">
      <c r="A312" s="173" t="s">
        <v>403</v>
      </c>
      <c r="B312" s="172" t="s">
        <v>256</v>
      </c>
      <c r="C312" s="189"/>
      <c r="D312" s="175"/>
      <c r="E312" s="175"/>
    </row>
    <row r="313" spans="1:6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6" ht="12.6" customHeight="1" x14ac:dyDescent="0.2">
      <c r="A314" s="173" t="s">
        <v>405</v>
      </c>
      <c r="B314" s="175"/>
      <c r="C314" s="191"/>
      <c r="D314" s="175">
        <f>SUM(C304:C313)</f>
        <v>1476525.6300000001</v>
      </c>
      <c r="E314" s="175"/>
    </row>
    <row r="315" spans="1:6" ht="12.6" customHeight="1" x14ac:dyDescent="0.2">
      <c r="A315" s="257" t="s">
        <v>406</v>
      </c>
      <c r="B315" s="257"/>
      <c r="C315" s="257"/>
      <c r="D315" s="257"/>
      <c r="E315" s="257"/>
    </row>
    <row r="316" spans="1:6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6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6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6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6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3568027.9000000004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5044553.53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5044553.5300000012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43100478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43100478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-221227.57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28787715.219999999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93568.25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28660055.899999999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14440422.100000001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14440422.100000001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6775390.7499999991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1673742.2399999991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692450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618774.08999999985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5191.4599999999991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f>4368673.75+170004+2388.06+30900.49</f>
        <v>4571966.3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692103.01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f>618190.14-30900.49</f>
        <v>587289.65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80690.52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56872.219999999994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f>15866534.53-SUM(C378:C387)</f>
        <v>112064.28999999911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15866534.529999999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-1426112.4299999978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f>7092.44-5366000</f>
        <v>-5358907.5599999996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-6785019.9899999974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288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-6785019.9899999974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The Regional Hospital for Respiratory and Complex Care   H-0     FYE 06/30/2019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187</v>
      </c>
      <c r="C414" s="194">
        <f>E138</f>
        <v>187</v>
      </c>
      <c r="D414" s="179"/>
    </row>
    <row r="415" spans="1:5" ht="12.6" customHeight="1" x14ac:dyDescent="0.2">
      <c r="A415" s="179" t="s">
        <v>464</v>
      </c>
      <c r="B415" s="179">
        <f>D111</f>
        <v>5709</v>
      </c>
      <c r="C415" s="179">
        <f>E139</f>
        <v>5709</v>
      </c>
      <c r="D415" s="194">
        <f>SUM(C59:H59)+N59</f>
        <v>5709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0</v>
      </c>
    </row>
    <row r="424" spans="1:7" ht="12.6" customHeight="1" x14ac:dyDescent="0.2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6775390.7499999991</v>
      </c>
      <c r="C427" s="179">
        <f t="shared" ref="C427:C434" si="13">CE61</f>
        <v>6775390.75</v>
      </c>
      <c r="D427" s="179"/>
    </row>
    <row r="428" spans="1:7" ht="12.6" customHeight="1" x14ac:dyDescent="0.2">
      <c r="A428" s="179" t="s">
        <v>3</v>
      </c>
      <c r="B428" s="179">
        <f t="shared" si="12"/>
        <v>1673742.2399999991</v>
      </c>
      <c r="C428" s="179">
        <f t="shared" si="13"/>
        <v>1673743</v>
      </c>
      <c r="D428" s="179">
        <f>D173</f>
        <v>1673742.2400000002</v>
      </c>
    </row>
    <row r="429" spans="1:7" ht="12.6" customHeight="1" x14ac:dyDescent="0.2">
      <c r="A429" s="179" t="s">
        <v>236</v>
      </c>
      <c r="B429" s="179">
        <f t="shared" si="12"/>
        <v>692450</v>
      </c>
      <c r="C429" s="179">
        <f t="shared" si="13"/>
        <v>692449.68320673076</v>
      </c>
      <c r="D429" s="179"/>
    </row>
    <row r="430" spans="1:7" ht="12.6" customHeight="1" x14ac:dyDescent="0.2">
      <c r="A430" s="179" t="s">
        <v>237</v>
      </c>
      <c r="B430" s="179">
        <f t="shared" si="12"/>
        <v>618774.08999999985</v>
      </c>
      <c r="C430" s="179">
        <f t="shared" si="13"/>
        <v>618772.74000000022</v>
      </c>
      <c r="D430" s="179"/>
    </row>
    <row r="431" spans="1:7" ht="12.6" customHeight="1" x14ac:dyDescent="0.2">
      <c r="A431" s="179" t="s">
        <v>444</v>
      </c>
      <c r="B431" s="179">
        <f t="shared" si="12"/>
        <v>5191.4599999999991</v>
      </c>
      <c r="C431" s="179">
        <f t="shared" si="13"/>
        <v>5191.46</v>
      </c>
      <c r="D431" s="179"/>
    </row>
    <row r="432" spans="1:7" ht="12.6" customHeight="1" x14ac:dyDescent="0.2">
      <c r="A432" s="179" t="s">
        <v>445</v>
      </c>
      <c r="B432" s="179">
        <f t="shared" si="12"/>
        <v>4571966.3</v>
      </c>
      <c r="C432" s="179">
        <f t="shared" si="13"/>
        <v>4571966.304010001</v>
      </c>
      <c r="D432" s="179"/>
    </row>
    <row r="433" spans="1:7" ht="12.6" customHeight="1" x14ac:dyDescent="0.2">
      <c r="A433" s="179" t="s">
        <v>6</v>
      </c>
      <c r="B433" s="179">
        <f t="shared" si="12"/>
        <v>692103.01</v>
      </c>
      <c r="C433" s="179">
        <f t="shared" si="13"/>
        <v>692102</v>
      </c>
      <c r="D433" s="179">
        <f>C217</f>
        <v>692103.38</v>
      </c>
    </row>
    <row r="434" spans="1:7" ht="12.6" customHeight="1" x14ac:dyDescent="0.2">
      <c r="A434" s="179" t="s">
        <v>474</v>
      </c>
      <c r="B434" s="179">
        <f t="shared" si="12"/>
        <v>587289.65</v>
      </c>
      <c r="C434" s="179">
        <f t="shared" si="13"/>
        <v>587289.65</v>
      </c>
      <c r="D434" s="179">
        <f>D177</f>
        <v>587289.65</v>
      </c>
    </row>
    <row r="435" spans="1:7" ht="12.6" customHeight="1" x14ac:dyDescent="0.2">
      <c r="A435" s="179" t="s">
        <v>447</v>
      </c>
      <c r="B435" s="179">
        <f t="shared" si="12"/>
        <v>80690.52</v>
      </c>
      <c r="C435" s="179"/>
      <c r="D435" s="179">
        <f>D181</f>
        <v>80690.52</v>
      </c>
    </row>
    <row r="436" spans="1:7" ht="12.6" customHeight="1" x14ac:dyDescent="0.2">
      <c r="A436" s="179" t="s">
        <v>475</v>
      </c>
      <c r="B436" s="179">
        <f t="shared" si="12"/>
        <v>56872.219999999994</v>
      </c>
      <c r="C436" s="179"/>
      <c r="D436" s="179">
        <f>D186</f>
        <v>56872.219999999994</v>
      </c>
    </row>
    <row r="437" spans="1:7" ht="12.6" customHeight="1" x14ac:dyDescent="0.2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">
      <c r="A438" s="194" t="s">
        <v>476</v>
      </c>
      <c r="B438" s="194">
        <f>C386+C387+C388</f>
        <v>137562.74</v>
      </c>
      <c r="C438" s="194">
        <f>CD69</f>
        <v>137563</v>
      </c>
      <c r="D438" s="194">
        <f>D181+D186+D190</f>
        <v>137562.74</v>
      </c>
    </row>
    <row r="439" spans="1:7" ht="12.6" customHeight="1" x14ac:dyDescent="0.2">
      <c r="A439" s="179" t="s">
        <v>451</v>
      </c>
      <c r="B439" s="194">
        <f>C389</f>
        <v>112064.28999999911</v>
      </c>
      <c r="C439" s="194">
        <f>SUM(C69:CC69)</f>
        <v>112064.30999999998</v>
      </c>
      <c r="D439" s="179"/>
    </row>
    <row r="440" spans="1:7" ht="12.6" customHeight="1" x14ac:dyDescent="0.2">
      <c r="A440" s="179" t="s">
        <v>477</v>
      </c>
      <c r="B440" s="194">
        <f>B438+B439</f>
        <v>249627.0299999991</v>
      </c>
      <c r="C440" s="194">
        <f>CE69</f>
        <v>249627.31</v>
      </c>
      <c r="D440" s="179"/>
    </row>
    <row r="441" spans="1:7" ht="12.6" customHeight="1" x14ac:dyDescent="0.2">
      <c r="A441" s="179" t="s">
        <v>478</v>
      </c>
      <c r="B441" s="179">
        <f>D390</f>
        <v>15866534.529999999</v>
      </c>
      <c r="C441" s="179">
        <f>SUM(C427:C437)+C440</f>
        <v>15866532.897216734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-221227.57</v>
      </c>
      <c r="C444" s="179">
        <f>C363</f>
        <v>-221227.57</v>
      </c>
      <c r="D444" s="179"/>
    </row>
    <row r="445" spans="1:7" ht="12.6" customHeight="1" x14ac:dyDescent="0.2">
      <c r="A445" s="179" t="s">
        <v>343</v>
      </c>
      <c r="B445" s="179">
        <f>D229</f>
        <v>28787715.149999999</v>
      </c>
      <c r="C445" s="179">
        <f>C364</f>
        <v>28787715.219999999</v>
      </c>
      <c r="D445" s="179"/>
    </row>
    <row r="446" spans="1:7" ht="12.6" customHeight="1" x14ac:dyDescent="0.2">
      <c r="A446" s="179" t="s">
        <v>351</v>
      </c>
      <c r="B446" s="179">
        <f>D236</f>
        <v>93568.25</v>
      </c>
      <c r="C446" s="179">
        <f>C365</f>
        <v>93568.25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28660055.829999998</v>
      </c>
      <c r="C448" s="179">
        <f>D367</f>
        <v>28660055.899999999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12</v>
      </c>
    </row>
    <row r="454" spans="1:7" ht="12.6" customHeight="1" x14ac:dyDescent="0.2">
      <c r="A454" s="179" t="s">
        <v>168</v>
      </c>
      <c r="B454" s="179">
        <f>C233</f>
        <v>93568.25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43100478</v>
      </c>
      <c r="C463" s="194">
        <f>CE73</f>
        <v>43100477.769999996</v>
      </c>
      <c r="D463" s="194">
        <f>E141+E147+E153</f>
        <v>43100478</v>
      </c>
    </row>
    <row r="464" spans="1:7" ht="12.6" customHeight="1" x14ac:dyDescent="0.2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">
      <c r="A465" s="179" t="s">
        <v>247</v>
      </c>
      <c r="B465" s="194">
        <f>D361</f>
        <v>43100478</v>
      </c>
      <c r="C465" s="194">
        <f>CE75</f>
        <v>43100477.769999996</v>
      </c>
      <c r="D465" s="194">
        <f>D463+D464</f>
        <v>43100478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">
      <c r="A470" s="179" t="s">
        <v>334</v>
      </c>
      <c r="B470" s="179">
        <f t="shared" si="14"/>
        <v>405115.98</v>
      </c>
      <c r="C470" s="179">
        <f>E197</f>
        <v>405115.98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8333.9</v>
      </c>
      <c r="C472" s="179">
        <f>E199</f>
        <v>8333.9</v>
      </c>
      <c r="D472" s="179"/>
    </row>
    <row r="473" spans="1:7" ht="12.6" customHeight="1" x14ac:dyDescent="0.2">
      <c r="A473" s="179" t="s">
        <v>495</v>
      </c>
      <c r="B473" s="179">
        <f t="shared" si="14"/>
        <v>3934545.52</v>
      </c>
      <c r="C473" s="179">
        <f>SUM(E200:E201)</f>
        <v>3934545.52</v>
      </c>
      <c r="D473" s="179"/>
    </row>
    <row r="474" spans="1:7" ht="12.6" customHeight="1" x14ac:dyDescent="0.2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">
      <c r="A476" s="179" t="s">
        <v>203</v>
      </c>
      <c r="B476" s="179">
        <f>D275</f>
        <v>4347995.4000000004</v>
      </c>
      <c r="C476" s="179">
        <f>E204</f>
        <v>4347995.4000000004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3023983.76</v>
      </c>
      <c r="C478" s="179">
        <f>E217</f>
        <v>3023983.33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5044553.5300000012</v>
      </c>
    </row>
    <row r="482" spans="1:12" ht="12.6" customHeight="1" x14ac:dyDescent="0.2">
      <c r="A482" s="180" t="s">
        <v>499</v>
      </c>
      <c r="C482" s="180">
        <f>D339</f>
        <v>5044553.53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80" t="str">
        <f>C83</f>
        <v>202</v>
      </c>
      <c r="B493" s="261" t="s">
        <v>1267</v>
      </c>
      <c r="C493" s="261" t="str">
        <f>RIGHT(C82,4)</f>
        <v>2019</v>
      </c>
      <c r="D493" s="261" t="s">
        <v>1267</v>
      </c>
      <c r="E493" s="261" t="str">
        <f>RIGHT(C82,4)</f>
        <v>2019</v>
      </c>
      <c r="F493" s="261" t="s">
        <v>1267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v>7315229.1599999992</v>
      </c>
      <c r="C498" s="240">
        <f>E71</f>
        <v>7359948.379999999</v>
      </c>
      <c r="D498" s="240">
        <v>6272</v>
      </c>
      <c r="E498" s="180">
        <f>E59</f>
        <v>5709</v>
      </c>
      <c r="F498" s="263">
        <f t="shared" si="15"/>
        <v>1166.3311798469385</v>
      </c>
      <c r="G498" s="263">
        <f t="shared" si="15"/>
        <v>1289.1834612016114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v>11937.55</v>
      </c>
      <c r="C509" s="240">
        <f>P71</f>
        <v>7120.91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v>-13203.15</v>
      </c>
      <c r="C512" s="240">
        <f>S71</f>
        <v>-9881.3799999999992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v>90799.48</v>
      </c>
      <c r="C513" s="240">
        <f>T71</f>
        <v>140244.82999999999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v>736009.95</v>
      </c>
      <c r="C514" s="240">
        <f>U71</f>
        <v>532618.41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v>12780.1</v>
      </c>
      <c r="C515" s="240">
        <f>V71</f>
        <v>12619.82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v>3181.31</v>
      </c>
      <c r="C516" s="240">
        <f>W71</f>
        <v>3275.24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v>21905.759999999998</v>
      </c>
      <c r="C517" s="240">
        <f>X71</f>
        <v>12891.81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v>249341.22</v>
      </c>
      <c r="C518" s="240">
        <f>Y71</f>
        <v>197338.62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v>2068742.64</v>
      </c>
      <c r="C521" s="240">
        <f>AB71</f>
        <v>1774829.04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v>1816804.8</v>
      </c>
      <c r="C522" s="240">
        <f>AC71</f>
        <v>1728839.03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v>345433.59</v>
      </c>
      <c r="C523" s="240">
        <f>AD71</f>
        <v>254299.41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v>327522.33</v>
      </c>
      <c r="C524" s="240">
        <f>AE71</f>
        <v>298807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v>0</v>
      </c>
      <c r="C526" s="240">
        <f>AG71</f>
        <v>0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v>200289.53</v>
      </c>
      <c r="C530" s="240">
        <f>AK71</f>
        <v>183435.83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v>248554.62</v>
      </c>
      <c r="C531" s="240">
        <f>AL71</f>
        <v>27215.09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v>37837.410000000003</v>
      </c>
      <c r="C544" s="240">
        <f>AY71</f>
        <v>37066.479999999996</v>
      </c>
      <c r="D544" s="240">
        <v>8898</v>
      </c>
      <c r="E544" s="180">
        <f>AY59</f>
        <v>3392</v>
      </c>
      <c r="F544" s="263">
        <f t="shared" ref="F544:G550" si="19">IF(B544=0,"",IF(D544=0,"",B544/D544))</f>
        <v>4.2523499662845587</v>
      </c>
      <c r="G544" s="263">
        <f t="shared" si="19"/>
        <v>10.927617924528301</v>
      </c>
      <c r="H544" s="265">
        <f t="shared" si="16"/>
        <v>1.5697832989216969</v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v>353736.41999999993</v>
      </c>
      <c r="C547" s="240">
        <f>BB71</f>
        <v>354242.92677403847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v>79829.929999999993</v>
      </c>
      <c r="C549" s="240">
        <f>BD71</f>
        <v>77223.806432692305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v>0</v>
      </c>
      <c r="C550" s="240">
        <f>BE71</f>
        <v>0</v>
      </c>
      <c r="D550" s="240">
        <v>20943</v>
      </c>
      <c r="E550" s="180">
        <f>BE59</f>
        <v>18258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v>187740</v>
      </c>
      <c r="C551" s="240">
        <f>BF71</f>
        <v>197127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v>43999.72077</v>
      </c>
      <c r="C556" s="240">
        <f>BK71</f>
        <v>45781.301370000001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v>80846.900000000009</v>
      </c>
      <c r="C557" s="240">
        <f>BL71</f>
        <v>44932.264439999999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v>1338177.5499999998</v>
      </c>
      <c r="C559" s="240">
        <f>BN71</f>
        <v>1355077.94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v>289208.91999999993</v>
      </c>
      <c r="C561" s="240">
        <f>BP71</f>
        <v>305299.74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v>2924.75</v>
      </c>
      <c r="C563" s="240">
        <f>BR71</f>
        <v>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v>66432.967770000017</v>
      </c>
      <c r="C567" s="240">
        <f>BV71</f>
        <v>68938.528200000001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v>703400</v>
      </c>
      <c r="C568" s="240">
        <f>BW71</f>
        <v>702788.5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v>0</v>
      </c>
      <c r="C570" s="240">
        <f>BY71</f>
        <v>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v>66626.039999999994</v>
      </c>
      <c r="C574" s="240">
        <f>CC71</f>
        <v>16885.370000000003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v>50829.4</v>
      </c>
      <c r="C575" s="240">
        <f>CD71</f>
        <v>137563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18258</v>
      </c>
      <c r="E612" s="180">
        <f>SUM(C624:D647)+SUM(C668:D713)</f>
        <v>14189269.847216729</v>
      </c>
      <c r="F612" s="180">
        <f>CE64-(AX64+BD64+BE64+BG64+BJ64+BN64+BP64+BQ64+CB64+CC64+CD64)</f>
        <v>600011.99000000022</v>
      </c>
      <c r="G612" s="180">
        <f>CE77-(AX77+AY77+BD77+BE77+BG77+BJ77+BN77+BP77+BQ77+CB77+CC77+CD77)</f>
        <v>3392</v>
      </c>
      <c r="H612" s="197">
        <f>CE60-(AX60+AY60+AZ60+BD60+BE60+BG60+BJ60+BN60+BO60+BP60+BQ60+BR60+CB60+CC60+CD60)</f>
        <v>60.458874999999999</v>
      </c>
      <c r="I612" s="180">
        <f>CE78-(AX78+AY78+AZ78+BD78+BE78+BF78+BG78+BJ78+BN78+BO78+BP78+BQ78+BR78+CB78+CC78+CD78)</f>
        <v>7280</v>
      </c>
      <c r="J612" s="180">
        <f>CE79-(AX79+AY79+AZ79+BA79+BD79+BE79+BF79+BG79+BJ79+BN79+BO79+BP79+BQ79+BR79+CB79+CC79+CD79)</f>
        <v>129759.64</v>
      </c>
      <c r="K612" s="180">
        <f>CE75-(AW75+AX75+AY75+AZ75+BA75+BB75+BC75+BD75+BE75+BF75+BG75+BH75+BI75+BJ75+BK75+BL75+BM75+BN75+BO75+BP75+BQ75+BR75+BS75+BT75+BU75+BV75+BW75+BX75+CB75+CC75+CD75)</f>
        <v>43100477.769999996</v>
      </c>
      <c r="L612" s="197">
        <f>CE80-(AW80+AX80+AY80+AZ80+BA80+BB80+BC80+BD80+BE80+BF80+BG80+BH80+BI80+BJ80+BK80+BL80+BM80+BN80+BO80+BP80+BQ80+BR80+BS80+BT80+BU80+BV80+BW80+BX80+BY80+BZ80+CA80+CB80+CC80+CD80)</f>
        <v>21.883086538461537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137563</v>
      </c>
      <c r="D615" s="266">
        <f>SUM(C614:C615)</f>
        <v>137563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1355077.94</v>
      </c>
      <c r="D619" s="180">
        <f>(D615/D612)*BN76</f>
        <v>0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16885.370000000003</v>
      </c>
      <c r="D620" s="180">
        <f>(D615/D612)*CC76</f>
        <v>0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305299.74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1677263.05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77223.806432692305</v>
      </c>
      <c r="D624" s="180">
        <f>(D615/D612)*BD76</f>
        <v>0</v>
      </c>
      <c r="E624" s="180">
        <f>(E623/E612)*SUM(C624:D624)</f>
        <v>9128.3511064745726</v>
      </c>
      <c r="F624" s="180">
        <f>SUM(C624:E624)</f>
        <v>86352.157539166874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37066.479999999996</v>
      </c>
      <c r="D625" s="180">
        <f>(D615/D612)*AY76</f>
        <v>0</v>
      </c>
      <c r="E625" s="180">
        <f>(E623/E612)*SUM(C625:D625)</f>
        <v>4381.4965792449766</v>
      </c>
      <c r="F625" s="180">
        <f>(F624/F612)*AY64</f>
        <v>0</v>
      </c>
      <c r="G625" s="180">
        <f>SUM(C625:F625)</f>
        <v>41447.976579244976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4</v>
      </c>
      <c r="D626" s="180">
        <f>(D615/D612)*BR76</f>
        <v>0</v>
      </c>
      <c r="E626" s="180">
        <f>(E623/E612)*SUM(C626:D626)</f>
        <v>0.4728257529978544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4.4728257529978546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197127</v>
      </c>
      <c r="D629" s="180">
        <f>(D615/D612)*BF76</f>
        <v>0</v>
      </c>
      <c r="E629" s="180">
        <f>(E623/E612)*SUM(C629:D629)</f>
        <v>23301.680552802012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220428.68055280202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354242.92677403847</v>
      </c>
      <c r="D632" s="180">
        <f>(D615/D612)*BB76</f>
        <v>0</v>
      </c>
      <c r="E632" s="180">
        <f>(E623/E612)*SUM(C632:D632)</f>
        <v>41873.794649024632</v>
      </c>
      <c r="F632" s="180">
        <f>(F624/F612)*BB64</f>
        <v>11.989757478993027</v>
      </c>
      <c r="G632" s="180">
        <f>(G625/G612)*BB77</f>
        <v>0</v>
      </c>
      <c r="H632" s="180">
        <f>(H628/H612)*BB60</f>
        <v>0.27151134574538688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45781.301370000001</v>
      </c>
      <c r="D635" s="180">
        <f>(D615/D612)*BK76</f>
        <v>0</v>
      </c>
      <c r="E635" s="180">
        <f>(E623/E612)*SUM(C635:D635)</f>
        <v>5411.6445733729888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44932.264439999999</v>
      </c>
      <c r="D637" s="180">
        <f>(D615/D612)*BL76</f>
        <v>0</v>
      </c>
      <c r="E637" s="180">
        <f>(E623/E612)*SUM(C637:D637)</f>
        <v>5311.2829419354293</v>
      </c>
      <c r="F637" s="180">
        <f>(F624/F612)*BL64</f>
        <v>0</v>
      </c>
      <c r="G637" s="180">
        <f>(G625/G612)*BL77</f>
        <v>0</v>
      </c>
      <c r="H637" s="180">
        <f>(H628/H612)*BL60</f>
        <v>7.398129311863403E-3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68938.528200000001</v>
      </c>
      <c r="D642" s="180">
        <f>(D615/D612)*BV76</f>
        <v>0</v>
      </c>
      <c r="E642" s="180">
        <f>(E623/E612)*SUM(C642:D642)</f>
        <v>8148.9778766822046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702788.5</v>
      </c>
      <c r="D643" s="180">
        <f>(D615/D612)*BW76</f>
        <v>0</v>
      </c>
      <c r="E643" s="180">
        <f>(E623/E612)*SUM(C643:D643)</f>
        <v>83074.125427683146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1360515.6149196906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3342930.8572167312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7359948.379999999</v>
      </c>
      <c r="D670" s="180">
        <f>(D615/D612)*E76</f>
        <v>137563</v>
      </c>
      <c r="E670" s="180">
        <f>(E623/E612)*SUM(C670:D670)</f>
        <v>886254.11596462049</v>
      </c>
      <c r="F670" s="180">
        <f>(F624/F612)*E64</f>
        <v>59862.376517693054</v>
      </c>
      <c r="G670" s="180">
        <f>(G625/G612)*E77</f>
        <v>41447.976579244976</v>
      </c>
      <c r="H670" s="180">
        <f>(H628/H612)*E60</f>
        <v>3.2611629797352171</v>
      </c>
      <c r="I670" s="180">
        <f>(I629/I612)*E78</f>
        <v>220428.68055280202</v>
      </c>
      <c r="J670" s="180">
        <f>(J630/J612)*E79</f>
        <v>0</v>
      </c>
      <c r="K670" s="180">
        <f>(K644/K612)*E75</f>
        <v>385790.14724479651</v>
      </c>
      <c r="L670" s="180">
        <f>(L647/L612)*E80</f>
        <v>0</v>
      </c>
      <c r="M670" s="180">
        <f t="shared" si="20"/>
        <v>1731350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7120.91</v>
      </c>
      <c r="D681" s="180">
        <f>(D615/D612)*P76</f>
        <v>0</v>
      </c>
      <c r="E681" s="180">
        <f>(E623/E612)*SUM(C681:D681)</f>
        <v>841.73740819498778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1861.2512211356348</v>
      </c>
      <c r="L681" s="180">
        <f>(L647/L612)*P80</f>
        <v>0</v>
      </c>
      <c r="M681" s="180">
        <f t="shared" si="20"/>
        <v>2703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-9881.3799999999992</v>
      </c>
      <c r="D684" s="180">
        <f>(D615/D612)*S76</f>
        <v>0</v>
      </c>
      <c r="E684" s="180">
        <f>(E623/E612)*SUM(C684:D684)</f>
        <v>-1168.0427347894845</v>
      </c>
      <c r="F684" s="180">
        <f>(F624/F612)*S64</f>
        <v>-1422.1023857612784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-2590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140244.82999999999</v>
      </c>
      <c r="D685" s="180">
        <f>(D615/D612)*T76</f>
        <v>0</v>
      </c>
      <c r="E685" s="180">
        <f>(E623/E612)*SUM(C685:D685)</f>
        <v>16577.841837201519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7468.0926732955695</v>
      </c>
      <c r="L685" s="180">
        <f>(L647/L612)*T80</f>
        <v>0</v>
      </c>
      <c r="M685" s="180">
        <f t="shared" si="20"/>
        <v>24046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532618.41</v>
      </c>
      <c r="D686" s="180">
        <f>(D615/D612)*U76</f>
        <v>0</v>
      </c>
      <c r="E686" s="180">
        <f>(E623/E612)*SUM(C686:D686)</f>
        <v>62958.925192192488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86590.236401040296</v>
      </c>
      <c r="L686" s="180">
        <f>(L647/L612)*U80</f>
        <v>0</v>
      </c>
      <c r="M686" s="180">
        <f t="shared" si="20"/>
        <v>149549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12619.82</v>
      </c>
      <c r="D687" s="180">
        <f>(D615/D612)*V76</f>
        <v>0</v>
      </c>
      <c r="E687" s="180">
        <f>(E623/E612)*SUM(C687:D687)</f>
        <v>1491.7439735493456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3792.9795265237613</v>
      </c>
      <c r="L687" s="180">
        <f>(L647/L612)*V80</f>
        <v>0</v>
      </c>
      <c r="M687" s="180">
        <f t="shared" si="20"/>
        <v>5285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3275.24</v>
      </c>
      <c r="D688" s="180">
        <f>(D615/D612)*W76</f>
        <v>0</v>
      </c>
      <c r="E688" s="180">
        <f>(E623/E612)*SUM(C688:D688)</f>
        <v>387.15445481217313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1161.6190301619854</v>
      </c>
      <c r="L688" s="180">
        <f>(L647/L612)*W80</f>
        <v>0</v>
      </c>
      <c r="M688" s="180">
        <f t="shared" si="20"/>
        <v>1549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12891.81</v>
      </c>
      <c r="D689" s="180">
        <f>(D615/D612)*X76</f>
        <v>0</v>
      </c>
      <c r="E689" s="180">
        <f>(E623/E612)*SUM(C689:D689)</f>
        <v>1523.8949426888173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17180.712926974218</v>
      </c>
      <c r="L689" s="180">
        <f>(L647/L612)*X80</f>
        <v>0</v>
      </c>
      <c r="M689" s="180">
        <f t="shared" si="20"/>
        <v>18705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197338.62</v>
      </c>
      <c r="D690" s="180">
        <f>(D615/D612)*Y76</f>
        <v>0</v>
      </c>
      <c r="E690" s="180">
        <f>(E623/E612)*SUM(C690:D690)</f>
        <v>23326.695399264361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36417.338501543119</v>
      </c>
      <c r="L690" s="180">
        <f>(L647/L612)*Y80</f>
        <v>0</v>
      </c>
      <c r="M690" s="180">
        <f t="shared" si="20"/>
        <v>59744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1774829.04</v>
      </c>
      <c r="D693" s="180">
        <f>(D615/D612)*AB76</f>
        <v>0</v>
      </c>
      <c r="E693" s="180">
        <f>(E623/E612)*SUM(C693:D693)</f>
        <v>209796.21932011476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420723.64400210412</v>
      </c>
      <c r="L693" s="180">
        <f>(L647/L612)*AB80</f>
        <v>0</v>
      </c>
      <c r="M693" s="180">
        <f t="shared" si="20"/>
        <v>630520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1728839.03</v>
      </c>
      <c r="D694" s="180">
        <f>(D615/D612)*AC76</f>
        <v>0</v>
      </c>
      <c r="E694" s="180">
        <f>(E623/E612)*SUM(C694:D694)</f>
        <v>204359.90404295755</v>
      </c>
      <c r="F694" s="180">
        <f>(F624/F612)*AC64</f>
        <v>27908.902878158235</v>
      </c>
      <c r="G694" s="180">
        <f>(G625/G612)*AC77</f>
        <v>0</v>
      </c>
      <c r="H694" s="180">
        <f>(H628/H612)*AC60</f>
        <v>0.9327532982053871</v>
      </c>
      <c r="I694" s="180">
        <f>(I629/I612)*AC78</f>
        <v>0</v>
      </c>
      <c r="J694" s="180">
        <f>(J630/J612)*AC79</f>
        <v>0</v>
      </c>
      <c r="K694" s="180">
        <f>(K644/K612)*AC75</f>
        <v>289250.82928411622</v>
      </c>
      <c r="L694" s="180">
        <f>(L647/L612)*AC80</f>
        <v>0</v>
      </c>
      <c r="M694" s="180">
        <f t="shared" si="20"/>
        <v>521521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254299.41</v>
      </c>
      <c r="D695" s="180">
        <f>(D615/D612)*AD76</f>
        <v>0</v>
      </c>
      <c r="E695" s="180">
        <f>(E623/E612)*SUM(C695:D695)</f>
        <v>30059.827505040026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28766.600052092494</v>
      </c>
      <c r="L695" s="180">
        <f>(L647/L612)*AD80</f>
        <v>0</v>
      </c>
      <c r="M695" s="180">
        <f t="shared" si="20"/>
        <v>58826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298807</v>
      </c>
      <c r="D696" s="180">
        <f>(D615/D612)*AE76</f>
        <v>0</v>
      </c>
      <c r="E696" s="180">
        <f>(E623/E612)*SUM(C696:D696)</f>
        <v>35320.911194007473</v>
      </c>
      <c r="F696" s="180">
        <f>(F624/F612)*AE64</f>
        <v>-9.0092284021721696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20629.743082527762</v>
      </c>
      <c r="L696" s="180">
        <f>(L647/L612)*AE80</f>
        <v>0</v>
      </c>
      <c r="M696" s="180">
        <f t="shared" si="20"/>
        <v>55942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183435.83</v>
      </c>
      <c r="D702" s="180">
        <f>(D615/D612)*AK76</f>
        <v>0</v>
      </c>
      <c r="E702" s="180">
        <f>(E623/E612)*SUM(C702:D702)</f>
        <v>21683.296111634099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23531.259842845062</v>
      </c>
      <c r="L702" s="180">
        <f>(L647/L612)*AK80</f>
        <v>0</v>
      </c>
      <c r="M702" s="180">
        <f t="shared" si="20"/>
        <v>45215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27215.09</v>
      </c>
      <c r="D703" s="180">
        <f>(D615/D612)*AL76</f>
        <v>0</v>
      </c>
      <c r="E703" s="180">
        <f>(E623/E612)*SUM(C703:D703)</f>
        <v>3216.9988555385944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37351.161130534121</v>
      </c>
      <c r="L703" s="180">
        <f>(L647/L612)*AL80</f>
        <v>0</v>
      </c>
      <c r="M703" s="180">
        <f t="shared" si="20"/>
        <v>40568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">
      <c r="C715" s="180">
        <f>SUM(C614:C647)+SUM(C668:C713)</f>
        <v>15866532.89721673</v>
      </c>
      <c r="D715" s="180">
        <f>SUM(D616:D647)+SUM(D668:D713)</f>
        <v>137563</v>
      </c>
      <c r="E715" s="180">
        <f>SUM(E624:E647)+SUM(E668:E713)</f>
        <v>1677263.05</v>
      </c>
      <c r="F715" s="180">
        <f>SUM(F625:F648)+SUM(F668:F713)</f>
        <v>86352.15753916683</v>
      </c>
      <c r="G715" s="180">
        <f>SUM(G626:G647)+SUM(G668:G713)</f>
        <v>41447.976579244976</v>
      </c>
      <c r="H715" s="180">
        <f>SUM(H629:H647)+SUM(H668:H713)</f>
        <v>4.4728257529978546</v>
      </c>
      <c r="I715" s="180">
        <f>SUM(I630:I647)+SUM(I668:I713)</f>
        <v>220428.68055280202</v>
      </c>
      <c r="J715" s="180">
        <f>SUM(J631:J647)+SUM(J668:J713)</f>
        <v>0</v>
      </c>
      <c r="K715" s="180">
        <f>SUM(K668:K713)</f>
        <v>1360515.6149196906</v>
      </c>
      <c r="L715" s="180">
        <f>SUM(L668:L713)</f>
        <v>0</v>
      </c>
      <c r="M715" s="180">
        <f>SUM(M668:M713)</f>
        <v>3342933</v>
      </c>
      <c r="N715" s="198" t="s">
        <v>742</v>
      </c>
    </row>
    <row r="716" spans="1:83" ht="12.6" customHeight="1" x14ac:dyDescent="0.2">
      <c r="C716" s="180">
        <f>CE71</f>
        <v>15866532.897216734</v>
      </c>
      <c r="D716" s="180">
        <f>D615</f>
        <v>137563</v>
      </c>
      <c r="E716" s="180">
        <f>E623</f>
        <v>1677263.05</v>
      </c>
      <c r="F716" s="180">
        <f>F624</f>
        <v>86352.157539166874</v>
      </c>
      <c r="G716" s="180">
        <f>G625</f>
        <v>41447.976579244976</v>
      </c>
      <c r="H716" s="180">
        <f>H628</f>
        <v>4.4728257529978546</v>
      </c>
      <c r="I716" s="180">
        <f>I629</f>
        <v>220428.68055280202</v>
      </c>
      <c r="J716" s="180">
        <f>J630</f>
        <v>0</v>
      </c>
      <c r="K716" s="180">
        <f>K644</f>
        <v>1360515.6149196906</v>
      </c>
      <c r="L716" s="180">
        <f>L647</f>
        <v>0</v>
      </c>
      <c r="M716" s="180">
        <f>C648</f>
        <v>3342930.8572167312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202*2019*A</v>
      </c>
      <c r="B722" s="276">
        <f>ROUND(C165,0)</f>
        <v>470891</v>
      </c>
      <c r="C722" s="276">
        <f>ROUND(C166,0)</f>
        <v>-12273</v>
      </c>
      <c r="D722" s="276">
        <f>ROUND(C167,0)</f>
        <v>49249</v>
      </c>
      <c r="E722" s="276">
        <f>ROUND(C168,0)</f>
        <v>773406</v>
      </c>
      <c r="F722" s="276">
        <f>ROUND(C169,0)</f>
        <v>5129</v>
      </c>
      <c r="G722" s="276">
        <f>ROUND(C170,0)</f>
        <v>374013</v>
      </c>
      <c r="H722" s="276">
        <f>ROUND(C171+C172,0)</f>
        <v>13327</v>
      </c>
      <c r="I722" s="276">
        <f>ROUND(C175,0)</f>
        <v>560004</v>
      </c>
      <c r="J722" s="276">
        <f>ROUND(C176,0)</f>
        <v>27286</v>
      </c>
      <c r="K722" s="276">
        <f>ROUND(C179,0)</f>
        <v>80691</v>
      </c>
      <c r="L722" s="276">
        <f>ROUND(C180,0)</f>
        <v>0</v>
      </c>
      <c r="M722" s="276">
        <f>ROUND(C183,0)</f>
        <v>4780</v>
      </c>
      <c r="N722" s="276">
        <f>ROUND(C184,0)</f>
        <v>52092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405116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8334</v>
      </c>
      <c r="AE722" s="276">
        <f>ROUND(C199,0)</f>
        <v>0</v>
      </c>
      <c r="AF722" s="276">
        <f>ROUND(D199,0)</f>
        <v>0</v>
      </c>
      <c r="AG722" s="276">
        <f>ROUND(B200,0)</f>
        <v>3868505</v>
      </c>
      <c r="AH722" s="276">
        <f>ROUND(C200,0)</f>
        <v>66040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144355</v>
      </c>
      <c r="AZ722" s="276">
        <f>ROUND(C210,0)</f>
        <v>39370</v>
      </c>
      <c r="BA722" s="276">
        <f>ROUND(D210,0)</f>
        <v>0</v>
      </c>
      <c r="BB722" s="276">
        <f>ROUND(B211,0)</f>
        <v>0</v>
      </c>
      <c r="BC722" s="276">
        <f>ROUND(C211,0)</f>
        <v>1667</v>
      </c>
      <c r="BD722" s="276">
        <f>ROUND(D211,0)</f>
        <v>0</v>
      </c>
      <c r="BE722" s="276">
        <f>ROUND(B212,0)</f>
        <v>6112</v>
      </c>
      <c r="BF722" s="276">
        <f>ROUND(C212,0)</f>
        <v>0</v>
      </c>
      <c r="BG722" s="276">
        <f>ROUND(D212,0)</f>
        <v>0</v>
      </c>
      <c r="BH722" s="276">
        <f>ROUND(B213,0)</f>
        <v>2182785</v>
      </c>
      <c r="BI722" s="276">
        <f>ROUND(C213,0)</f>
        <v>651067</v>
      </c>
      <c r="BJ722" s="276">
        <f>ROUND(D213,0)</f>
        <v>1371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21958306</v>
      </c>
      <c r="BU722" s="276">
        <f>ROUND(C224,0)</f>
        <v>2691750</v>
      </c>
      <c r="BV722" s="276">
        <f>ROUND(C225,0)</f>
        <v>0</v>
      </c>
      <c r="BW722" s="276">
        <f>ROUND(C226,0)</f>
        <v>0</v>
      </c>
      <c r="BX722" s="276">
        <f>ROUND(C227,0)</f>
        <v>4137659</v>
      </c>
      <c r="BY722" s="276">
        <f>ROUND(C228,0)</f>
        <v>0</v>
      </c>
      <c r="BZ722" s="276">
        <f>ROUND(C231,0)</f>
        <v>12</v>
      </c>
      <c r="CA722" s="276">
        <f>ROUND(C233,0)</f>
        <v>93568</v>
      </c>
      <c r="CB722" s="276">
        <f>ROUND(C234,0)</f>
        <v>0</v>
      </c>
      <c r="CC722" s="276">
        <f>ROUND(C238+C239,0)</f>
        <v>0</v>
      </c>
      <c r="CD722" s="276">
        <f>D221</f>
        <v>-221227.57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202*2019*A</v>
      </c>
      <c r="B726" s="276">
        <f>ROUND(C111,0)</f>
        <v>187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5709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26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26</v>
      </c>
      <c r="W726" s="276">
        <f>ROUND(C129,0)</f>
        <v>0</v>
      </c>
      <c r="X726" s="276">
        <f>ROUND(B138,0)</f>
        <v>128</v>
      </c>
      <c r="Y726" s="276">
        <f>ROUND(B139,0)</f>
        <v>3984</v>
      </c>
      <c r="Z726" s="276">
        <f>ROUND(B140,0)</f>
        <v>0</v>
      </c>
      <c r="AA726" s="276">
        <f>ROUND(B141,0)</f>
        <v>31796200</v>
      </c>
      <c r="AB726" s="276">
        <f>ROUND(B142,0)</f>
        <v>0</v>
      </c>
      <c r="AC726" s="276">
        <f>ROUND(C138,0)</f>
        <v>17</v>
      </c>
      <c r="AD726" s="276">
        <f>ROUND(C139,0)</f>
        <v>538</v>
      </c>
      <c r="AE726" s="276">
        <f>ROUND(C140,0)</f>
        <v>0</v>
      </c>
      <c r="AF726" s="276">
        <f>ROUND(C141,0)</f>
        <v>4055745</v>
      </c>
      <c r="AG726" s="276">
        <f>ROUND(C142,0)</f>
        <v>0</v>
      </c>
      <c r="AH726" s="276">
        <f>ROUND(D138,0)</f>
        <v>42</v>
      </c>
      <c r="AI726" s="276">
        <f>ROUND(D139,0)</f>
        <v>1187</v>
      </c>
      <c r="AJ726" s="276">
        <f>ROUND(D140,0)</f>
        <v>0</v>
      </c>
      <c r="AK726" s="276">
        <f>ROUND(D141,0)</f>
        <v>7248533</v>
      </c>
      <c r="AL726" s="276">
        <f>ROUND(D142,0)</f>
        <v>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202*2019*A</v>
      </c>
      <c r="B730" s="276">
        <f>ROUND(C250,0)</f>
        <v>18921</v>
      </c>
      <c r="C730" s="276">
        <f>ROUND(C251,0)</f>
        <v>0</v>
      </c>
      <c r="D730" s="276">
        <f>ROUND(C252,0)</f>
        <v>9972998</v>
      </c>
      <c r="E730" s="276">
        <f>ROUND(C253,0)</f>
        <v>7077386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84008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0</v>
      </c>
      <c r="Q730" s="276">
        <f>ROUND(C269,0)</f>
        <v>405116</v>
      </c>
      <c r="R730" s="276">
        <f>ROUND(C270,0)</f>
        <v>0</v>
      </c>
      <c r="S730" s="276">
        <f>ROUND(C271,0)</f>
        <v>8334</v>
      </c>
      <c r="T730" s="276">
        <f>ROUND(C272,0)</f>
        <v>3934546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3023984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722000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3180</v>
      </c>
      <c r="AI730" s="276">
        <f>ROUND(C306,0)</f>
        <v>949250</v>
      </c>
      <c r="AJ730" s="276">
        <f>ROUND(C307,0)</f>
        <v>524097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3568028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67.739999999999995</v>
      </c>
      <c r="BJ730" s="276">
        <f>ROUND(C359,0)</f>
        <v>43100478</v>
      </c>
      <c r="BK730" s="276">
        <f>ROUND(C360,0)</f>
        <v>0</v>
      </c>
      <c r="BL730" s="276">
        <f>ROUND(C364,0)</f>
        <v>28787715</v>
      </c>
      <c r="BM730" s="276">
        <f>ROUND(C365,0)</f>
        <v>93568</v>
      </c>
      <c r="BN730" s="276">
        <f>ROUND(C366,0)</f>
        <v>0</v>
      </c>
      <c r="BO730" s="276">
        <f>ROUND(C370,0)</f>
        <v>0</v>
      </c>
      <c r="BP730" s="276">
        <f>ROUND(C371,0)</f>
        <v>0</v>
      </c>
      <c r="BQ730" s="276">
        <f>ROUND(C378,0)</f>
        <v>6775391</v>
      </c>
      <c r="BR730" s="276">
        <f>ROUND(C379,0)</f>
        <v>1673742</v>
      </c>
      <c r="BS730" s="276">
        <f>ROUND(C380,0)</f>
        <v>692450</v>
      </c>
      <c r="BT730" s="276">
        <f>ROUND(C381,0)</f>
        <v>618774</v>
      </c>
      <c r="BU730" s="276">
        <f>ROUND(C382,0)</f>
        <v>5191</v>
      </c>
      <c r="BV730" s="276">
        <f>ROUND(C383,0)</f>
        <v>4571966</v>
      </c>
      <c r="BW730" s="276">
        <f>ROUND(C384,0)</f>
        <v>692103</v>
      </c>
      <c r="BX730" s="276">
        <f>ROUND(C385,0)</f>
        <v>587290</v>
      </c>
      <c r="BY730" s="276">
        <f>ROUND(C386,0)</f>
        <v>80691</v>
      </c>
      <c r="BZ730" s="276">
        <f>ROUND(C387,0)</f>
        <v>56872</v>
      </c>
      <c r="CA730" s="276">
        <f>ROUND(C388,0)</f>
        <v>0</v>
      </c>
      <c r="CB730" s="276">
        <f>C363</f>
        <v>-221227.57</v>
      </c>
      <c r="CC730" s="276">
        <f>ROUND(C389,0)</f>
        <v>112064</v>
      </c>
      <c r="CD730" s="276">
        <f>ROUND(C392,0)</f>
        <v>-5358908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202*2019*6010*A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202*2019*6030*A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202*2019*6070*A</v>
      </c>
      <c r="B736" s="276">
        <f>ROUND(E59,0)</f>
        <v>5709</v>
      </c>
      <c r="C736" s="278">
        <f>ROUND(E60,2)</f>
        <v>44.08</v>
      </c>
      <c r="D736" s="276">
        <f>ROUND(E61,0)</f>
        <v>4386447</v>
      </c>
      <c r="E736" s="276">
        <f>ROUND(E62,0)</f>
        <v>1137569</v>
      </c>
      <c r="F736" s="276">
        <f>ROUND(E63,0)</f>
        <v>2450</v>
      </c>
      <c r="G736" s="276">
        <f>ROUND(E64,0)</f>
        <v>415950</v>
      </c>
      <c r="H736" s="276">
        <f>ROUND(E65,0)</f>
        <v>420</v>
      </c>
      <c r="I736" s="276">
        <f>ROUND(E66,0)</f>
        <v>723070</v>
      </c>
      <c r="J736" s="276">
        <f>ROUND(E67,0)</f>
        <v>653778</v>
      </c>
      <c r="K736" s="276">
        <f>ROUND(E68,0)</f>
        <v>9894</v>
      </c>
      <c r="L736" s="276">
        <f>ROUND(E69,0)</f>
        <v>30371</v>
      </c>
      <c r="M736" s="276">
        <f>ROUND(E70,0)</f>
        <v>0</v>
      </c>
      <c r="N736" s="276">
        <f>ROUND(E75,0)</f>
        <v>12221646</v>
      </c>
      <c r="O736" s="276">
        <f>ROUND(E73,0)</f>
        <v>12221646</v>
      </c>
      <c r="P736" s="276">
        <f>IF(E76&gt;0,ROUND(E76,0),0)</f>
        <v>18258</v>
      </c>
      <c r="Q736" s="276">
        <f>IF(E77&gt;0,ROUND(E77,0),0)</f>
        <v>3392</v>
      </c>
      <c r="R736" s="276">
        <f>IF(E78&gt;0,ROUND(E78,0),0)</f>
        <v>7280</v>
      </c>
      <c r="S736" s="276">
        <f>IF(E79&gt;0,ROUND(E79,0),0)</f>
        <v>129760</v>
      </c>
      <c r="T736" s="278">
        <f>IF(E80&gt;0,ROUND(E80,2),0)</f>
        <v>21.88</v>
      </c>
      <c r="U736" s="276"/>
      <c r="V736" s="277"/>
      <c r="W736" s="276"/>
      <c r="X736" s="276"/>
      <c r="Y736" s="276">
        <f t="shared" si="21"/>
        <v>1731350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202*2019*6100*A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202*2019*6120*A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202*2019*6140*A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202*2019*6150*A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202*2019*6170*A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202*2019*6200*A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202*2019*6210*A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202*2019*6330*A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202*2019*6400*A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202*2019*7010*A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202*2019*7020*A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7121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58964</v>
      </c>
      <c r="O747" s="276">
        <f>ROUND(P73,0)</f>
        <v>58964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2703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202*2019*7030*A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202*2019*7040*A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202*2019*7050*A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-9881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-2590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202*2019*7060*A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140245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236586</v>
      </c>
      <c r="O751" s="276">
        <f>ROUND(T73,0)</f>
        <v>236586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24046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202*2019*7070*A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532618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2743137</v>
      </c>
      <c r="O752" s="276">
        <f>ROUND(U73,0)</f>
        <v>2743137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149549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202*2019*7110*A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12620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120160</v>
      </c>
      <c r="O753" s="276">
        <f>ROUND(V73,0)</f>
        <v>120160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5285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202*2019*7120*A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3275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36800</v>
      </c>
      <c r="O754" s="276">
        <f>ROUND(W73,0)</f>
        <v>36800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1549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202*2019*7130*A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12892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544277</v>
      </c>
      <c r="O755" s="276">
        <f>ROUND(X73,0)</f>
        <v>544277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18705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202*2019*7140*A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197339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1153684</v>
      </c>
      <c r="O756" s="276">
        <f>ROUND(Y73,0)</f>
        <v>1153684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59744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202*2019*7150*A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202*2019*7160*A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202*2019*7170*A</v>
      </c>
      <c r="B759" s="276"/>
      <c r="C759" s="278">
        <f>ROUND(AB60,2)</f>
        <v>0</v>
      </c>
      <c r="D759" s="276">
        <f>ROUND(AB61,0)</f>
        <v>0</v>
      </c>
      <c r="E759" s="276">
        <f>ROUND(AB62,0)</f>
        <v>0</v>
      </c>
      <c r="F759" s="276">
        <f>ROUND(AB63,0)</f>
        <v>0</v>
      </c>
      <c r="G759" s="276">
        <f>ROUND(AB64,0)</f>
        <v>0</v>
      </c>
      <c r="H759" s="276">
        <f>ROUND(AB65,0)</f>
        <v>0</v>
      </c>
      <c r="I759" s="276">
        <f>ROUND(AB66,0)</f>
        <v>1756564</v>
      </c>
      <c r="J759" s="276">
        <f>ROUND(AB67,0)</f>
        <v>18000</v>
      </c>
      <c r="K759" s="276">
        <f>ROUND(AB68,0)</f>
        <v>0</v>
      </c>
      <c r="L759" s="276">
        <f>ROUND(AB69,0)</f>
        <v>265</v>
      </c>
      <c r="M759" s="276">
        <f>ROUND(AB70,0)</f>
        <v>0</v>
      </c>
      <c r="N759" s="276">
        <f>ROUND(AB75,0)</f>
        <v>13328322</v>
      </c>
      <c r="O759" s="276">
        <f>ROUND(AB73,0)</f>
        <v>13328322</v>
      </c>
      <c r="P759" s="276">
        <f>IF(AB76&gt;0,ROUND(AB76,0),0)</f>
        <v>0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630520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202*2019*7180*A</v>
      </c>
      <c r="B760" s="276">
        <f>ROUND(AC59,0)</f>
        <v>0</v>
      </c>
      <c r="C760" s="278">
        <f>ROUND(AC60,2)</f>
        <v>12.61</v>
      </c>
      <c r="D760" s="276">
        <f>ROUND(AC61,0)</f>
        <v>1192459</v>
      </c>
      <c r="E760" s="276">
        <f>ROUND(AC62,0)</f>
        <v>314115</v>
      </c>
      <c r="F760" s="276">
        <f>ROUND(AC63,0)</f>
        <v>0</v>
      </c>
      <c r="G760" s="276">
        <f>ROUND(AC64,0)</f>
        <v>193923</v>
      </c>
      <c r="H760" s="276">
        <f>ROUND(AC65,0)</f>
        <v>0</v>
      </c>
      <c r="I760" s="276">
        <f>ROUND(AC66,0)</f>
        <v>13766</v>
      </c>
      <c r="J760" s="276">
        <f>ROUND(AC67,0)</f>
        <v>9480</v>
      </c>
      <c r="K760" s="276">
        <f>ROUND(AC68,0)</f>
        <v>-47</v>
      </c>
      <c r="L760" s="276">
        <f>ROUND(AC69,0)</f>
        <v>5143</v>
      </c>
      <c r="M760" s="276">
        <f>ROUND(AC70,0)</f>
        <v>0</v>
      </c>
      <c r="N760" s="276">
        <f>ROUND(AC75,0)</f>
        <v>9163327</v>
      </c>
      <c r="O760" s="276">
        <f>ROUND(AC73,0)</f>
        <v>9163327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521521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202*2019*7190*A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254299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911312</v>
      </c>
      <c r="O761" s="276">
        <f>ROUND(AD73,0)</f>
        <v>911312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58826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202*2019*7200*A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-63</v>
      </c>
      <c r="H762" s="276">
        <f>ROUND(AE65,0)</f>
        <v>0</v>
      </c>
      <c r="I762" s="276">
        <f>ROUND(AE66,0)</f>
        <v>294490</v>
      </c>
      <c r="J762" s="276">
        <f>ROUND(AE67,0)</f>
        <v>4380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653540</v>
      </c>
      <c r="O762" s="276">
        <f>ROUND(AE73,0)</f>
        <v>653540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55942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202*2019*7220*A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202*2019*7230*A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202*2019*7240*A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202*2019*7250*A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202*2019*7260*A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202*2019*7310*A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183436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745459</v>
      </c>
      <c r="O768" s="276">
        <f>ROUND(AK73,0)</f>
        <v>745459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45215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202*2019*7320*A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27215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1183267</v>
      </c>
      <c r="O769" s="276">
        <f>ROUND(AL73,0)</f>
        <v>1183267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40568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202*2019*7330*A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202*2019*7340*A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202*2019*7350*A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202*2019*7380*A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202*2019*7390*A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202*2019*7400*A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202*2019*7410*A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202*2019*7420*A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202*2019*7430*A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202*2019*7490*A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202*2019*8200*A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202*2019*8310*A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202*2019*8320*A</v>
      </c>
      <c r="B782" s="276">
        <f>ROUND(AY59,0)</f>
        <v>3392</v>
      </c>
      <c r="C782" s="278">
        <f>ROUND(AY60,2)</f>
        <v>0.38</v>
      </c>
      <c r="D782" s="276">
        <f>ROUND(AY61,0)</f>
        <v>30281</v>
      </c>
      <c r="E782" s="276">
        <f>ROUND(AY62,0)</f>
        <v>6785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202*2019*8330*A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202*2019*8350*A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202*2019*8360*A</v>
      </c>
      <c r="B785" s="276"/>
      <c r="C785" s="278">
        <f>ROUND(BB60,2)</f>
        <v>3.67</v>
      </c>
      <c r="D785" s="276">
        <f>ROUND(BB61,0)</f>
        <v>290510</v>
      </c>
      <c r="E785" s="276">
        <f>ROUND(BB62,0)</f>
        <v>63011</v>
      </c>
      <c r="F785" s="276">
        <f>ROUND(BB63,0)</f>
        <v>4</v>
      </c>
      <c r="G785" s="276">
        <f>ROUND(BB64,0)</f>
        <v>83</v>
      </c>
      <c r="H785" s="276">
        <f>ROUND(BB65,0)</f>
        <v>96</v>
      </c>
      <c r="I785" s="276">
        <f>ROUND(BB66,0)</f>
        <v>0</v>
      </c>
      <c r="J785" s="276">
        <f>ROUND(BB67,0)</f>
        <v>0</v>
      </c>
      <c r="K785" s="276">
        <f>ROUND(BB68,0)</f>
        <v>439</v>
      </c>
      <c r="L785" s="276">
        <f>ROUND(BB69,0)</f>
        <v>100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202*2019*8370*A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202*2019*8420*A</v>
      </c>
      <c r="B787" s="276"/>
      <c r="C787" s="278">
        <f>ROUND(BD60,2)</f>
        <v>1.02</v>
      </c>
      <c r="D787" s="276">
        <f>ROUND(BD61,0)</f>
        <v>52817</v>
      </c>
      <c r="E787" s="276">
        <f>ROUND(BD62,0)</f>
        <v>13890</v>
      </c>
      <c r="F787" s="276">
        <f>ROUND(BD63,0)</f>
        <v>1</v>
      </c>
      <c r="G787" s="276">
        <f>ROUND(BD64,0)</f>
        <v>9728</v>
      </c>
      <c r="H787" s="276">
        <f>ROUND(BD65,0)</f>
        <v>0</v>
      </c>
      <c r="I787" s="276">
        <f>ROUND(BD66,0)</f>
        <v>0</v>
      </c>
      <c r="J787" s="276">
        <f>ROUND(BD67,0)</f>
        <v>788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202*2019*8430*A</v>
      </c>
      <c r="B788" s="276">
        <f>ROUND(BE59,0)</f>
        <v>18258</v>
      </c>
      <c r="C788" s="278">
        <f>ROUND(BE60,2)</f>
        <v>0</v>
      </c>
      <c r="D788" s="276">
        <f>ROUND(BE61,0)</f>
        <v>0</v>
      </c>
      <c r="E788" s="276">
        <f>ROUND(BE62,0)</f>
        <v>0</v>
      </c>
      <c r="F788" s="276">
        <f>ROUND(BE63,0)</f>
        <v>0</v>
      </c>
      <c r="G788" s="276">
        <f>ROUND(BE64,0)</f>
        <v>0</v>
      </c>
      <c r="H788" s="276">
        <f>ROUND(BE65,0)</f>
        <v>0</v>
      </c>
      <c r="I788" s="276">
        <f>ROUND(BE66,0)</f>
        <v>0</v>
      </c>
      <c r="J788" s="276">
        <f>ROUND(BE67,0)</f>
        <v>0</v>
      </c>
      <c r="K788" s="276">
        <f>ROUND(BE68,0)</f>
        <v>0</v>
      </c>
      <c r="L788" s="276">
        <f>ROUND(BE69,0)</f>
        <v>0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202*2019*8460*A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197127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202*2019*8470*A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202*2019*8480*A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202*2019*8490*A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202*2019*8510*A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202*2019*8530*A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45781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202*2019*8560*A</v>
      </c>
      <c r="B795" s="276"/>
      <c r="C795" s="278">
        <f>ROUND(BL60,2)</f>
        <v>0.1</v>
      </c>
      <c r="D795" s="276">
        <f>ROUND(BL61,0)</f>
        <v>7755</v>
      </c>
      <c r="E795" s="276">
        <f>ROUND(BL62,0)</f>
        <v>1981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35143</v>
      </c>
      <c r="J795" s="276">
        <f>ROUND(BL67,0)</f>
        <v>0</v>
      </c>
      <c r="K795" s="276">
        <f>ROUND(BL68,0)</f>
        <v>53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202*2019*8590*A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202*2019*8610*A</v>
      </c>
      <c r="B797" s="276"/>
      <c r="C797" s="278">
        <f>ROUND(BN60,2)</f>
        <v>4</v>
      </c>
      <c r="D797" s="276">
        <f>ROUND(BN61,0)</f>
        <v>598847</v>
      </c>
      <c r="E797" s="276">
        <f>ROUND(BN62,0)</f>
        <v>94249</v>
      </c>
      <c r="F797" s="276">
        <f>ROUND(BN63,0)</f>
        <v>0</v>
      </c>
      <c r="G797" s="276">
        <f>ROUND(BN64,0)</f>
        <v>7597</v>
      </c>
      <c r="H797" s="276">
        <f>ROUND(BN65,0)</f>
        <v>4598</v>
      </c>
      <c r="I797" s="276">
        <f>ROUND(BN66,0)</f>
        <v>11832</v>
      </c>
      <c r="J797" s="276">
        <f>ROUND(BN67,0)</f>
        <v>4769</v>
      </c>
      <c r="K797" s="276">
        <f>ROUND(BN68,0)</f>
        <v>577384</v>
      </c>
      <c r="L797" s="276">
        <f>ROUND(BN69,0)</f>
        <v>55803</v>
      </c>
      <c r="M797" s="276">
        <f>ROUND(BN70,0)</f>
        <v>0</v>
      </c>
      <c r="N797" s="276"/>
      <c r="O797" s="276"/>
      <c r="P797" s="276">
        <f>IF(BN76&gt;0,ROUND(BN76,0),0)</f>
        <v>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202*2019*8620*A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202*2019*8630*A</v>
      </c>
      <c r="B799" s="276"/>
      <c r="C799" s="278">
        <f>ROUND(BP60,2)</f>
        <v>1.87</v>
      </c>
      <c r="D799" s="276">
        <f>ROUND(BP61,0)</f>
        <v>216274</v>
      </c>
      <c r="E799" s="276">
        <f>ROUND(BP62,0)</f>
        <v>42139</v>
      </c>
      <c r="F799" s="276">
        <f>ROUND(BP63,0)</f>
        <v>0</v>
      </c>
      <c r="G799" s="276">
        <f>ROUND(BP64,0)</f>
        <v>1336</v>
      </c>
      <c r="H799" s="276">
        <f>ROUND(BP65,0)</f>
        <v>78</v>
      </c>
      <c r="I799" s="276">
        <f>ROUND(BP66,0)</f>
        <v>20710</v>
      </c>
      <c r="J799" s="276">
        <f>ROUND(BP67,0)</f>
        <v>907</v>
      </c>
      <c r="K799" s="276">
        <f>ROUND(BP68,0)</f>
        <v>26</v>
      </c>
      <c r="L799" s="276">
        <f>ROUND(BP69,0)</f>
        <v>23829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202*2019*8640*A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202*2019*8650*A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4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202*2019*8660*A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202*2019*8670*A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202*2019*8680*A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202*2019*8690*A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68939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202*2019*8700*A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690000</v>
      </c>
      <c r="G806" s="276">
        <f>ROUND(BW64,0)</f>
        <v>0</v>
      </c>
      <c r="H806" s="276">
        <f>ROUND(BW65,0)</f>
        <v>0</v>
      </c>
      <c r="I806" s="276">
        <f>ROUND(BW66,0)</f>
        <v>12789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202*2019*8710*A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202*2019*8720*A</v>
      </c>
      <c r="B808" s="276"/>
      <c r="C808" s="278">
        <f>ROUND(BY60,2)</f>
        <v>0</v>
      </c>
      <c r="D808" s="276">
        <f>ROUND(BY61,0)</f>
        <v>0</v>
      </c>
      <c r="E808" s="276">
        <f>ROUND(BY62,0)</f>
        <v>0</v>
      </c>
      <c r="F808" s="276">
        <f>ROUND(BY63,0)</f>
        <v>0</v>
      </c>
      <c r="G808" s="276">
        <f>ROUND(BY64,0)</f>
        <v>0</v>
      </c>
      <c r="H808" s="276">
        <f>ROUND(BY65,0)</f>
        <v>0</v>
      </c>
      <c r="I808" s="276">
        <f>ROUND(BY66,0)</f>
        <v>0</v>
      </c>
      <c r="J808" s="276">
        <f>ROUND(BY67,0)</f>
        <v>0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202*2019*8730*A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202*2019*8740*A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202*2019*8770*A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202*2019*8790*A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-5</v>
      </c>
      <c r="G812" s="276">
        <f>ROUND(CC64,0)</f>
        <v>100</v>
      </c>
      <c r="H812" s="276">
        <f>ROUND(CC65,0)</f>
        <v>0</v>
      </c>
      <c r="I812" s="276">
        <f>ROUND(CC66,0)</f>
        <v>20697</v>
      </c>
      <c r="J812" s="276">
        <f>ROUND(CC67,0)</f>
        <v>0</v>
      </c>
      <c r="K812" s="276">
        <f>ROUND(CC68,0)</f>
        <v>-460</v>
      </c>
      <c r="L812" s="276">
        <f>ROUND(CC69,0)</f>
        <v>-3447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202*2019*9000*A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137563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67.730000000000018</v>
      </c>
      <c r="D815" s="277">
        <f t="shared" si="22"/>
        <v>6775390</v>
      </c>
      <c r="E815" s="277">
        <f t="shared" si="22"/>
        <v>1673743</v>
      </c>
      <c r="F815" s="277">
        <f t="shared" si="22"/>
        <v>692450</v>
      </c>
      <c r="G815" s="277">
        <f t="shared" si="22"/>
        <v>618773</v>
      </c>
      <c r="H815" s="277">
        <f t="shared" si="22"/>
        <v>5192</v>
      </c>
      <c r="I815" s="277">
        <f t="shared" si="22"/>
        <v>4571968</v>
      </c>
      <c r="J815" s="277">
        <f t="shared" si="22"/>
        <v>692102</v>
      </c>
      <c r="K815" s="277">
        <f t="shared" si="22"/>
        <v>587289</v>
      </c>
      <c r="L815" s="277">
        <f>SUM(L734:L813)+SUM(U734:U813)</f>
        <v>249627</v>
      </c>
      <c r="M815" s="277">
        <f>SUM(M734:M813)+SUM(V734:V813)</f>
        <v>0</v>
      </c>
      <c r="N815" s="277">
        <f t="shared" ref="N815:Y815" si="23">SUM(N734:N813)</f>
        <v>43100481</v>
      </c>
      <c r="O815" s="277">
        <f t="shared" si="23"/>
        <v>43100481</v>
      </c>
      <c r="P815" s="277">
        <f t="shared" si="23"/>
        <v>18258</v>
      </c>
      <c r="Q815" s="277">
        <f t="shared" si="23"/>
        <v>3392</v>
      </c>
      <c r="R815" s="277">
        <f t="shared" si="23"/>
        <v>7280</v>
      </c>
      <c r="S815" s="277">
        <f t="shared" si="23"/>
        <v>129760</v>
      </c>
      <c r="T815" s="281">
        <f t="shared" si="23"/>
        <v>21.88</v>
      </c>
      <c r="U815" s="277">
        <f t="shared" si="23"/>
        <v>137563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3342933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67.738105769230771</v>
      </c>
      <c r="D816" s="277">
        <f>CE61</f>
        <v>6775390.75</v>
      </c>
      <c r="E816" s="277">
        <f>CE62</f>
        <v>1673743</v>
      </c>
      <c r="F816" s="277">
        <f>CE63</f>
        <v>692449.68320673076</v>
      </c>
      <c r="G816" s="277">
        <f>CE64</f>
        <v>618772.74000000022</v>
      </c>
      <c r="H816" s="280">
        <f>CE65</f>
        <v>5191.46</v>
      </c>
      <c r="I816" s="280">
        <f>CE66</f>
        <v>4571966.304010001</v>
      </c>
      <c r="J816" s="280">
        <f>CE67</f>
        <v>692102</v>
      </c>
      <c r="K816" s="280">
        <f>CE68</f>
        <v>587289.65</v>
      </c>
      <c r="L816" s="280">
        <f>CE69</f>
        <v>249627.31</v>
      </c>
      <c r="M816" s="280">
        <f>CE70</f>
        <v>0</v>
      </c>
      <c r="N816" s="277">
        <f>CE75</f>
        <v>43100477.769999996</v>
      </c>
      <c r="O816" s="277">
        <f>CE73</f>
        <v>43100477.769999996</v>
      </c>
      <c r="P816" s="277">
        <f>CE76</f>
        <v>18258</v>
      </c>
      <c r="Q816" s="277">
        <f>CE77</f>
        <v>3392</v>
      </c>
      <c r="R816" s="277">
        <f>CE78</f>
        <v>7280</v>
      </c>
      <c r="S816" s="277">
        <f>CE79</f>
        <v>129759.64</v>
      </c>
      <c r="T816" s="281">
        <f>CE80</f>
        <v>21.883086538461537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3342930.8572167312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6775390.7499999991</v>
      </c>
      <c r="E817" s="180">
        <f>C379</f>
        <v>1673742.2399999991</v>
      </c>
      <c r="F817" s="180">
        <f>C380</f>
        <v>692450</v>
      </c>
      <c r="G817" s="240">
        <f>C381</f>
        <v>618774.08999999985</v>
      </c>
      <c r="H817" s="240">
        <f>C382</f>
        <v>5191.4599999999991</v>
      </c>
      <c r="I817" s="240">
        <f>C383</f>
        <v>4571966.3</v>
      </c>
      <c r="J817" s="240">
        <f>C384</f>
        <v>692103.01</v>
      </c>
      <c r="K817" s="240">
        <f>C385</f>
        <v>587289.65</v>
      </c>
      <c r="L817" s="240">
        <f>C386+C387+C388+C389</f>
        <v>249627.0299999991</v>
      </c>
      <c r="M817" s="240">
        <f>C370</f>
        <v>0</v>
      </c>
      <c r="N817" s="180">
        <f>D361</f>
        <v>43100478</v>
      </c>
      <c r="O817" s="180">
        <f>C359</f>
        <v>43100478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2964D-094C-4BEC-AAAF-89E265E2EBB2}">
  <dimension ref="A1:T118"/>
  <sheetViews>
    <sheetView topLeftCell="I1" workbookViewId="0">
      <selection activeCell="Q10" sqref="Q10"/>
    </sheetView>
  </sheetViews>
  <sheetFormatPr defaultColWidth="8.6640625" defaultRowHeight="15.75" x14ac:dyDescent="0.25"/>
  <cols>
    <col min="1" max="1" width="22.21875" style="297" customWidth="1"/>
    <col min="2" max="11" width="23.88671875" style="294" customWidth="1"/>
    <col min="12" max="12" width="23.88671875" customWidth="1"/>
    <col min="13" max="15" width="23.88671875" style="294" customWidth="1"/>
    <col min="16" max="16384" width="8.6640625" style="294"/>
  </cols>
  <sheetData>
    <row r="1" spans="1:20" s="303" customFormat="1" x14ac:dyDescent="0.2">
      <c r="A1" s="302">
        <v>1</v>
      </c>
      <c r="B1" s="302">
        <v>2</v>
      </c>
      <c r="C1" s="302">
        <v>3</v>
      </c>
      <c r="D1" s="302">
        <v>4</v>
      </c>
      <c r="E1" s="302">
        <v>5</v>
      </c>
      <c r="F1" s="302">
        <v>6</v>
      </c>
      <c r="G1" s="302">
        <v>7</v>
      </c>
      <c r="H1" s="302">
        <v>8</v>
      </c>
      <c r="I1" s="302">
        <v>9</v>
      </c>
      <c r="J1" s="302">
        <v>10</v>
      </c>
      <c r="K1" s="302">
        <v>11</v>
      </c>
      <c r="L1" s="302">
        <v>12</v>
      </c>
      <c r="M1" s="302">
        <v>13</v>
      </c>
      <c r="N1" s="302">
        <v>14</v>
      </c>
      <c r="O1" s="302">
        <v>15</v>
      </c>
      <c r="P1" s="302"/>
      <c r="Q1" s="302"/>
      <c r="R1" s="302"/>
      <c r="S1" s="302"/>
      <c r="T1" s="302"/>
    </row>
    <row r="2" spans="1:20" x14ac:dyDescent="0.25">
      <c r="A2" s="295" t="s">
        <v>1297</v>
      </c>
      <c r="B2" s="296" t="s">
        <v>1278</v>
      </c>
      <c r="C2" s="296" t="s">
        <v>1279</v>
      </c>
      <c r="D2" s="296" t="s">
        <v>1280</v>
      </c>
      <c r="E2" s="296" t="s">
        <v>1281</v>
      </c>
      <c r="F2" s="296" t="s">
        <v>1282</v>
      </c>
      <c r="G2" s="296" t="s">
        <v>1283</v>
      </c>
      <c r="H2" s="296" t="s">
        <v>1284</v>
      </c>
      <c r="I2" s="296" t="s">
        <v>1285</v>
      </c>
      <c r="J2" s="296" t="s">
        <v>1286</v>
      </c>
      <c r="K2" s="296" t="s">
        <v>1287</v>
      </c>
      <c r="L2" s="296" t="s">
        <v>1289</v>
      </c>
      <c r="M2" s="296" t="s">
        <v>1290</v>
      </c>
      <c r="N2" s="296" t="s">
        <v>1291</v>
      </c>
      <c r="O2" s="296" t="s">
        <v>1288</v>
      </c>
      <c r="P2" s="296" t="s">
        <v>1298</v>
      </c>
      <c r="Q2" s="296" t="s">
        <v>1299</v>
      </c>
      <c r="R2" s="296"/>
      <c r="S2" s="296"/>
      <c r="T2" s="296"/>
    </row>
    <row r="3" spans="1:20" x14ac:dyDescent="0.25">
      <c r="A3" s="297">
        <v>7060</v>
      </c>
      <c r="B3" s="294">
        <v>93420.139999999985</v>
      </c>
      <c r="C3" s="294">
        <v>93420.139999999985</v>
      </c>
      <c r="D3" s="294">
        <v>0</v>
      </c>
      <c r="E3" s="294">
        <v>0</v>
      </c>
      <c r="F3" s="294">
        <v>0</v>
      </c>
      <c r="G3" s="294">
        <v>62104.88</v>
      </c>
      <c r="H3" s="294">
        <v>0</v>
      </c>
      <c r="I3" s="294">
        <v>0</v>
      </c>
      <c r="J3" s="294">
        <v>0</v>
      </c>
      <c r="K3" s="294">
        <v>0</v>
      </c>
      <c r="L3" s="298">
        <v>62104.88</v>
      </c>
      <c r="M3" s="294">
        <v>0</v>
      </c>
      <c r="N3" s="294">
        <v>31315.26</v>
      </c>
      <c r="O3" s="294">
        <v>0</v>
      </c>
      <c r="P3" s="294">
        <v>0</v>
      </c>
      <c r="Q3" s="294">
        <v>0</v>
      </c>
    </row>
    <row r="4" spans="1:20" x14ac:dyDescent="0.25">
      <c r="A4" s="297">
        <v>6070</v>
      </c>
      <c r="B4" s="294">
        <v>5035403.9500000011</v>
      </c>
      <c r="C4" s="294">
        <v>5035903.9500000011</v>
      </c>
      <c r="D4" s="294">
        <v>2026464.94</v>
      </c>
      <c r="E4" s="294">
        <v>603677.99</v>
      </c>
      <c r="F4" s="294">
        <v>0</v>
      </c>
      <c r="G4" s="294">
        <v>-83298.720000000001</v>
      </c>
      <c r="H4" s="294">
        <v>161461.06999999998</v>
      </c>
      <c r="I4" s="294">
        <v>257.69</v>
      </c>
      <c r="J4" s="294">
        <v>14522.300000000003</v>
      </c>
      <c r="K4" s="294">
        <v>69660.98</v>
      </c>
      <c r="L4" s="298">
        <v>2818273.5500000007</v>
      </c>
      <c r="M4" s="294">
        <v>0</v>
      </c>
      <c r="N4" s="294">
        <v>2217630.3999999994</v>
      </c>
      <c r="O4" s="294">
        <v>25527.299999999996</v>
      </c>
      <c r="P4" s="294">
        <v>0</v>
      </c>
      <c r="Q4" s="294">
        <v>0</v>
      </c>
    </row>
    <row r="5" spans="1:20" x14ac:dyDescent="0.25">
      <c r="A5" s="297">
        <v>7200</v>
      </c>
      <c r="B5" s="294">
        <v>314546.93</v>
      </c>
      <c r="C5" s="294">
        <v>314546.93</v>
      </c>
      <c r="D5" s="294">
        <v>0</v>
      </c>
      <c r="E5" s="294">
        <v>0</v>
      </c>
      <c r="F5" s="294">
        <v>0</v>
      </c>
      <c r="G5" s="294">
        <v>110043.15</v>
      </c>
      <c r="H5" s="294">
        <v>19.66</v>
      </c>
      <c r="I5" s="294">
        <v>0</v>
      </c>
      <c r="J5" s="294">
        <v>0</v>
      </c>
      <c r="K5" s="294">
        <v>2440.06</v>
      </c>
      <c r="L5" s="298">
        <v>112502.87</v>
      </c>
      <c r="M5" s="294">
        <v>0</v>
      </c>
      <c r="N5" s="294">
        <v>202044.06</v>
      </c>
      <c r="O5" s="294">
        <v>0</v>
      </c>
      <c r="P5" s="294">
        <v>0</v>
      </c>
      <c r="Q5" s="294">
        <v>0</v>
      </c>
    </row>
    <row r="6" spans="1:20" x14ac:dyDescent="0.25">
      <c r="A6" s="297">
        <v>7310</v>
      </c>
      <c r="B6" s="294">
        <v>329881.79000000004</v>
      </c>
      <c r="C6" s="294">
        <v>329881.79000000004</v>
      </c>
      <c r="D6" s="294">
        <v>0</v>
      </c>
      <c r="E6" s="294">
        <v>0</v>
      </c>
      <c r="F6" s="294">
        <v>0</v>
      </c>
      <c r="G6" s="294">
        <v>75153.570000000007</v>
      </c>
      <c r="H6" s="294">
        <v>0</v>
      </c>
      <c r="I6" s="294">
        <v>0</v>
      </c>
      <c r="J6" s="294">
        <v>0</v>
      </c>
      <c r="K6" s="294">
        <v>0</v>
      </c>
      <c r="L6" s="298">
        <v>75153.570000000007</v>
      </c>
      <c r="M6" s="294">
        <v>0</v>
      </c>
      <c r="N6" s="294">
        <v>254728.22</v>
      </c>
      <c r="O6" s="294">
        <v>0</v>
      </c>
      <c r="P6" s="294">
        <v>0</v>
      </c>
      <c r="Q6" s="294">
        <v>0</v>
      </c>
    </row>
    <row r="7" spans="1:20" x14ac:dyDescent="0.25">
      <c r="A7" s="297">
        <v>7320</v>
      </c>
      <c r="B7" s="294">
        <v>500644.24</v>
      </c>
      <c r="C7" s="294">
        <v>500644.24</v>
      </c>
      <c r="D7" s="294">
        <v>0</v>
      </c>
      <c r="E7" s="294">
        <v>0</v>
      </c>
      <c r="F7" s="294">
        <v>0</v>
      </c>
      <c r="G7" s="294">
        <v>11397.64</v>
      </c>
      <c r="H7" s="294">
        <v>0</v>
      </c>
      <c r="I7" s="294">
        <v>0</v>
      </c>
      <c r="J7" s="294">
        <v>0</v>
      </c>
      <c r="K7" s="294">
        <v>0</v>
      </c>
      <c r="L7" s="298">
        <v>11397.64</v>
      </c>
      <c r="M7" s="294">
        <v>0</v>
      </c>
      <c r="N7" s="294">
        <v>489246.60000000009</v>
      </c>
      <c r="O7" s="294">
        <v>0</v>
      </c>
      <c r="P7" s="294">
        <v>0</v>
      </c>
      <c r="Q7" s="294">
        <v>0</v>
      </c>
    </row>
    <row r="8" spans="1:20" x14ac:dyDescent="0.25">
      <c r="A8" s="297">
        <v>7020</v>
      </c>
      <c r="B8" s="294">
        <v>15180.89</v>
      </c>
      <c r="C8" s="294">
        <v>15180.89</v>
      </c>
      <c r="D8" s="294">
        <v>0</v>
      </c>
      <c r="E8" s="294">
        <v>0</v>
      </c>
      <c r="F8" s="294">
        <v>0</v>
      </c>
      <c r="G8" s="294">
        <v>1864.21</v>
      </c>
      <c r="H8" s="294">
        <v>0</v>
      </c>
      <c r="I8" s="294">
        <v>0</v>
      </c>
      <c r="J8" s="294">
        <v>0</v>
      </c>
      <c r="K8" s="294">
        <v>0</v>
      </c>
      <c r="L8" s="298">
        <v>1864.21</v>
      </c>
      <c r="M8" s="294">
        <v>0</v>
      </c>
      <c r="N8" s="294">
        <v>13316.68</v>
      </c>
      <c r="O8" s="294">
        <v>0</v>
      </c>
      <c r="P8" s="294">
        <v>0</v>
      </c>
      <c r="Q8" s="294">
        <v>0</v>
      </c>
    </row>
    <row r="9" spans="1:20" x14ac:dyDescent="0.25">
      <c r="A9" s="297">
        <v>7070</v>
      </c>
      <c r="B9" s="294">
        <v>1043015.96</v>
      </c>
      <c r="C9" s="294">
        <v>1043015.96</v>
      </c>
      <c r="D9" s="294">
        <v>0</v>
      </c>
      <c r="E9" s="294">
        <v>0</v>
      </c>
      <c r="F9" s="294">
        <v>0</v>
      </c>
      <c r="G9" s="294">
        <v>209936.13999999998</v>
      </c>
      <c r="H9" s="294">
        <v>0</v>
      </c>
      <c r="I9" s="294">
        <v>0</v>
      </c>
      <c r="J9" s="294">
        <v>0</v>
      </c>
      <c r="K9" s="294">
        <v>0</v>
      </c>
      <c r="L9" s="298">
        <v>209936.13999999998</v>
      </c>
      <c r="M9" s="294">
        <v>0</v>
      </c>
      <c r="N9" s="294">
        <v>833079.81999999983</v>
      </c>
      <c r="O9" s="294">
        <v>0</v>
      </c>
      <c r="P9" s="294">
        <v>0</v>
      </c>
      <c r="Q9" s="294">
        <v>0</v>
      </c>
    </row>
    <row r="10" spans="1:20" x14ac:dyDescent="0.25">
      <c r="A10" s="297">
        <v>7130</v>
      </c>
      <c r="B10" s="294">
        <v>204830.17999999996</v>
      </c>
      <c r="C10" s="294">
        <v>204830.17999999996</v>
      </c>
      <c r="D10" s="294">
        <v>0</v>
      </c>
      <c r="E10" s="294">
        <v>0</v>
      </c>
      <c r="F10" s="294">
        <v>0</v>
      </c>
      <c r="G10" s="294">
        <v>4055.91</v>
      </c>
      <c r="H10" s="294">
        <v>0</v>
      </c>
      <c r="I10" s="294">
        <v>0</v>
      </c>
      <c r="J10" s="294">
        <v>0</v>
      </c>
      <c r="K10" s="294">
        <v>0</v>
      </c>
      <c r="L10" s="298">
        <v>4055.91</v>
      </c>
      <c r="M10" s="294">
        <v>0</v>
      </c>
      <c r="N10" s="294">
        <v>200774.26999999996</v>
      </c>
      <c r="O10" s="294">
        <v>0</v>
      </c>
      <c r="P10" s="294">
        <v>0</v>
      </c>
      <c r="Q10" s="294">
        <v>0</v>
      </c>
    </row>
    <row r="11" spans="1:20" x14ac:dyDescent="0.25">
      <c r="A11" s="297">
        <v>7140</v>
      </c>
      <c r="B11" s="294">
        <v>417132.93000000005</v>
      </c>
      <c r="C11" s="294">
        <v>417132.93000000005</v>
      </c>
      <c r="D11" s="294">
        <v>0</v>
      </c>
      <c r="E11" s="294">
        <v>0</v>
      </c>
      <c r="F11" s="294">
        <v>0</v>
      </c>
      <c r="G11" s="294">
        <v>149905.29999999999</v>
      </c>
      <c r="H11" s="294">
        <v>0</v>
      </c>
      <c r="I11" s="294">
        <v>0</v>
      </c>
      <c r="J11" s="294">
        <v>0</v>
      </c>
      <c r="K11" s="294">
        <v>0</v>
      </c>
      <c r="L11" s="298">
        <v>149905.29999999999</v>
      </c>
      <c r="M11" s="294">
        <v>0</v>
      </c>
      <c r="N11" s="294">
        <v>267227.62999999995</v>
      </c>
      <c r="O11" s="294">
        <v>0</v>
      </c>
      <c r="P11" s="294">
        <v>0</v>
      </c>
      <c r="Q11" s="294">
        <v>0</v>
      </c>
    </row>
    <row r="12" spans="1:20" x14ac:dyDescent="0.25">
      <c r="A12" s="297">
        <v>7120</v>
      </c>
      <c r="B12" s="294">
        <v>31528.57</v>
      </c>
      <c r="C12" s="294">
        <v>31528.57</v>
      </c>
      <c r="D12" s="294">
        <v>0</v>
      </c>
      <c r="E12" s="294">
        <v>0</v>
      </c>
      <c r="F12" s="294">
        <v>0</v>
      </c>
      <c r="G12" s="294">
        <v>4183.08</v>
      </c>
      <c r="H12" s="294">
        <v>0</v>
      </c>
      <c r="I12" s="294">
        <v>0</v>
      </c>
      <c r="J12" s="294">
        <v>0</v>
      </c>
      <c r="K12" s="294">
        <v>0</v>
      </c>
      <c r="L12" s="298">
        <v>4183.08</v>
      </c>
      <c r="M12" s="294">
        <v>0</v>
      </c>
      <c r="N12" s="294">
        <v>27345.489999999998</v>
      </c>
      <c r="O12" s="294">
        <v>0</v>
      </c>
      <c r="P12" s="294">
        <v>0</v>
      </c>
      <c r="Q12" s="294">
        <v>0</v>
      </c>
    </row>
    <row r="13" spans="1:20" x14ac:dyDescent="0.25">
      <c r="A13" s="297">
        <v>7110</v>
      </c>
      <c r="B13" s="294">
        <v>52982.46</v>
      </c>
      <c r="C13" s="294">
        <v>52982.46</v>
      </c>
      <c r="D13" s="294">
        <v>0</v>
      </c>
      <c r="E13" s="294">
        <v>0</v>
      </c>
      <c r="F13" s="294">
        <v>0</v>
      </c>
      <c r="G13" s="294">
        <v>5687.61</v>
      </c>
      <c r="H13" s="294">
        <v>0</v>
      </c>
      <c r="I13" s="294">
        <v>0</v>
      </c>
      <c r="J13" s="294">
        <v>0</v>
      </c>
      <c r="K13" s="294">
        <v>0</v>
      </c>
      <c r="L13" s="298">
        <v>5687.61</v>
      </c>
      <c r="M13" s="294">
        <v>0</v>
      </c>
      <c r="N13" s="294">
        <v>47294.850000000006</v>
      </c>
      <c r="O13" s="294">
        <v>0</v>
      </c>
      <c r="P13" s="294">
        <v>0</v>
      </c>
      <c r="Q13" s="294">
        <v>0</v>
      </c>
    </row>
    <row r="14" spans="1:20" x14ac:dyDescent="0.25">
      <c r="A14" s="297">
        <v>7180</v>
      </c>
      <c r="B14" s="294">
        <v>3956689.7399999998</v>
      </c>
      <c r="C14" s="294">
        <v>3956689.7399999998</v>
      </c>
      <c r="D14" s="294">
        <v>555370.51000000013</v>
      </c>
      <c r="E14" s="294">
        <v>183060.38</v>
      </c>
      <c r="F14" s="294">
        <v>0</v>
      </c>
      <c r="G14" s="294">
        <v>4507.3</v>
      </c>
      <c r="H14" s="294">
        <v>67134.87000000001</v>
      </c>
      <c r="I14" s="294">
        <v>0</v>
      </c>
      <c r="J14" s="294">
        <v>0</v>
      </c>
      <c r="K14" s="294">
        <v>5044</v>
      </c>
      <c r="L14" s="298">
        <v>818052.42</v>
      </c>
      <c r="M14" s="294">
        <v>0</v>
      </c>
      <c r="N14" s="294">
        <v>3138637.32</v>
      </c>
      <c r="O14" s="294">
        <v>2935.3599999999997</v>
      </c>
      <c r="P14" s="294">
        <v>0</v>
      </c>
      <c r="Q14" s="294">
        <v>0</v>
      </c>
    </row>
    <row r="15" spans="1:20" x14ac:dyDescent="0.25">
      <c r="A15" s="297">
        <v>7170</v>
      </c>
      <c r="B15" s="294">
        <v>3796719.4</v>
      </c>
      <c r="C15" s="294">
        <v>3796719.4</v>
      </c>
      <c r="D15" s="294">
        <v>0</v>
      </c>
      <c r="E15" s="294">
        <v>0</v>
      </c>
      <c r="F15" s="294">
        <v>0</v>
      </c>
      <c r="G15" s="294">
        <v>430385.07</v>
      </c>
      <c r="H15" s="294">
        <v>0</v>
      </c>
      <c r="I15" s="294">
        <v>0</v>
      </c>
      <c r="J15" s="294">
        <v>0</v>
      </c>
      <c r="K15" s="294">
        <v>10500</v>
      </c>
      <c r="L15" s="298">
        <v>440885.07</v>
      </c>
      <c r="M15" s="294">
        <v>0</v>
      </c>
      <c r="N15" s="294">
        <v>3355834.33</v>
      </c>
      <c r="O15" s="294">
        <v>0</v>
      </c>
      <c r="P15" s="294">
        <v>0</v>
      </c>
      <c r="Q15" s="294">
        <v>0</v>
      </c>
    </row>
    <row r="16" spans="1:20" x14ac:dyDescent="0.25">
      <c r="A16" s="297">
        <v>7190</v>
      </c>
      <c r="B16" s="294">
        <v>324011.84000000003</v>
      </c>
      <c r="C16" s="294">
        <v>324011.84000000003</v>
      </c>
      <c r="D16" s="294">
        <v>0</v>
      </c>
      <c r="E16" s="294">
        <v>0</v>
      </c>
      <c r="F16" s="294">
        <v>0</v>
      </c>
      <c r="G16" s="294">
        <v>85229.93</v>
      </c>
      <c r="H16" s="294">
        <v>0</v>
      </c>
      <c r="I16" s="294">
        <v>0</v>
      </c>
      <c r="J16" s="294">
        <v>0</v>
      </c>
      <c r="K16" s="294">
        <v>0</v>
      </c>
      <c r="L16" s="298">
        <v>85229.93</v>
      </c>
      <c r="M16" s="294">
        <v>0</v>
      </c>
      <c r="N16" s="294">
        <v>238781.91000000003</v>
      </c>
      <c r="O16" s="294">
        <v>0</v>
      </c>
      <c r="P16" s="294">
        <v>0</v>
      </c>
      <c r="Q16" s="294">
        <v>0</v>
      </c>
    </row>
    <row r="17" spans="1:17" x14ac:dyDescent="0.25">
      <c r="A17" s="297">
        <v>8460</v>
      </c>
      <c r="B17" s="294">
        <v>0</v>
      </c>
      <c r="C17" s="294">
        <v>0</v>
      </c>
      <c r="D17" s="294">
        <v>0</v>
      </c>
      <c r="E17" s="294">
        <v>0</v>
      </c>
      <c r="F17" s="294">
        <v>0</v>
      </c>
      <c r="G17" s="294">
        <v>98563.5</v>
      </c>
      <c r="H17" s="294">
        <v>0</v>
      </c>
      <c r="I17" s="294">
        <v>0</v>
      </c>
      <c r="J17" s="294">
        <v>0</v>
      </c>
      <c r="K17" s="294">
        <v>0</v>
      </c>
      <c r="L17" s="298">
        <v>98563.5</v>
      </c>
      <c r="M17" s="294">
        <v>0</v>
      </c>
      <c r="N17" s="294">
        <v>-98563.5</v>
      </c>
      <c r="O17" s="294">
        <v>0</v>
      </c>
      <c r="P17" s="294">
        <v>0</v>
      </c>
      <c r="Q17" s="294">
        <v>0</v>
      </c>
    </row>
    <row r="18" spans="1:17" x14ac:dyDescent="0.25">
      <c r="A18" s="297">
        <v>8790</v>
      </c>
      <c r="B18" s="294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20107.48</v>
      </c>
      <c r="H18" s="294">
        <v>0</v>
      </c>
      <c r="I18" s="294">
        <v>0</v>
      </c>
      <c r="J18" s="294">
        <v>180.23</v>
      </c>
      <c r="K18" s="294">
        <v>0</v>
      </c>
      <c r="L18" s="298">
        <v>20287.71</v>
      </c>
      <c r="M18" s="294">
        <v>0</v>
      </c>
      <c r="N18" s="294">
        <v>-20287.71</v>
      </c>
      <c r="O18" s="294">
        <v>0</v>
      </c>
      <c r="P18" s="294">
        <v>0</v>
      </c>
      <c r="Q18" s="294">
        <v>0</v>
      </c>
    </row>
    <row r="19" spans="1:17" x14ac:dyDescent="0.25">
      <c r="A19" s="297">
        <v>8320</v>
      </c>
      <c r="B19" s="294">
        <v>0</v>
      </c>
      <c r="C19" s="294">
        <v>0</v>
      </c>
      <c r="D19" s="294">
        <v>11952.41</v>
      </c>
      <c r="E19" s="294">
        <v>2766.7300000000005</v>
      </c>
      <c r="F19" s="294">
        <v>0</v>
      </c>
      <c r="G19" s="294">
        <v>0</v>
      </c>
      <c r="H19" s="294">
        <v>0</v>
      </c>
      <c r="I19" s="294">
        <v>0</v>
      </c>
      <c r="J19" s="294">
        <v>0</v>
      </c>
      <c r="K19" s="294">
        <v>0</v>
      </c>
      <c r="L19" s="298">
        <v>14719.14</v>
      </c>
      <c r="M19" s="294">
        <v>0</v>
      </c>
      <c r="N19" s="294">
        <v>-14719.14</v>
      </c>
      <c r="O19" s="294">
        <v>0</v>
      </c>
      <c r="P19" s="294">
        <v>0</v>
      </c>
      <c r="Q19" s="294">
        <v>0</v>
      </c>
    </row>
    <row r="20" spans="1:17" x14ac:dyDescent="0.25">
      <c r="A20" s="297">
        <v>7050</v>
      </c>
      <c r="B20" s="294">
        <v>0</v>
      </c>
      <c r="C20" s="294">
        <v>0</v>
      </c>
      <c r="D20" s="294">
        <v>0</v>
      </c>
      <c r="E20" s="294">
        <v>0</v>
      </c>
      <c r="F20" s="294">
        <v>0</v>
      </c>
      <c r="G20" s="294">
        <v>0</v>
      </c>
      <c r="H20" s="294">
        <v>8332.98</v>
      </c>
      <c r="I20" s="294">
        <v>0</v>
      </c>
      <c r="J20" s="294">
        <v>0</v>
      </c>
      <c r="K20" s="294">
        <v>0</v>
      </c>
      <c r="L20" s="298">
        <v>8332.98</v>
      </c>
      <c r="M20" s="294">
        <v>0</v>
      </c>
      <c r="N20" s="294">
        <v>-8332.98</v>
      </c>
      <c r="O20" s="294">
        <v>0</v>
      </c>
      <c r="P20" s="294">
        <v>0</v>
      </c>
      <c r="Q20" s="294">
        <v>0</v>
      </c>
    </row>
    <row r="21" spans="1:17" x14ac:dyDescent="0.25">
      <c r="A21" s="297">
        <v>8420</v>
      </c>
      <c r="B21" s="294">
        <v>0</v>
      </c>
      <c r="C21" s="294">
        <v>0</v>
      </c>
      <c r="D21" s="294">
        <v>29125.230000000003</v>
      </c>
      <c r="E21" s="294">
        <v>8060.6500000000005</v>
      </c>
      <c r="F21" s="294">
        <v>0</v>
      </c>
      <c r="G21" s="294">
        <v>0</v>
      </c>
      <c r="H21" s="294">
        <v>1307</v>
      </c>
      <c r="I21" s="294">
        <v>0</v>
      </c>
      <c r="J21" s="294">
        <v>0</v>
      </c>
      <c r="K21" s="294">
        <v>459.56</v>
      </c>
      <c r="L21" s="298">
        <v>39017.440000000002</v>
      </c>
      <c r="M21" s="294">
        <v>0</v>
      </c>
      <c r="N21" s="294">
        <v>-39017.440000000002</v>
      </c>
      <c r="O21" s="294">
        <v>65</v>
      </c>
      <c r="P21" s="294">
        <v>0</v>
      </c>
      <c r="Q21" s="294">
        <v>0</v>
      </c>
    </row>
    <row r="22" spans="1:17" x14ac:dyDescent="0.25">
      <c r="A22" s="297">
        <v>8560</v>
      </c>
      <c r="B22" s="294">
        <v>0</v>
      </c>
      <c r="C22" s="294">
        <v>0</v>
      </c>
      <c r="D22" s="294">
        <v>0</v>
      </c>
      <c r="E22" s="294">
        <v>0</v>
      </c>
      <c r="F22" s="294">
        <v>0</v>
      </c>
      <c r="G22" s="294">
        <v>39745.903135442379</v>
      </c>
      <c r="H22" s="294">
        <v>0</v>
      </c>
      <c r="I22" s="294">
        <v>0</v>
      </c>
      <c r="J22" s="294">
        <v>0</v>
      </c>
      <c r="K22" s="294">
        <v>0</v>
      </c>
      <c r="L22" s="298">
        <v>39745.903135442379</v>
      </c>
      <c r="M22" s="294">
        <v>0</v>
      </c>
      <c r="N22" s="294">
        <v>-39745.903135442379</v>
      </c>
      <c r="O22" s="294">
        <v>0</v>
      </c>
      <c r="P22" s="294">
        <v>0</v>
      </c>
      <c r="Q22" s="294">
        <v>0</v>
      </c>
    </row>
    <row r="23" spans="1:17" x14ac:dyDescent="0.25">
      <c r="A23" s="297">
        <v>8360</v>
      </c>
      <c r="B23" s="294">
        <v>0</v>
      </c>
      <c r="C23" s="294">
        <v>0</v>
      </c>
      <c r="D23" s="294">
        <v>147340.42000000001</v>
      </c>
      <c r="E23" s="294">
        <v>35696.21</v>
      </c>
      <c r="F23" s="294">
        <v>0</v>
      </c>
      <c r="G23" s="294">
        <v>0</v>
      </c>
      <c r="H23" s="294">
        <v>0</v>
      </c>
      <c r="I23" s="294">
        <v>96.45</v>
      </c>
      <c r="J23" s="294">
        <v>531.52</v>
      </c>
      <c r="K23" s="294">
        <v>0</v>
      </c>
      <c r="L23" s="298">
        <v>183664.60000000003</v>
      </c>
      <c r="M23" s="294">
        <v>0</v>
      </c>
      <c r="N23" s="294">
        <v>-183664.60000000003</v>
      </c>
      <c r="O23" s="294">
        <v>0</v>
      </c>
      <c r="P23" s="294">
        <v>0</v>
      </c>
      <c r="Q23" s="294">
        <v>0</v>
      </c>
    </row>
    <row r="24" spans="1:17" x14ac:dyDescent="0.25">
      <c r="A24" s="297">
        <v>8650</v>
      </c>
      <c r="B24" s="294">
        <v>0</v>
      </c>
      <c r="C24" s="294">
        <v>0</v>
      </c>
      <c r="D24" s="294">
        <v>0</v>
      </c>
      <c r="E24" s="294">
        <v>42107.180000000037</v>
      </c>
      <c r="F24" s="294">
        <v>0</v>
      </c>
      <c r="G24" s="294">
        <v>0</v>
      </c>
      <c r="H24" s="294">
        <v>0</v>
      </c>
      <c r="I24" s="294">
        <v>0</v>
      </c>
      <c r="J24" s="294">
        <v>0</v>
      </c>
      <c r="K24" s="294">
        <v>0</v>
      </c>
      <c r="L24" s="298">
        <v>42107.180000000037</v>
      </c>
      <c r="M24" s="294">
        <v>0</v>
      </c>
      <c r="N24" s="294">
        <v>-1212752.4600000002</v>
      </c>
      <c r="O24" s="294">
        <v>0</v>
      </c>
      <c r="P24" s="294">
        <v>0</v>
      </c>
      <c r="Q24" s="294">
        <v>1170645.28</v>
      </c>
    </row>
    <row r="25" spans="1:17" x14ac:dyDescent="0.25">
      <c r="A25" s="297">
        <v>8610</v>
      </c>
      <c r="B25" s="294">
        <v>0</v>
      </c>
      <c r="C25" s="294">
        <v>0</v>
      </c>
      <c r="D25" s="294">
        <v>361278.87999999995</v>
      </c>
      <c r="E25" s="294">
        <v>76732.48000000001</v>
      </c>
      <c r="F25" s="294">
        <v>0</v>
      </c>
      <c r="G25" s="294">
        <v>177605.22</v>
      </c>
      <c r="H25" s="294">
        <v>4782.09</v>
      </c>
      <c r="I25" s="294">
        <v>3187.2</v>
      </c>
      <c r="J25" s="294">
        <v>285806.62000000005</v>
      </c>
      <c r="K25" s="294">
        <v>2104.79</v>
      </c>
      <c r="L25" s="298">
        <v>943900.17999999993</v>
      </c>
      <c r="M25" s="294">
        <v>0</v>
      </c>
      <c r="N25" s="294">
        <v>-943900.17999999993</v>
      </c>
      <c r="O25" s="294">
        <v>32402.899999999998</v>
      </c>
      <c r="P25" s="294">
        <v>0</v>
      </c>
      <c r="Q25" s="294">
        <v>0</v>
      </c>
    </row>
    <row r="26" spans="1:17" x14ac:dyDescent="0.25">
      <c r="A26" s="297">
        <v>8700</v>
      </c>
      <c r="B26" s="294">
        <v>0</v>
      </c>
      <c r="C26" s="294">
        <v>0</v>
      </c>
      <c r="D26" s="294">
        <v>0</v>
      </c>
      <c r="E26" s="294">
        <v>0</v>
      </c>
      <c r="F26" s="294">
        <v>324450</v>
      </c>
      <c r="G26" s="294">
        <v>6300</v>
      </c>
      <c r="H26" s="294">
        <v>0</v>
      </c>
      <c r="I26" s="294">
        <v>0</v>
      </c>
      <c r="J26" s="294">
        <v>0</v>
      </c>
      <c r="K26" s="294">
        <v>0</v>
      </c>
      <c r="L26" s="298">
        <v>330750</v>
      </c>
      <c r="M26" s="294">
        <v>0</v>
      </c>
      <c r="N26" s="294">
        <v>-330750</v>
      </c>
      <c r="O26" s="294">
        <v>0</v>
      </c>
      <c r="P26" s="294">
        <v>0</v>
      </c>
      <c r="Q26" s="294">
        <v>0</v>
      </c>
    </row>
    <row r="27" spans="1:17" x14ac:dyDescent="0.25">
      <c r="A27" s="297">
        <v>8630</v>
      </c>
      <c r="B27" s="294">
        <v>0</v>
      </c>
      <c r="C27" s="294">
        <v>0</v>
      </c>
      <c r="D27" s="294">
        <v>98600.76999999999</v>
      </c>
      <c r="E27" s="294">
        <v>22464.410000000003</v>
      </c>
      <c r="F27" s="294">
        <v>0</v>
      </c>
      <c r="G27" s="294">
        <v>0</v>
      </c>
      <c r="H27" s="294">
        <v>3867.5</v>
      </c>
      <c r="I27" s="294">
        <v>0</v>
      </c>
      <c r="J27" s="294">
        <v>0</v>
      </c>
      <c r="K27" s="294">
        <v>214.92</v>
      </c>
      <c r="L27" s="298">
        <v>129498.90999999999</v>
      </c>
      <c r="M27" s="294">
        <v>0</v>
      </c>
      <c r="N27" s="294">
        <v>-129498.90999999999</v>
      </c>
      <c r="O27" s="294">
        <v>4351.3100000000004</v>
      </c>
      <c r="P27" s="294">
        <v>0</v>
      </c>
      <c r="Q27" s="294">
        <v>0</v>
      </c>
    </row>
    <row r="28" spans="1:17" x14ac:dyDescent="0.25">
      <c r="A28" s="297">
        <v>8900</v>
      </c>
      <c r="B28" s="294">
        <v>0</v>
      </c>
      <c r="C28" s="294">
        <v>-10358862.51</v>
      </c>
      <c r="D28" s="294">
        <v>6965.88</v>
      </c>
      <c r="E28" s="294">
        <v>0</v>
      </c>
      <c r="F28" s="294">
        <v>0</v>
      </c>
      <c r="G28" s="294">
        <v>286791.30999999994</v>
      </c>
      <c r="H28" s="294">
        <v>2758.19</v>
      </c>
      <c r="I28" s="294">
        <v>0</v>
      </c>
      <c r="J28" s="294">
        <v>0</v>
      </c>
      <c r="K28" s="294">
        <v>153158.75</v>
      </c>
      <c r="L28" s="298">
        <v>118986.16999999998</v>
      </c>
      <c r="M28" s="294">
        <v>0</v>
      </c>
      <c r="N28" s="294">
        <v>-11199848.68</v>
      </c>
      <c r="O28" s="294">
        <v>-348012.04000000004</v>
      </c>
      <c r="P28" s="294">
        <v>17324.080000000005</v>
      </c>
      <c r="Q28" s="294">
        <v>722000</v>
      </c>
    </row>
    <row r="29" spans="1:17" x14ac:dyDescent="0.25">
      <c r="A29" s="297">
        <v>8690</v>
      </c>
      <c r="G29" s="294">
        <v>69558.713529397981</v>
      </c>
      <c r="L29" s="298">
        <v>69558.713529397981</v>
      </c>
      <c r="M29" s="294">
        <v>0</v>
      </c>
      <c r="N29" s="294">
        <v>-69558.713529397981</v>
      </c>
    </row>
    <row r="30" spans="1:17" s="300" customFormat="1" x14ac:dyDescent="0.25">
      <c r="A30" s="299">
        <v>8530</v>
      </c>
      <c r="G30" s="300">
        <v>52659.715492137155</v>
      </c>
      <c r="L30" s="298">
        <v>52659.715492137155</v>
      </c>
      <c r="M30" s="300">
        <v>0</v>
      </c>
      <c r="N30" s="300">
        <v>-52659.715492137155</v>
      </c>
    </row>
    <row r="31" spans="1:17" x14ac:dyDescent="0.25">
      <c r="A31" s="297" t="s">
        <v>1296</v>
      </c>
      <c r="B31" s="294">
        <v>16115989.02</v>
      </c>
      <c r="C31" s="294">
        <v>5757626.5099999998</v>
      </c>
      <c r="D31" s="294">
        <v>3237099.04</v>
      </c>
      <c r="E31" s="294">
        <v>974566.03</v>
      </c>
      <c r="F31" s="294">
        <v>324450</v>
      </c>
      <c r="G31" s="294">
        <f>SUM(G3:G30)</f>
        <v>1822486.9121569775</v>
      </c>
      <c r="H31" s="294">
        <v>249663.35999999999</v>
      </c>
      <c r="I31" s="294">
        <v>3541.3399999999997</v>
      </c>
      <c r="J31" s="294">
        <v>301040.67000000004</v>
      </c>
      <c r="K31" s="294">
        <v>243583.06</v>
      </c>
      <c r="L31" s="298">
        <v>6891024.3221569769</v>
      </c>
      <c r="M31" s="294">
        <v>0</v>
      </c>
      <c r="N31" s="294">
        <v>-3026043.0921569802</v>
      </c>
      <c r="O31" s="294">
        <v>-282730.17000000004</v>
      </c>
      <c r="P31" s="294">
        <v>17324.080000000005</v>
      </c>
      <c r="Q31" s="294">
        <v>1892645.28</v>
      </c>
    </row>
    <row r="32" spans="1:17" x14ac:dyDescent="0.25">
      <c r="B32" s="294">
        <f>+data!CE73</f>
        <v>16115989.020000001</v>
      </c>
      <c r="D32" s="294">
        <f>+data!CE61</f>
        <v>3237099.16</v>
      </c>
      <c r="E32" s="294">
        <f>+data!CE47</f>
        <v>974566.03</v>
      </c>
      <c r="F32" s="294">
        <f>+data!CE63</f>
        <v>324450</v>
      </c>
      <c r="G32" s="294">
        <f>+data!CE66</f>
        <v>1822486.6021569774</v>
      </c>
      <c r="H32" s="294">
        <f>+data!CE64</f>
        <v>248454.16999999998</v>
      </c>
      <c r="I32" s="294">
        <f>+data!CE65</f>
        <v>3541.3399999999997</v>
      </c>
      <c r="J32" s="294">
        <f>+data!CE68</f>
        <v>301040.67000000004</v>
      </c>
      <c r="K32" s="294">
        <f>+data!CE51</f>
        <v>243583.31</v>
      </c>
      <c r="L32" s="298"/>
      <c r="O32" s="294">
        <f>+data!CE69</f>
        <v>1628449.8699999999</v>
      </c>
    </row>
    <row r="33" spans="1:17" x14ac:dyDescent="0.25">
      <c r="B33" s="294">
        <f>+B31-B32</f>
        <v>0</v>
      </c>
      <c r="C33" s="294">
        <f t="shared" ref="C33:D33" si="0">+C31-C32</f>
        <v>5757626.5099999998</v>
      </c>
      <c r="D33" s="294">
        <f t="shared" si="0"/>
        <v>-0.12000000011175871</v>
      </c>
      <c r="E33" s="294">
        <f t="shared" ref="E33" si="1">+E31-E32</f>
        <v>0</v>
      </c>
      <c r="F33" s="294">
        <f t="shared" ref="F33" si="2">+F31-F32</f>
        <v>0</v>
      </c>
      <c r="G33" s="294">
        <f t="shared" ref="G33" si="3">+G31-G32</f>
        <v>0.31000000005587935</v>
      </c>
      <c r="H33" s="294">
        <f t="shared" ref="H33" si="4">+H31-H32</f>
        <v>1209.1900000000023</v>
      </c>
      <c r="I33" s="294">
        <f t="shared" ref="I33" si="5">+I31-I32</f>
        <v>0</v>
      </c>
      <c r="J33" s="294">
        <f t="shared" ref="J33" si="6">+J31-J32</f>
        <v>0</v>
      </c>
      <c r="K33" s="294">
        <f t="shared" ref="K33:Q33" si="7">+K31-K32</f>
        <v>-0.25</v>
      </c>
      <c r="L33" s="294">
        <f t="shared" si="7"/>
        <v>6891024.3221569769</v>
      </c>
      <c r="M33" s="294">
        <f t="shared" si="7"/>
        <v>0</v>
      </c>
      <c r="N33" s="294">
        <f t="shared" si="7"/>
        <v>-3026043.0921569802</v>
      </c>
      <c r="O33" s="294">
        <f t="shared" si="7"/>
        <v>-1911180.04</v>
      </c>
      <c r="P33" s="294">
        <f t="shared" si="7"/>
        <v>17324.080000000005</v>
      </c>
      <c r="Q33" s="294">
        <f t="shared" si="7"/>
        <v>1892645.28</v>
      </c>
    </row>
    <row r="36" spans="1:17" x14ac:dyDescent="0.25">
      <c r="B36" s="294" t="s">
        <v>1292</v>
      </c>
      <c r="H36" s="294">
        <f>+H32-248454</f>
        <v>0.16999999998370185</v>
      </c>
    </row>
    <row r="37" spans="1:17" x14ac:dyDescent="0.25">
      <c r="A37" s="297" t="s">
        <v>1293</v>
      </c>
      <c r="B37" s="294" t="s">
        <v>1304</v>
      </c>
      <c r="C37" s="294" t="s">
        <v>1305</v>
      </c>
    </row>
    <row r="38" spans="1:17" x14ac:dyDescent="0.25">
      <c r="A38" s="297">
        <v>6070</v>
      </c>
      <c r="B38" s="294">
        <v>9.6347605363984687</v>
      </c>
      <c r="C38" s="294">
        <v>21.078855363984676</v>
      </c>
    </row>
    <row r="39" spans="1:17" x14ac:dyDescent="0.25">
      <c r="A39" s="297">
        <v>7180</v>
      </c>
      <c r="B39" s="294">
        <v>0</v>
      </c>
      <c r="C39" s="294">
        <v>5.6412547892720308</v>
      </c>
    </row>
    <row r="40" spans="1:17" x14ac:dyDescent="0.25">
      <c r="A40" s="297">
        <v>8320</v>
      </c>
      <c r="B40" s="294">
        <v>0</v>
      </c>
      <c r="C40" s="294">
        <v>0.17299329501915708</v>
      </c>
    </row>
    <row r="41" spans="1:17" x14ac:dyDescent="0.25">
      <c r="A41" s="297">
        <v>8420</v>
      </c>
      <c r="B41" s="294">
        <v>0</v>
      </c>
      <c r="C41" s="294">
        <v>0.50554118773946355</v>
      </c>
    </row>
    <row r="42" spans="1:17" x14ac:dyDescent="0.25">
      <c r="A42" s="297">
        <v>8360</v>
      </c>
      <c r="B42" s="294">
        <v>0</v>
      </c>
      <c r="C42" s="294">
        <v>1.8238074712643679</v>
      </c>
    </row>
    <row r="43" spans="1:17" x14ac:dyDescent="0.25">
      <c r="A43" s="297">
        <v>8610</v>
      </c>
      <c r="B43" s="294">
        <v>0</v>
      </c>
      <c r="C43" s="294">
        <v>2.2380795019157089</v>
      </c>
    </row>
    <row r="44" spans="1:17" x14ac:dyDescent="0.25">
      <c r="A44" s="297">
        <v>8630</v>
      </c>
      <c r="B44" s="294">
        <v>0</v>
      </c>
      <c r="C44" s="294">
        <v>0.92173850574712646</v>
      </c>
    </row>
    <row r="45" spans="1:17" x14ac:dyDescent="0.25">
      <c r="B45" s="294">
        <v>9.6347605363984687</v>
      </c>
      <c r="C45" s="294">
        <v>32.382270114942528</v>
      </c>
    </row>
    <row r="46" spans="1:17" x14ac:dyDescent="0.25">
      <c r="A46" s="297" t="s">
        <v>1295</v>
      </c>
      <c r="B46" s="294">
        <v>21.883086538461537</v>
      </c>
      <c r="C46" s="294">
        <v>67.732341346153845</v>
      </c>
    </row>
    <row r="47" spans="1:17" x14ac:dyDescent="0.25">
      <c r="A47" s="297" t="s">
        <v>1296</v>
      </c>
      <c r="B47" s="294">
        <v>21.883086538461537</v>
      </c>
      <c r="C47" s="294">
        <v>67.732341346153845</v>
      </c>
    </row>
    <row r="50" spans="1:9" x14ac:dyDescent="0.25">
      <c r="A50" s="297" t="s">
        <v>1300</v>
      </c>
      <c r="B50" s="294" t="s">
        <v>212</v>
      </c>
      <c r="C50" s="294" t="s">
        <v>1294</v>
      </c>
      <c r="D50" s="294" t="s">
        <v>1301</v>
      </c>
      <c r="E50" s="294" t="s">
        <v>1302</v>
      </c>
      <c r="F50" s="294" t="s">
        <v>1303</v>
      </c>
      <c r="G50" s="294" t="s">
        <v>203</v>
      </c>
      <c r="H50" s="294" t="s">
        <v>1304</v>
      </c>
      <c r="I50" s="294" t="s">
        <v>1305</v>
      </c>
    </row>
    <row r="51" spans="1:9" x14ac:dyDescent="0.25">
      <c r="A51" s="297">
        <v>3950306</v>
      </c>
      <c r="B51" s="294" t="s">
        <v>1306</v>
      </c>
      <c r="C51" s="294">
        <v>6070</v>
      </c>
      <c r="D51" s="294">
        <v>20117.38</v>
      </c>
      <c r="E51" s="294">
        <v>15763.23</v>
      </c>
      <c r="F51" s="294">
        <v>8132.04</v>
      </c>
      <c r="G51" s="294">
        <v>44012.65</v>
      </c>
      <c r="H51" s="294">
        <v>9.6347605363984687</v>
      </c>
      <c r="I51" s="294">
        <v>21.078855363984676</v>
      </c>
    </row>
    <row r="52" spans="1:9" x14ac:dyDescent="0.25">
      <c r="A52" s="297">
        <v>4950306</v>
      </c>
      <c r="B52" s="294" t="s">
        <v>706</v>
      </c>
      <c r="C52" s="294">
        <v>7180</v>
      </c>
      <c r="D52" s="294">
        <v>0</v>
      </c>
      <c r="E52" s="294">
        <v>10154.66</v>
      </c>
      <c r="F52" s="294">
        <v>1624.28</v>
      </c>
      <c r="G52" s="294">
        <v>11778.94</v>
      </c>
      <c r="H52" s="294">
        <v>0</v>
      </c>
      <c r="I52" s="294">
        <v>5.6412547892720308</v>
      </c>
    </row>
    <row r="53" spans="1:9" x14ac:dyDescent="0.25">
      <c r="A53" s="297">
        <v>6125306</v>
      </c>
      <c r="B53" s="294" t="s">
        <v>135</v>
      </c>
      <c r="C53" s="294">
        <v>8320</v>
      </c>
      <c r="D53" s="294">
        <v>0</v>
      </c>
      <c r="E53" s="294">
        <v>361.21</v>
      </c>
      <c r="F53" s="294">
        <v>0</v>
      </c>
      <c r="G53" s="294">
        <v>361.21</v>
      </c>
      <c r="H53" s="294">
        <v>0</v>
      </c>
      <c r="I53" s="294">
        <v>0.17299329501915708</v>
      </c>
    </row>
    <row r="54" spans="1:9" x14ac:dyDescent="0.25">
      <c r="A54" s="297">
        <v>6165306</v>
      </c>
      <c r="B54" s="294" t="s">
        <v>139</v>
      </c>
      <c r="C54" s="294">
        <v>8420</v>
      </c>
      <c r="D54" s="294">
        <v>0</v>
      </c>
      <c r="E54" s="294">
        <v>750.28</v>
      </c>
      <c r="F54" s="294">
        <v>305.29000000000002</v>
      </c>
      <c r="G54" s="294">
        <v>1055.57</v>
      </c>
      <c r="H54" s="294">
        <v>0</v>
      </c>
      <c r="I54" s="294">
        <v>0.50554118773946355</v>
      </c>
    </row>
    <row r="55" spans="1:9" x14ac:dyDescent="0.25">
      <c r="A55" s="297">
        <v>6435306</v>
      </c>
      <c r="B55" s="294" t="s">
        <v>1307</v>
      </c>
      <c r="C55" s="294">
        <v>8360</v>
      </c>
      <c r="D55" s="294">
        <v>0</v>
      </c>
      <c r="E55" s="294">
        <v>3243.55</v>
      </c>
      <c r="F55" s="294">
        <v>564.55999999999995</v>
      </c>
      <c r="G55" s="294">
        <v>3808.11</v>
      </c>
      <c r="H55" s="294">
        <v>0</v>
      </c>
      <c r="I55" s="294">
        <v>1.8238074712643679</v>
      </c>
    </row>
    <row r="56" spans="1:9" x14ac:dyDescent="0.25">
      <c r="A56" s="297">
        <v>6900306</v>
      </c>
      <c r="B56" s="294" t="s">
        <v>193</v>
      </c>
      <c r="C56" s="294">
        <v>8610</v>
      </c>
      <c r="D56" s="294">
        <v>0</v>
      </c>
      <c r="E56" s="294">
        <v>4141.8500000000004</v>
      </c>
      <c r="F56" s="294">
        <v>531.26</v>
      </c>
      <c r="G56" s="294">
        <v>4673.1100000000006</v>
      </c>
      <c r="H56" s="294">
        <v>0</v>
      </c>
      <c r="I56" s="294">
        <v>2.2380795019157089</v>
      </c>
    </row>
    <row r="57" spans="1:9" x14ac:dyDescent="0.25">
      <c r="A57" s="297">
        <v>6940306</v>
      </c>
      <c r="B57" s="294" t="s">
        <v>1308</v>
      </c>
      <c r="C57" s="294">
        <v>8630</v>
      </c>
      <c r="D57" s="294">
        <v>0</v>
      </c>
      <c r="E57" s="294">
        <v>1743.44</v>
      </c>
      <c r="F57" s="294">
        <v>181.15</v>
      </c>
      <c r="G57" s="294">
        <v>1924.5900000000001</v>
      </c>
      <c r="H57" s="294">
        <v>0</v>
      </c>
      <c r="I57" s="294">
        <v>0.92173850574712646</v>
      </c>
    </row>
    <row r="58" spans="1:9" x14ac:dyDescent="0.25">
      <c r="A58" s="297" t="s">
        <v>1309</v>
      </c>
      <c r="B58" s="294" t="s">
        <v>1310</v>
      </c>
      <c r="D58" s="294">
        <v>20117.38</v>
      </c>
      <c r="E58" s="294">
        <v>36158.22</v>
      </c>
      <c r="F58" s="294">
        <v>11338.58</v>
      </c>
      <c r="G58" s="294">
        <v>67614.179999999993</v>
      </c>
      <c r="H58" s="294">
        <v>9.6347605363984687</v>
      </c>
      <c r="I58" s="294">
        <v>32.382270114942528</v>
      </c>
    </row>
    <row r="60" spans="1:9" x14ac:dyDescent="0.25">
      <c r="A60" s="179" t="s">
        <v>470</v>
      </c>
    </row>
    <row r="61" spans="1:9" x14ac:dyDescent="0.25">
      <c r="A61" s="179" t="s">
        <v>473</v>
      </c>
      <c r="B61" s="294">
        <f>+data!B427-data!C427</f>
        <v>-0.16000000014901161</v>
      </c>
    </row>
    <row r="62" spans="1:9" x14ac:dyDescent="0.25">
      <c r="A62" s="179" t="s">
        <v>3</v>
      </c>
      <c r="B62" s="294">
        <f>+data!B428-data!C428</f>
        <v>1</v>
      </c>
    </row>
    <row r="63" spans="1:9" x14ac:dyDescent="0.25">
      <c r="A63" s="179" t="s">
        <v>236</v>
      </c>
      <c r="B63" s="294">
        <f>+data!B429-data!C429</f>
        <v>0</v>
      </c>
    </row>
    <row r="64" spans="1:9" x14ac:dyDescent="0.25">
      <c r="A64" s="179" t="s">
        <v>237</v>
      </c>
      <c r="B64" s="294">
        <f>+data!B430-data!C430</f>
        <v>-0.16999999998370185</v>
      </c>
    </row>
    <row r="65" spans="1:2" x14ac:dyDescent="0.25">
      <c r="A65" s="179" t="s">
        <v>444</v>
      </c>
      <c r="B65" s="294">
        <f>+data!B431-data!C431</f>
        <v>-0.33999999999969077</v>
      </c>
    </row>
    <row r="66" spans="1:2" x14ac:dyDescent="0.25">
      <c r="A66" s="179" t="s">
        <v>445</v>
      </c>
      <c r="B66" s="294">
        <f>+data!B432-data!C432</f>
        <v>-0.60215697740204632</v>
      </c>
    </row>
    <row r="67" spans="1:2" x14ac:dyDescent="0.25">
      <c r="A67" s="179" t="s">
        <v>6</v>
      </c>
      <c r="B67" s="294">
        <f>+data!B433-data!C433</f>
        <v>-1</v>
      </c>
    </row>
    <row r="68" spans="1:2" x14ac:dyDescent="0.25">
      <c r="A68" s="179" t="s">
        <v>474</v>
      </c>
      <c r="B68" s="294">
        <f>+data!B434-data!C434</f>
        <v>0.32999999995809048</v>
      </c>
    </row>
    <row r="69" spans="1:2" x14ac:dyDescent="0.25">
      <c r="A69" s="179" t="s">
        <v>447</v>
      </c>
      <c r="B69" s="294">
        <f>+data!B435-data!C435</f>
        <v>17324</v>
      </c>
    </row>
    <row r="70" spans="1:2" x14ac:dyDescent="0.25">
      <c r="A70" s="179" t="s">
        <v>475</v>
      </c>
      <c r="B70" s="294">
        <f>+data!B436-data!C436</f>
        <v>-343339.81</v>
      </c>
    </row>
    <row r="71" spans="1:2" x14ac:dyDescent="0.25">
      <c r="A71" s="194" t="s">
        <v>449</v>
      </c>
      <c r="B71" s="294">
        <f>+data!B437-data!C437</f>
        <v>0</v>
      </c>
    </row>
    <row r="72" spans="1:2" x14ac:dyDescent="0.25">
      <c r="A72" s="194" t="s">
        <v>476</v>
      </c>
      <c r="B72" s="294">
        <f>+data!B438-data!C438</f>
        <v>0.19000000000232831</v>
      </c>
    </row>
    <row r="73" spans="1:2" x14ac:dyDescent="0.25">
      <c r="A73" s="179" t="s">
        <v>451</v>
      </c>
      <c r="B73" s="294">
        <f>+data!B439-data!C439</f>
        <v>-1.4499999999534339</v>
      </c>
    </row>
    <row r="74" spans="1:2" x14ac:dyDescent="0.25">
      <c r="A74" s="179" t="s">
        <v>477</v>
      </c>
      <c r="B74" s="294">
        <f>+data!B440-data!C440</f>
        <v>-1.2600000000093132</v>
      </c>
    </row>
    <row r="75" spans="1:2" x14ac:dyDescent="0.25">
      <c r="A75" s="179" t="s">
        <v>478</v>
      </c>
      <c r="B75" s="294">
        <f>+data!B441-data!C441</f>
        <v>-2.2021569777280092</v>
      </c>
    </row>
    <row r="76" spans="1:2" x14ac:dyDescent="0.25">
      <c r="A76" s="206"/>
      <c r="B76" s="294">
        <f>+data!B442-data!C442</f>
        <v>0</v>
      </c>
    </row>
    <row r="77" spans="1:2" x14ac:dyDescent="0.25">
      <c r="A77" s="179" t="s">
        <v>479</v>
      </c>
      <c r="B77" s="294" t="e">
        <f>+data!B443-data!C443</f>
        <v>#VALUE!</v>
      </c>
    </row>
    <row r="78" spans="1:2" x14ac:dyDescent="0.25">
      <c r="A78" s="179" t="s">
        <v>1257</v>
      </c>
      <c r="B78" s="294">
        <f>+data!B444-data!C444</f>
        <v>0</v>
      </c>
    </row>
    <row r="79" spans="1:2" x14ac:dyDescent="0.25">
      <c r="A79" s="179" t="s">
        <v>343</v>
      </c>
      <c r="B79" s="294">
        <f>+data!B445-data!C445</f>
        <v>0</v>
      </c>
    </row>
    <row r="80" spans="1:2" x14ac:dyDescent="0.25">
      <c r="A80" s="179" t="s">
        <v>351</v>
      </c>
      <c r="B80" s="294">
        <f>+data!B446-data!C446</f>
        <v>0</v>
      </c>
    </row>
    <row r="81" spans="1:2" x14ac:dyDescent="0.25">
      <c r="A81" s="179" t="s">
        <v>356</v>
      </c>
      <c r="B81" s="294">
        <f>+data!B447-data!C447</f>
        <v>0</v>
      </c>
    </row>
    <row r="82" spans="1:2" x14ac:dyDescent="0.25">
      <c r="A82" s="179" t="s">
        <v>358</v>
      </c>
      <c r="B82" s="294">
        <f>+data!B448-data!C448</f>
        <v>0</v>
      </c>
    </row>
    <row r="83" spans="1:2" x14ac:dyDescent="0.25">
      <c r="B83" s="294">
        <f>+data!B449-data!C449</f>
        <v>0</v>
      </c>
    </row>
    <row r="84" spans="1:2" x14ac:dyDescent="0.25">
      <c r="B84" s="294" t="e">
        <f>+data!B450-data!C450</f>
        <v>#VALUE!</v>
      </c>
    </row>
    <row r="85" spans="1:2" x14ac:dyDescent="0.25">
      <c r="B85" s="294" t="e">
        <f>+data!B451-data!C451</f>
        <v>#VALUE!</v>
      </c>
    </row>
    <row r="86" spans="1:2" x14ac:dyDescent="0.25">
      <c r="B86" s="294" t="e">
        <f>+data!B452-data!C452</f>
        <v>#VALUE!</v>
      </c>
    </row>
    <row r="87" spans="1:2" x14ac:dyDescent="0.25">
      <c r="B87" s="294">
        <f>+data!B453-data!C453</f>
        <v>3</v>
      </c>
    </row>
    <row r="88" spans="1:2" x14ac:dyDescent="0.25">
      <c r="B88" s="294">
        <f>+data!B454-data!C454</f>
        <v>4117</v>
      </c>
    </row>
    <row r="89" spans="1:2" x14ac:dyDescent="0.25">
      <c r="B89" s="294">
        <f>+data!B455-data!C455</f>
        <v>0</v>
      </c>
    </row>
    <row r="90" spans="1:2" x14ac:dyDescent="0.25">
      <c r="B90" s="294">
        <f>+data!B456-data!C456</f>
        <v>0</v>
      </c>
    </row>
    <row r="91" spans="1:2" x14ac:dyDescent="0.25">
      <c r="B91" s="294" t="e">
        <f>+data!B457-data!C457</f>
        <v>#VALUE!</v>
      </c>
    </row>
    <row r="92" spans="1:2" x14ac:dyDescent="0.25">
      <c r="A92" s="179" t="s">
        <v>485</v>
      </c>
      <c r="B92" s="294">
        <f>+data!B458-data!C458</f>
        <v>0</v>
      </c>
    </row>
    <row r="93" spans="1:2" x14ac:dyDescent="0.25">
      <c r="A93" s="179" t="s">
        <v>487</v>
      </c>
      <c r="B93" s="294">
        <f>+data!B459-data!C459</f>
        <v>0</v>
      </c>
    </row>
    <row r="94" spans="1:2" x14ac:dyDescent="0.25">
      <c r="A94" s="179" t="s">
        <v>244</v>
      </c>
      <c r="B94" s="294">
        <f>+data!B460-data!C460</f>
        <v>0</v>
      </c>
    </row>
    <row r="95" spans="1:2" x14ac:dyDescent="0.25">
      <c r="A95" s="206"/>
      <c r="B95" s="294">
        <f>+data!B461-data!C461</f>
        <v>0</v>
      </c>
    </row>
    <row r="96" spans="1:2" x14ac:dyDescent="0.25">
      <c r="A96" s="179" t="s">
        <v>488</v>
      </c>
      <c r="B96" s="294" t="e">
        <f>+data!B462-data!C462</f>
        <v>#VALUE!</v>
      </c>
    </row>
    <row r="97" spans="1:2" x14ac:dyDescent="0.25">
      <c r="A97" s="180"/>
      <c r="B97" s="294">
        <f>+data!B463-data!C463</f>
        <v>-2.0000001415610313E-2</v>
      </c>
    </row>
    <row r="98" spans="1:2" x14ac:dyDescent="0.25">
      <c r="A98" s="179" t="s">
        <v>245</v>
      </c>
      <c r="B98" s="294">
        <f>+data!B464-data!C464</f>
        <v>0</v>
      </c>
    </row>
    <row r="99" spans="1:2" x14ac:dyDescent="0.25">
      <c r="A99" s="179" t="s">
        <v>246</v>
      </c>
      <c r="B99" s="294">
        <f>+data!B465-data!C465</f>
        <v>-2.0000001415610313E-2</v>
      </c>
    </row>
    <row r="100" spans="1:2" x14ac:dyDescent="0.25">
      <c r="A100" s="179" t="s">
        <v>247</v>
      </c>
      <c r="B100" s="294">
        <f>+data!B466-data!C466</f>
        <v>0</v>
      </c>
    </row>
    <row r="101" spans="1:2" x14ac:dyDescent="0.25">
      <c r="A101" s="206"/>
      <c r="B101" s="294" t="e">
        <f>+data!B467-data!C467</f>
        <v>#VALUE!</v>
      </c>
    </row>
    <row r="102" spans="1:2" x14ac:dyDescent="0.25">
      <c r="A102" s="179" t="s">
        <v>491</v>
      </c>
      <c r="B102" s="294">
        <f>+data!B468-data!C468</f>
        <v>0</v>
      </c>
    </row>
    <row r="103" spans="1:2" x14ac:dyDescent="0.25">
      <c r="A103" s="179" t="s">
        <v>332</v>
      </c>
      <c r="B103" s="294">
        <f>+data!B469-data!C469</f>
        <v>0</v>
      </c>
    </row>
    <row r="104" spans="1:2" x14ac:dyDescent="0.25">
      <c r="A104" s="179" t="s">
        <v>333</v>
      </c>
      <c r="B104" s="294">
        <f>+data!B470-data!C470</f>
        <v>0</v>
      </c>
    </row>
    <row r="105" spans="1:2" x14ac:dyDescent="0.25">
      <c r="A105" s="179" t="s">
        <v>334</v>
      </c>
      <c r="B105" s="294">
        <f>+data!B471-data!C471</f>
        <v>0</v>
      </c>
    </row>
    <row r="106" spans="1:2" x14ac:dyDescent="0.25">
      <c r="A106" s="179" t="s">
        <v>494</v>
      </c>
      <c r="B106" s="294">
        <f>+data!B472-data!C472</f>
        <v>0</v>
      </c>
    </row>
    <row r="107" spans="1:2" x14ac:dyDescent="0.25">
      <c r="A107" s="179" t="s">
        <v>377</v>
      </c>
      <c r="B107" s="294">
        <f>+data!B473-data!C473</f>
        <v>0</v>
      </c>
    </row>
    <row r="108" spans="1:2" x14ac:dyDescent="0.25">
      <c r="A108" s="179" t="s">
        <v>495</v>
      </c>
      <c r="B108" s="294">
        <f>+data!B474-data!C474</f>
        <v>0</v>
      </c>
    </row>
    <row r="109" spans="1:2" x14ac:dyDescent="0.25">
      <c r="A109" s="179" t="s">
        <v>339</v>
      </c>
      <c r="B109" s="294">
        <f>+data!B475-data!C475</f>
        <v>0</v>
      </c>
    </row>
    <row r="110" spans="1:2" x14ac:dyDescent="0.25">
      <c r="A110" s="179" t="s">
        <v>340</v>
      </c>
      <c r="B110" s="294">
        <f>+data!B476-data!C476</f>
        <v>0</v>
      </c>
    </row>
    <row r="111" spans="1:2" x14ac:dyDescent="0.25">
      <c r="A111" s="179" t="s">
        <v>203</v>
      </c>
      <c r="B111" s="294">
        <f>+data!B477-data!C477</f>
        <v>0</v>
      </c>
    </row>
    <row r="112" spans="1:2" x14ac:dyDescent="0.25">
      <c r="A112" s="179"/>
      <c r="B112" s="294">
        <f>+data!B478-data!C478</f>
        <v>0</v>
      </c>
    </row>
    <row r="113" spans="1:2" x14ac:dyDescent="0.25">
      <c r="A113" s="179" t="s">
        <v>496</v>
      </c>
      <c r="B113" s="294">
        <f>+data!B479-data!C479</f>
        <v>0</v>
      </c>
    </row>
    <row r="114" spans="1:2" x14ac:dyDescent="0.25">
      <c r="A114" s="180"/>
      <c r="B114" s="294">
        <f>+data!B480-data!C480</f>
        <v>0</v>
      </c>
    </row>
    <row r="115" spans="1:2" x14ac:dyDescent="0.25">
      <c r="A115" s="180" t="s">
        <v>497</v>
      </c>
      <c r="B115" s="294">
        <f>+data!B481-data!C481</f>
        <v>-952</v>
      </c>
    </row>
    <row r="116" spans="1:2" x14ac:dyDescent="0.25">
      <c r="A116" s="180" t="s">
        <v>498</v>
      </c>
      <c r="B116" s="294">
        <f>+data!B482-data!C482</f>
        <v>-952.14000000001397</v>
      </c>
    </row>
    <row r="117" spans="1:2" x14ac:dyDescent="0.25">
      <c r="A117" s="180" t="s">
        <v>499</v>
      </c>
      <c r="B117" s="294">
        <f>+data!B483-data!C483</f>
        <v>0</v>
      </c>
    </row>
    <row r="118" spans="1:2" x14ac:dyDescent="0.25">
      <c r="B118" s="294">
        <f>+B115-B116</f>
        <v>0.14000000001396984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The Regional Hospital for Respiratory and Complex Care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H-202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16251 Sylvester Road SW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Burien, WA 98166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06/30/2020.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06/30/2020</v>
      </c>
      <c r="C4" s="38"/>
      <c r="D4" s="120"/>
      <c r="E4" s="70"/>
      <c r="F4" s="127" t="str">
        <f>"License Number:  "&amp;"H-"&amp;FIXED(data!C83,0)</f>
        <v>License Number:  H-202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The Regional Hospital for Respiratory and Complex Care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Anne McBride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Michael Fitzgerald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Eli Chi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206-248-4527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206-577-3808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64</v>
      </c>
      <c r="G23" s="21">
        <f>data!D111</f>
        <v>2281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26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26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The Regional Hospital for Respiratory and Complex Care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06/30/2020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35</v>
      </c>
      <c r="C7" s="48">
        <f>data!B139</f>
        <v>1093</v>
      </c>
      <c r="D7" s="48">
        <f>data!B140</f>
        <v>0</v>
      </c>
      <c r="E7" s="48">
        <f>data!B141</f>
        <v>7717939</v>
      </c>
      <c r="F7" s="48">
        <f>data!B142</f>
        <v>0</v>
      </c>
      <c r="G7" s="48">
        <f>data!B141+data!B142</f>
        <v>7717939</v>
      </c>
    </row>
    <row r="8" spans="1:13" ht="20.100000000000001" customHeight="1" x14ac:dyDescent="0.2">
      <c r="A8" s="23" t="s">
        <v>297</v>
      </c>
      <c r="B8" s="48">
        <f>data!C138</f>
        <v>7</v>
      </c>
      <c r="C8" s="48">
        <f>data!C139</f>
        <v>317</v>
      </c>
      <c r="D8" s="48">
        <f>data!C140</f>
        <v>0</v>
      </c>
      <c r="E8" s="48">
        <f>data!C141</f>
        <v>1938525</v>
      </c>
      <c r="F8" s="48">
        <f>data!C142</f>
        <v>0</v>
      </c>
      <c r="G8" s="48">
        <f>data!C141+data!C142</f>
        <v>1938525</v>
      </c>
    </row>
    <row r="9" spans="1:13" ht="20.100000000000001" customHeight="1" x14ac:dyDescent="0.2">
      <c r="A9" s="23" t="s">
        <v>1058</v>
      </c>
      <c r="B9" s="48">
        <f>data!D138</f>
        <v>22</v>
      </c>
      <c r="C9" s="48">
        <f>data!D139</f>
        <v>871</v>
      </c>
      <c r="D9" s="48">
        <f>data!D140</f>
        <v>0</v>
      </c>
      <c r="E9" s="48">
        <f>data!D141</f>
        <v>6459525</v>
      </c>
      <c r="F9" s="48">
        <f>data!D142</f>
        <v>0</v>
      </c>
      <c r="G9" s="48">
        <f>data!D141+data!D142</f>
        <v>6459525</v>
      </c>
    </row>
    <row r="10" spans="1:13" ht="20.100000000000001" customHeight="1" x14ac:dyDescent="0.2">
      <c r="A10" s="111" t="s">
        <v>203</v>
      </c>
      <c r="B10" s="48">
        <f>data!E138</f>
        <v>64</v>
      </c>
      <c r="C10" s="48">
        <f>data!E139</f>
        <v>2281</v>
      </c>
      <c r="D10" s="48">
        <f>data!E140</f>
        <v>0</v>
      </c>
      <c r="E10" s="48">
        <f>data!E141</f>
        <v>16115989</v>
      </c>
      <c r="F10" s="48">
        <f>data!E142</f>
        <v>0</v>
      </c>
      <c r="G10" s="48">
        <f>data!E141+data!E142</f>
        <v>16115989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The Regional Hospital for Respiratory and Complex Care</v>
      </c>
      <c r="B3" s="30"/>
      <c r="C3" s="31" t="str">
        <f>"FYE: "&amp;data!C82</f>
        <v>FYE: 06/30/2020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268223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29020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411300.46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3302.3599999999997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246821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15898.44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974565.25999999989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291253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9788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301041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48300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-30976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17324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6297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-349636.81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-343339.81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0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The Regional Hospital for Respiratory and Complex Care</v>
      </c>
      <c r="B3" s="8"/>
      <c r="C3" s="8"/>
      <c r="E3" s="11"/>
      <c r="F3" s="12" t="str">
        <f>" FYE: "&amp;data!C82</f>
        <v xml:space="preserve"> FYE: 06/30/2020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405115.98</v>
      </c>
      <c r="D9" s="21">
        <f>data!C197</f>
        <v>0</v>
      </c>
      <c r="E9" s="21">
        <f>data!D197</f>
        <v>405115.98</v>
      </c>
      <c r="F9" s="21">
        <f>data!E197</f>
        <v>0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8333.9</v>
      </c>
      <c r="D11" s="21">
        <f>data!C199</f>
        <v>0</v>
      </c>
      <c r="E11" s="21">
        <f>data!D199</f>
        <v>8333.9</v>
      </c>
      <c r="F11" s="21">
        <f>data!E199</f>
        <v>0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3934546</v>
      </c>
      <c r="D12" s="21">
        <f>data!C200</f>
        <v>0</v>
      </c>
      <c r="E12" s="21">
        <f>data!D200</f>
        <v>3934546</v>
      </c>
      <c r="F12" s="21">
        <f>data!E200</f>
        <v>0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4347995.88</v>
      </c>
      <c r="D16" s="21">
        <f>data!C204</f>
        <v>0</v>
      </c>
      <c r="E16" s="21">
        <f>data!D204</f>
        <v>4347995.88</v>
      </c>
      <c r="F16" s="21">
        <f>data!E204</f>
        <v>0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183724.08000000002</v>
      </c>
      <c r="D25" s="21">
        <f>data!C210</f>
        <v>22966</v>
      </c>
      <c r="E25" s="21">
        <f>data!D210</f>
        <v>206690.08000000002</v>
      </c>
      <c r="F25" s="21">
        <f>data!E210</f>
        <v>0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1666.78</v>
      </c>
      <c r="D26" s="21">
        <f>data!C211</f>
        <v>0</v>
      </c>
      <c r="E26" s="21">
        <f>data!D211</f>
        <v>1666.78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6111.53</v>
      </c>
      <c r="D27" s="21">
        <f>data!C212</f>
        <v>555</v>
      </c>
      <c r="E27" s="21">
        <f>data!D212</f>
        <v>6666.53</v>
      </c>
      <c r="F27" s="21">
        <f>data!E212</f>
        <v>0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2832480.94</v>
      </c>
      <c r="D28" s="21">
        <f>data!C213</f>
        <v>220062</v>
      </c>
      <c r="E28" s="21">
        <f>data!D213</f>
        <v>3052542.94</v>
      </c>
      <c r="F28" s="21">
        <f>data!E213</f>
        <v>0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3023983.33</v>
      </c>
      <c r="D32" s="21">
        <f>data!C217</f>
        <v>243583</v>
      </c>
      <c r="E32" s="21">
        <f>data!D217</f>
        <v>3267566.33</v>
      </c>
      <c r="F32" s="21">
        <f>data!E217</f>
        <v>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The Regional Hospital for Respiratory and Complex Care</v>
      </c>
      <c r="B2" s="30"/>
      <c r="C2" s="30"/>
      <c r="D2" s="31" t="str">
        <f>"FYE: "&amp;data!C82</f>
        <v>FYE: 06/30/2020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327058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0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5144945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1494331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3388412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10027688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3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4117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4117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10358863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15" zoomScale="75" workbookViewId="0">
      <selection activeCell="C137" sqref="C137:C140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The Regional Hospital for Respiratory and Complex Care</v>
      </c>
      <c r="B3" s="30"/>
      <c r="C3" s="31" t="str">
        <f>" FYE: "&amp;data!C82</f>
        <v xml:space="preserve"> FYE: 06/30/2020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952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400736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400736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0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952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0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0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0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0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0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952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The Regional Hospital for Respiratory and Complex Care</v>
      </c>
      <c r="B55" s="30"/>
      <c r="C55" s="31" t="str">
        <f>"FYE: "&amp;data!C82</f>
        <v>FYE: 06/30/2020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-53845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0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329714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12676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288545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-287592.86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-287592.86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952.14000000001397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The Regional Hospital for Respiratory and Complex Care</v>
      </c>
      <c r="B107" s="30"/>
      <c r="C107" s="31" t="str">
        <f>" FYE: "&amp;data!C82</f>
        <v xml:space="preserve"> FYE: 06/30/2020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16115989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0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16115989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327058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10027688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4117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10358863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5757126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500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500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5757626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3237099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974566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324450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248454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3541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1822486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243583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301041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17324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-343339.81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1954464.42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8783668.6099999994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-3026042.6099999994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-3026042.6099999994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-3026042.6099999994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data</vt:lpstr>
      <vt:lpstr>reg 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Catholic Health Initiatives</cp:lastModifiedBy>
  <cp:lastPrinted>2002-06-14T19:29:50Z</cp:lastPrinted>
  <dcterms:created xsi:type="dcterms:W3CDTF">1999-06-02T22:01:56Z</dcterms:created>
  <dcterms:modified xsi:type="dcterms:W3CDTF">2020-12-31T06:45:10Z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